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0" activeTab="10"/>
  </bookViews>
  <sheets>
    <sheet name="01.02.24" sheetId="29" r:id="rId1"/>
    <sheet name="01.10.23 КЭ (2)" sheetId="23" state="hidden" r:id="rId2"/>
    <sheet name="на 01.02.24 КЭ" sheetId="31" r:id="rId3"/>
    <sheet name="01.03.24" sheetId="32" r:id="rId4"/>
    <sheet name="01.03.24 КЭ" sheetId="33" r:id="rId5"/>
    <sheet name="01.04.24" sheetId="34" r:id="rId6"/>
    <sheet name="01.04.24КЭ" sheetId="35" r:id="rId7"/>
    <sheet name="01.05.24" sheetId="38" r:id="rId8"/>
    <sheet name="01.05.24 КЭ" sheetId="39" r:id="rId9"/>
    <sheet name="01.06.24" sheetId="40" r:id="rId10"/>
    <sheet name="01.10.24 (КЭ)" sheetId="52" r:id="rId11"/>
  </sheets>
  <calcPr calcId="145621"/>
</workbook>
</file>

<file path=xl/calcChain.xml><?xml version="1.0" encoding="utf-8"?>
<calcChain xmlns="http://schemas.openxmlformats.org/spreadsheetml/2006/main">
  <c r="F35" i="52" l="1"/>
  <c r="C94" i="52" l="1"/>
  <c r="F84" i="52"/>
  <c r="C76" i="52"/>
  <c r="C73" i="52"/>
  <c r="C70" i="52"/>
  <c r="C65" i="52"/>
  <c r="C64" i="52"/>
  <c r="C60" i="52"/>
  <c r="C56" i="52"/>
  <c r="C54" i="52"/>
  <c r="C50" i="52"/>
  <c r="C49" i="52"/>
  <c r="C44" i="52"/>
  <c r="C43" i="52"/>
  <c r="C37" i="52"/>
  <c r="C36" i="52"/>
  <c r="C34" i="52"/>
  <c r="C33" i="52"/>
  <c r="C32" i="52"/>
  <c r="C26" i="52"/>
  <c r="C25" i="52"/>
  <c r="C23" i="52"/>
  <c r="C22" i="52"/>
  <c r="C21" i="52"/>
  <c r="C20" i="52"/>
  <c r="C18" i="52"/>
  <c r="C15" i="52"/>
  <c r="C12" i="52"/>
  <c r="C11" i="52"/>
  <c r="C8" i="52"/>
  <c r="C6" i="52"/>
  <c r="C30" i="52" l="1"/>
  <c r="C71" i="52"/>
  <c r="C69" i="52"/>
  <c r="C74" i="52"/>
  <c r="C63" i="52"/>
  <c r="C75" i="52"/>
  <c r="C68" i="52"/>
  <c r="C78" i="52"/>
  <c r="C31" i="52"/>
  <c r="C38" i="52"/>
  <c r="C41" i="52"/>
  <c r="C47" i="52"/>
  <c r="C52" i="52"/>
  <c r="C53" i="52"/>
  <c r="C59" i="52"/>
  <c r="C13" i="52"/>
  <c r="C10" i="52"/>
  <c r="C16" i="52"/>
  <c r="C17" i="52"/>
  <c r="C24" i="52"/>
  <c r="C19" i="52"/>
  <c r="C28" i="52"/>
  <c r="C29" i="52"/>
  <c r="C7" i="52"/>
  <c r="C5" i="52" s="1"/>
  <c r="C67" i="52"/>
  <c r="C80" i="52"/>
  <c r="C79" i="52" s="1"/>
  <c r="C48" i="52"/>
  <c r="C42" i="52"/>
  <c r="C58" i="52"/>
  <c r="C62" i="52"/>
  <c r="C61" i="52" s="1"/>
  <c r="C40" i="52"/>
  <c r="C9" i="52" l="1"/>
  <c r="C72" i="52"/>
  <c r="C66" i="52"/>
  <c r="C51" i="52"/>
  <c r="C14" i="52"/>
  <c r="C27" i="52"/>
  <c r="C39" i="52"/>
  <c r="D85" i="52"/>
  <c r="C81" i="52" l="1"/>
  <c r="C95" i="52" s="1"/>
  <c r="C85" i="52" l="1"/>
  <c r="E85" i="52" l="1"/>
  <c r="H53" i="40" l="1"/>
  <c r="I53" i="40"/>
  <c r="I101" i="40" l="1"/>
  <c r="I475" i="40"/>
  <c r="H475" i="40"/>
  <c r="I538" i="40"/>
  <c r="H538" i="40"/>
  <c r="I646" i="40"/>
  <c r="H646" i="40"/>
  <c r="J147" i="40" l="1"/>
  <c r="H578" i="40"/>
  <c r="H257" i="40"/>
  <c r="I257" i="40"/>
  <c r="J257" i="40" s="1"/>
  <c r="G690" i="40"/>
  <c r="J680" i="40"/>
  <c r="J676" i="40"/>
  <c r="I675" i="40"/>
  <c r="H675" i="40"/>
  <c r="G675" i="40"/>
  <c r="I673" i="40"/>
  <c r="H673" i="40"/>
  <c r="J672" i="40"/>
  <c r="I671" i="40"/>
  <c r="H671" i="40"/>
  <c r="G671" i="40"/>
  <c r="J670" i="40"/>
  <c r="J669" i="40"/>
  <c r="J668" i="40"/>
  <c r="I668" i="40"/>
  <c r="H668" i="40"/>
  <c r="G668" i="40"/>
  <c r="J667" i="40"/>
  <c r="J666" i="40"/>
  <c r="I665" i="40"/>
  <c r="H665" i="40"/>
  <c r="G665" i="40"/>
  <c r="J664" i="40"/>
  <c r="I663" i="40"/>
  <c r="H663" i="40"/>
  <c r="G663" i="40"/>
  <c r="J662" i="40"/>
  <c r="I661" i="40"/>
  <c r="H661" i="40"/>
  <c r="G661" i="40"/>
  <c r="J660" i="40"/>
  <c r="I659" i="40"/>
  <c r="H659" i="40"/>
  <c r="G659" i="40"/>
  <c r="J656" i="40"/>
  <c r="I655" i="40"/>
  <c r="H655" i="40"/>
  <c r="G655" i="40"/>
  <c r="J654" i="40"/>
  <c r="I653" i="40"/>
  <c r="H653" i="40"/>
  <c r="J652" i="40"/>
  <c r="I651" i="40"/>
  <c r="H651" i="40"/>
  <c r="H650" i="40" s="1"/>
  <c r="G651" i="40"/>
  <c r="I650" i="40"/>
  <c r="G650" i="40"/>
  <c r="J647" i="40"/>
  <c r="H645" i="40"/>
  <c r="J644" i="40"/>
  <c r="J643" i="40"/>
  <c r="I642" i="40"/>
  <c r="J642" i="40" s="1"/>
  <c r="H642" i="40"/>
  <c r="G642" i="40"/>
  <c r="G641" i="40" s="1"/>
  <c r="I641" i="40"/>
  <c r="J641" i="40" s="1"/>
  <c r="H641" i="40"/>
  <c r="J640" i="40"/>
  <c r="I639" i="40"/>
  <c r="J639" i="40" s="1"/>
  <c r="H639" i="40"/>
  <c r="G639" i="40"/>
  <c r="I638" i="40"/>
  <c r="H638" i="40"/>
  <c r="G638" i="40"/>
  <c r="J637" i="40"/>
  <c r="I636" i="40"/>
  <c r="J636" i="40" s="1"/>
  <c r="H636" i="40"/>
  <c r="J635" i="40"/>
  <c r="I634" i="40"/>
  <c r="H634" i="40"/>
  <c r="J633" i="40"/>
  <c r="I632" i="40"/>
  <c r="J632" i="40" s="1"/>
  <c r="H632" i="40"/>
  <c r="J631" i="40"/>
  <c r="J630" i="40"/>
  <c r="I629" i="40"/>
  <c r="H629" i="40"/>
  <c r="G629" i="40"/>
  <c r="J628" i="40"/>
  <c r="I627" i="40"/>
  <c r="H627" i="40"/>
  <c r="J626" i="40"/>
  <c r="I625" i="40"/>
  <c r="H625" i="40"/>
  <c r="G625" i="40"/>
  <c r="J624" i="40"/>
  <c r="I623" i="40"/>
  <c r="J623" i="40" s="1"/>
  <c r="H623" i="40"/>
  <c r="G623" i="40"/>
  <c r="J622" i="40"/>
  <c r="I621" i="40"/>
  <c r="H621" i="40"/>
  <c r="J619" i="40"/>
  <c r="I618" i="40"/>
  <c r="J618" i="40" s="1"/>
  <c r="H618" i="40"/>
  <c r="J617" i="40"/>
  <c r="J616" i="40"/>
  <c r="J615" i="40"/>
  <c r="J614" i="40"/>
  <c r="J613" i="40"/>
  <c r="J612" i="40"/>
  <c r="G612" i="40"/>
  <c r="J611" i="40"/>
  <c r="J610" i="40"/>
  <c r="J609" i="40"/>
  <c r="I608" i="40"/>
  <c r="H608" i="40"/>
  <c r="G608" i="40"/>
  <c r="J607" i="40"/>
  <c r="I606" i="40"/>
  <c r="H606" i="40"/>
  <c r="G606" i="40"/>
  <c r="J605" i="40"/>
  <c r="J604" i="40"/>
  <c r="I603" i="40"/>
  <c r="H603" i="40"/>
  <c r="G603" i="40"/>
  <c r="J602" i="40"/>
  <c r="I601" i="40"/>
  <c r="H601" i="40"/>
  <c r="G601" i="40"/>
  <c r="J599" i="40"/>
  <c r="I598" i="40"/>
  <c r="I597" i="40" s="1"/>
  <c r="H598" i="40"/>
  <c r="G598" i="40"/>
  <c r="H597" i="40"/>
  <c r="G597" i="40"/>
  <c r="J595" i="40"/>
  <c r="I594" i="40"/>
  <c r="H594" i="40"/>
  <c r="G594" i="40"/>
  <c r="J593" i="40"/>
  <c r="J592" i="40"/>
  <c r="J591" i="40"/>
  <c r="J590" i="40"/>
  <c r="J589" i="40"/>
  <c r="I588" i="40"/>
  <c r="H588" i="40"/>
  <c r="G588" i="40"/>
  <c r="J586" i="40"/>
  <c r="I585" i="40"/>
  <c r="I584" i="40" s="1"/>
  <c r="H585" i="40"/>
  <c r="H584" i="40" s="1"/>
  <c r="G585" i="40"/>
  <c r="G584" i="40" s="1"/>
  <c r="J583" i="40"/>
  <c r="I582" i="40"/>
  <c r="H582" i="40"/>
  <c r="G582" i="40"/>
  <c r="J581" i="40"/>
  <c r="I580" i="40"/>
  <c r="H580" i="40"/>
  <c r="G580" i="40"/>
  <c r="J579" i="40"/>
  <c r="I578" i="40"/>
  <c r="G578" i="40"/>
  <c r="J577" i="40"/>
  <c r="I576" i="40"/>
  <c r="J576" i="40" s="1"/>
  <c r="H576" i="40"/>
  <c r="G576" i="40"/>
  <c r="J574" i="40"/>
  <c r="I573" i="40"/>
  <c r="H573" i="40"/>
  <c r="G573" i="40"/>
  <c r="J572" i="40"/>
  <c r="I571" i="40"/>
  <c r="I570" i="40" s="1"/>
  <c r="H571" i="40"/>
  <c r="H570" i="40" s="1"/>
  <c r="G571" i="40"/>
  <c r="J569" i="40"/>
  <c r="I568" i="40"/>
  <c r="H568" i="40"/>
  <c r="G568" i="40"/>
  <c r="J567" i="40"/>
  <c r="J566" i="40"/>
  <c r="I566" i="40"/>
  <c r="H566" i="40"/>
  <c r="J565" i="40"/>
  <c r="I564" i="40"/>
  <c r="J564" i="40" s="1"/>
  <c r="H564" i="40"/>
  <c r="G564" i="40"/>
  <c r="G563" i="40"/>
  <c r="J561" i="40"/>
  <c r="I560" i="40"/>
  <c r="I559" i="40" s="1"/>
  <c r="H560" i="40"/>
  <c r="G560" i="40"/>
  <c r="G559" i="40" s="1"/>
  <c r="J558" i="40"/>
  <c r="I557" i="40"/>
  <c r="H557" i="40"/>
  <c r="H556" i="40" s="1"/>
  <c r="G557" i="40"/>
  <c r="G556" i="40" s="1"/>
  <c r="J554" i="40"/>
  <c r="I553" i="40"/>
  <c r="H553" i="40"/>
  <c r="G553" i="40"/>
  <c r="J552" i="40"/>
  <c r="J551" i="40"/>
  <c r="I550" i="40"/>
  <c r="H550" i="40"/>
  <c r="J550" i="40" s="1"/>
  <c r="G550" i="40"/>
  <c r="J549" i="40"/>
  <c r="I548" i="40"/>
  <c r="H548" i="40"/>
  <c r="G548" i="40"/>
  <c r="J547" i="40"/>
  <c r="I546" i="40"/>
  <c r="H546" i="40"/>
  <c r="G546" i="40"/>
  <c r="J545" i="40"/>
  <c r="I544" i="40"/>
  <c r="H544" i="40"/>
  <c r="G544" i="40"/>
  <c r="J543" i="40"/>
  <c r="I542" i="40"/>
  <c r="H542" i="40"/>
  <c r="G542" i="40"/>
  <c r="G541" i="40" s="1"/>
  <c r="G540" i="40" s="1"/>
  <c r="J539" i="40"/>
  <c r="I537" i="40"/>
  <c r="J536" i="40"/>
  <c r="J535" i="40"/>
  <c r="I534" i="40"/>
  <c r="H534" i="40"/>
  <c r="J534" i="40" s="1"/>
  <c r="J533" i="40"/>
  <c r="J532" i="40"/>
  <c r="J531" i="40"/>
  <c r="J530" i="40"/>
  <c r="J529" i="40"/>
  <c r="J528" i="40"/>
  <c r="J527" i="40"/>
  <c r="I526" i="40"/>
  <c r="H526" i="40"/>
  <c r="G526" i="40"/>
  <c r="G525" i="40"/>
  <c r="J524" i="40"/>
  <c r="J523" i="40"/>
  <c r="I522" i="40"/>
  <c r="H522" i="40"/>
  <c r="J522" i="40" s="1"/>
  <c r="J521" i="40"/>
  <c r="I520" i="40"/>
  <c r="H520" i="40"/>
  <c r="J519" i="40"/>
  <c r="J518" i="40"/>
  <c r="I517" i="40"/>
  <c r="H517" i="40"/>
  <c r="J516" i="40"/>
  <c r="I515" i="40"/>
  <c r="H515" i="40"/>
  <c r="J513" i="40"/>
  <c r="J512" i="40"/>
  <c r="J511" i="40"/>
  <c r="J510" i="40"/>
  <c r="J509" i="40"/>
  <c r="J508" i="40"/>
  <c r="J507" i="40"/>
  <c r="J506" i="40"/>
  <c r="J505" i="40"/>
  <c r="J504" i="40"/>
  <c r="I503" i="40"/>
  <c r="H503" i="40"/>
  <c r="G503" i="40"/>
  <c r="J502" i="40"/>
  <c r="J501" i="40"/>
  <c r="I500" i="40"/>
  <c r="H500" i="40"/>
  <c r="G500" i="40"/>
  <c r="G499" i="40"/>
  <c r="J498" i="40"/>
  <c r="J497" i="40"/>
  <c r="J496" i="40"/>
  <c r="I495" i="40"/>
  <c r="H495" i="40"/>
  <c r="G495" i="40"/>
  <c r="J494" i="40"/>
  <c r="I493" i="40"/>
  <c r="H493" i="40"/>
  <c r="G493" i="40"/>
  <c r="J492" i="40"/>
  <c r="J491" i="40"/>
  <c r="I490" i="40"/>
  <c r="H490" i="40"/>
  <c r="G490" i="40"/>
  <c r="J489" i="40"/>
  <c r="J488" i="40"/>
  <c r="I487" i="40"/>
  <c r="H487" i="40"/>
  <c r="G487" i="40"/>
  <c r="G486" i="40" s="1"/>
  <c r="J485" i="40"/>
  <c r="I484" i="40"/>
  <c r="H484" i="40"/>
  <c r="J484" i="40" s="1"/>
  <c r="I483" i="40"/>
  <c r="J482" i="40"/>
  <c r="J481" i="40"/>
  <c r="I480" i="40"/>
  <c r="I477" i="40" s="1"/>
  <c r="H480" i="40"/>
  <c r="J479" i="40"/>
  <c r="I478" i="40"/>
  <c r="H478" i="40"/>
  <c r="J478" i="40" s="1"/>
  <c r="G478" i="40"/>
  <c r="G477" i="40"/>
  <c r="J476" i="40"/>
  <c r="J475" i="40"/>
  <c r="H474" i="40"/>
  <c r="J473" i="40"/>
  <c r="I472" i="40"/>
  <c r="H472" i="40"/>
  <c r="G472" i="40"/>
  <c r="I471" i="40"/>
  <c r="G471" i="40"/>
  <c r="J470" i="40"/>
  <c r="J469" i="40"/>
  <c r="I468" i="40"/>
  <c r="J468" i="40" s="1"/>
  <c r="H468" i="40"/>
  <c r="G468" i="40"/>
  <c r="J467" i="40"/>
  <c r="J466" i="40"/>
  <c r="J465" i="40"/>
  <c r="J464" i="40"/>
  <c r="I463" i="40"/>
  <c r="H463" i="40"/>
  <c r="G463" i="40"/>
  <c r="J462" i="40"/>
  <c r="J461" i="40"/>
  <c r="J460" i="40"/>
  <c r="I459" i="40"/>
  <c r="H459" i="40"/>
  <c r="G459" i="40"/>
  <c r="J458" i="40"/>
  <c r="I457" i="40"/>
  <c r="H457" i="40"/>
  <c r="J456" i="40"/>
  <c r="I455" i="40"/>
  <c r="H455" i="40"/>
  <c r="G455" i="40"/>
  <c r="J454" i="40"/>
  <c r="I453" i="40"/>
  <c r="H453" i="40"/>
  <c r="G453" i="40"/>
  <c r="G452" i="40"/>
  <c r="J451" i="40"/>
  <c r="I450" i="40"/>
  <c r="H450" i="40"/>
  <c r="G450" i="40"/>
  <c r="J449" i="40"/>
  <c r="I448" i="40"/>
  <c r="H448" i="40"/>
  <c r="G448" i="40"/>
  <c r="J447" i="40"/>
  <c r="I446" i="40"/>
  <c r="J446" i="40" s="1"/>
  <c r="H446" i="40"/>
  <c r="J445" i="40"/>
  <c r="I444" i="40"/>
  <c r="H444" i="40"/>
  <c r="G444" i="40"/>
  <c r="J443" i="40"/>
  <c r="I442" i="40"/>
  <c r="H442" i="40"/>
  <c r="G442" i="40"/>
  <c r="J441" i="40"/>
  <c r="I440" i="40"/>
  <c r="H440" i="40"/>
  <c r="G440" i="40"/>
  <c r="J439" i="40"/>
  <c r="I438" i="40"/>
  <c r="H438" i="40"/>
  <c r="G438" i="40"/>
  <c r="J437" i="40"/>
  <c r="I436" i="40"/>
  <c r="J436" i="40" s="1"/>
  <c r="H436" i="40"/>
  <c r="G436" i="40"/>
  <c r="J435" i="40"/>
  <c r="J434" i="40"/>
  <c r="I434" i="40"/>
  <c r="H434" i="40"/>
  <c r="J431" i="40"/>
  <c r="I430" i="40"/>
  <c r="J430" i="40" s="1"/>
  <c r="H430" i="40"/>
  <c r="G430" i="40"/>
  <c r="G429" i="40" s="1"/>
  <c r="H429" i="40"/>
  <c r="J428" i="40"/>
  <c r="I427" i="40"/>
  <c r="H427" i="40"/>
  <c r="J427" i="40" s="1"/>
  <c r="J426" i="40"/>
  <c r="J425" i="40"/>
  <c r="I424" i="40"/>
  <c r="H424" i="40"/>
  <c r="H423" i="40" s="1"/>
  <c r="G424" i="40"/>
  <c r="G423" i="40" s="1"/>
  <c r="I423" i="40"/>
  <c r="J421" i="40"/>
  <c r="J420" i="40"/>
  <c r="I419" i="40"/>
  <c r="H419" i="40"/>
  <c r="G419" i="40"/>
  <c r="J418" i="40"/>
  <c r="I417" i="40"/>
  <c r="H417" i="40"/>
  <c r="G417" i="40"/>
  <c r="G416" i="40"/>
  <c r="J415" i="40"/>
  <c r="J414" i="40"/>
  <c r="J413" i="40"/>
  <c r="I412" i="40"/>
  <c r="I411" i="40" s="1"/>
  <c r="H412" i="40"/>
  <c r="J410" i="40"/>
  <c r="I409" i="40"/>
  <c r="I408" i="40" s="1"/>
  <c r="H409" i="40"/>
  <c r="H408" i="40" s="1"/>
  <c r="G409" i="40"/>
  <c r="G408" i="40"/>
  <c r="J407" i="40"/>
  <c r="I406" i="40"/>
  <c r="I405" i="40" s="1"/>
  <c r="H406" i="40"/>
  <c r="G406" i="40"/>
  <c r="G405" i="40"/>
  <c r="J404" i="40"/>
  <c r="I403" i="40"/>
  <c r="H403" i="40"/>
  <c r="G403" i="40"/>
  <c r="J402" i="40"/>
  <c r="I401" i="40"/>
  <c r="H401" i="40"/>
  <c r="G401" i="40"/>
  <c r="J400" i="40"/>
  <c r="I399" i="40"/>
  <c r="H399" i="40"/>
  <c r="G399" i="40"/>
  <c r="J398" i="40"/>
  <c r="I397" i="40"/>
  <c r="H397" i="40"/>
  <c r="G397" i="40"/>
  <c r="J392" i="40"/>
  <c r="I391" i="40"/>
  <c r="H391" i="40"/>
  <c r="G391" i="40"/>
  <c r="J390" i="40"/>
  <c r="I389" i="40"/>
  <c r="H389" i="40"/>
  <c r="G389" i="40"/>
  <c r="J387" i="40"/>
  <c r="J386" i="40"/>
  <c r="J385" i="40"/>
  <c r="J384" i="40"/>
  <c r="J383" i="40"/>
  <c r="J382" i="40"/>
  <c r="J381" i="40"/>
  <c r="J380" i="40"/>
  <c r="J379" i="40"/>
  <c r="J378" i="40"/>
  <c r="J377" i="40"/>
  <c r="I376" i="40"/>
  <c r="H376" i="40"/>
  <c r="G376" i="40"/>
  <c r="J375" i="40"/>
  <c r="I374" i="40"/>
  <c r="J374" i="40" s="1"/>
  <c r="H374" i="40"/>
  <c r="G374" i="40"/>
  <c r="J373" i="40"/>
  <c r="I372" i="40"/>
  <c r="H372" i="40"/>
  <c r="G372" i="40"/>
  <c r="J371" i="40"/>
  <c r="J370" i="40"/>
  <c r="J369" i="40"/>
  <c r="J368" i="40"/>
  <c r="I367" i="40"/>
  <c r="H367" i="40"/>
  <c r="G367" i="40"/>
  <c r="J366" i="40"/>
  <c r="J365" i="40"/>
  <c r="J364" i="40"/>
  <c r="I363" i="40"/>
  <c r="H363" i="40"/>
  <c r="G363" i="40"/>
  <c r="J362" i="40"/>
  <c r="I361" i="40"/>
  <c r="H361" i="40"/>
  <c r="G361" i="40"/>
  <c r="J360" i="40"/>
  <c r="I359" i="40"/>
  <c r="H359" i="40"/>
  <c r="G359" i="40"/>
  <c r="J358" i="40"/>
  <c r="I357" i="40"/>
  <c r="H357" i="40"/>
  <c r="G357" i="40"/>
  <c r="J356" i="40"/>
  <c r="I355" i="40"/>
  <c r="H355" i="40"/>
  <c r="G355" i="40"/>
  <c r="J354" i="40"/>
  <c r="J353" i="40"/>
  <c r="I352" i="40"/>
  <c r="H352" i="40"/>
  <c r="G352" i="40"/>
  <c r="J349" i="40"/>
  <c r="J348" i="40"/>
  <c r="I347" i="40"/>
  <c r="H347" i="40"/>
  <c r="J346" i="40"/>
  <c r="J345" i="40"/>
  <c r="I344" i="40"/>
  <c r="H344" i="40"/>
  <c r="J342" i="40"/>
  <c r="J341" i="40"/>
  <c r="I340" i="40"/>
  <c r="H340" i="40"/>
  <c r="J339" i="40"/>
  <c r="J338" i="40"/>
  <c r="J337" i="40"/>
  <c r="I336" i="40"/>
  <c r="H336" i="40"/>
  <c r="G336" i="40"/>
  <c r="J335" i="40"/>
  <c r="J334" i="40"/>
  <c r="J333" i="40"/>
  <c r="J332" i="40"/>
  <c r="I331" i="40"/>
  <c r="H331" i="40"/>
  <c r="G331" i="40"/>
  <c r="J328" i="40"/>
  <c r="J327" i="40"/>
  <c r="J326" i="40"/>
  <c r="J325" i="40"/>
  <c r="I324" i="40"/>
  <c r="H324" i="40"/>
  <c r="G324" i="40"/>
  <c r="G323" i="40" s="1"/>
  <c r="J322" i="40"/>
  <c r="J321" i="40"/>
  <c r="I320" i="40"/>
  <c r="H320" i="40"/>
  <c r="H319" i="40" s="1"/>
  <c r="G320" i="40"/>
  <c r="G319" i="40"/>
  <c r="J318" i="40"/>
  <c r="I317" i="40"/>
  <c r="I316" i="40" s="1"/>
  <c r="H317" i="40"/>
  <c r="G317" i="40"/>
  <c r="G316" i="40" s="1"/>
  <c r="J315" i="40"/>
  <c r="I314" i="40"/>
  <c r="I313" i="40" s="1"/>
  <c r="H314" i="40"/>
  <c r="H313" i="40" s="1"/>
  <c r="J312" i="40"/>
  <c r="I311" i="40"/>
  <c r="I306" i="40" s="1"/>
  <c r="H311" i="40"/>
  <c r="H306" i="40" s="1"/>
  <c r="G311" i="40"/>
  <c r="G306" i="40" s="1"/>
  <c r="J310" i="40"/>
  <c r="J309" i="40"/>
  <c r="J308" i="40"/>
  <c r="I307" i="40"/>
  <c r="J307" i="40" s="1"/>
  <c r="H307" i="40"/>
  <c r="G307" i="40"/>
  <c r="J305" i="40"/>
  <c r="J304" i="40"/>
  <c r="J303" i="40"/>
  <c r="J302" i="40"/>
  <c r="J301" i="40"/>
  <c r="J300" i="40"/>
  <c r="J299" i="40"/>
  <c r="J298" i="40"/>
  <c r="J297" i="40"/>
  <c r="J296" i="40"/>
  <c r="J295" i="40"/>
  <c r="J294" i="40"/>
  <c r="J293" i="40"/>
  <c r="J292" i="40"/>
  <c r="J291" i="40"/>
  <c r="J290" i="40"/>
  <c r="J289" i="40"/>
  <c r="J288" i="40"/>
  <c r="J287" i="40"/>
  <c r="J286" i="40"/>
  <c r="J285" i="40"/>
  <c r="J284" i="40"/>
  <c r="J283" i="40"/>
  <c r="J282" i="40"/>
  <c r="J281" i="40"/>
  <c r="J280" i="40"/>
  <c r="J279" i="40"/>
  <c r="J278" i="40"/>
  <c r="J277" i="40"/>
  <c r="J276" i="40"/>
  <c r="J275" i="40"/>
  <c r="J274" i="40"/>
  <c r="J273" i="40"/>
  <c r="J272" i="40"/>
  <c r="J271" i="40"/>
  <c r="J270" i="40"/>
  <c r="I269" i="40"/>
  <c r="H269" i="40"/>
  <c r="H268" i="40" s="1"/>
  <c r="G269" i="40"/>
  <c r="G268" i="40" s="1"/>
  <c r="J267" i="40"/>
  <c r="I266" i="40"/>
  <c r="I265" i="40" s="1"/>
  <c r="H266" i="40"/>
  <c r="G266" i="40"/>
  <c r="G265" i="40"/>
  <c r="J264" i="40"/>
  <c r="I263" i="40"/>
  <c r="H263" i="40"/>
  <c r="J262" i="40"/>
  <c r="I261" i="40"/>
  <c r="H261" i="40"/>
  <c r="G261" i="40"/>
  <c r="J260" i="40"/>
  <c r="I259" i="40"/>
  <c r="H259" i="40"/>
  <c r="G259" i="40"/>
  <c r="J258" i="40"/>
  <c r="G257" i="40"/>
  <c r="J256" i="40"/>
  <c r="I255" i="40"/>
  <c r="H255" i="40"/>
  <c r="G255" i="40"/>
  <c r="J254" i="40"/>
  <c r="I253" i="40"/>
  <c r="H253" i="40"/>
  <c r="J253" i="40" s="1"/>
  <c r="G253" i="40"/>
  <c r="J252" i="40"/>
  <c r="I251" i="40"/>
  <c r="H251" i="40"/>
  <c r="G251" i="40"/>
  <c r="J250" i="40"/>
  <c r="I249" i="40"/>
  <c r="H249" i="40"/>
  <c r="G249" i="40"/>
  <c r="J248" i="40"/>
  <c r="I247" i="40"/>
  <c r="H247" i="40"/>
  <c r="G247" i="40"/>
  <c r="J246" i="40"/>
  <c r="I245" i="40"/>
  <c r="H245" i="40"/>
  <c r="J245" i="40" s="1"/>
  <c r="G245" i="40"/>
  <c r="J244" i="40"/>
  <c r="I243" i="40"/>
  <c r="H243" i="40"/>
  <c r="G243" i="40"/>
  <c r="J241" i="40"/>
  <c r="J240" i="40"/>
  <c r="I239" i="40"/>
  <c r="J239" i="40" s="1"/>
  <c r="H239" i="40"/>
  <c r="G239" i="40"/>
  <c r="J238" i="40"/>
  <c r="I237" i="40"/>
  <c r="H237" i="40"/>
  <c r="G237" i="40"/>
  <c r="J236" i="40"/>
  <c r="I235" i="40"/>
  <c r="J235" i="40" s="1"/>
  <c r="H235" i="40"/>
  <c r="G235" i="40"/>
  <c r="J234" i="40"/>
  <c r="J233" i="40"/>
  <c r="J232" i="40"/>
  <c r="I232" i="40"/>
  <c r="H232" i="40"/>
  <c r="G232" i="40"/>
  <c r="J231" i="40"/>
  <c r="I230" i="40"/>
  <c r="H230" i="40"/>
  <c r="J230" i="40" s="1"/>
  <c r="G230" i="40"/>
  <c r="J229" i="40"/>
  <c r="I228" i="40"/>
  <c r="H228" i="40"/>
  <c r="G228" i="40"/>
  <c r="G225" i="40" s="1"/>
  <c r="J227" i="40"/>
  <c r="I226" i="40"/>
  <c r="J226" i="40" s="1"/>
  <c r="H226" i="40"/>
  <c r="G226" i="40"/>
  <c r="J224" i="40"/>
  <c r="J223" i="40"/>
  <c r="I222" i="40"/>
  <c r="H222" i="40"/>
  <c r="G222" i="40"/>
  <c r="J221" i="40"/>
  <c r="J220" i="40"/>
  <c r="J219" i="40"/>
  <c r="I218" i="40"/>
  <c r="J218" i="40" s="1"/>
  <c r="H218" i="40"/>
  <c r="G218" i="40"/>
  <c r="J217" i="40"/>
  <c r="J216" i="40"/>
  <c r="I215" i="40"/>
  <c r="J215" i="40" s="1"/>
  <c r="H215" i="40"/>
  <c r="G215" i="40"/>
  <c r="J214" i="40"/>
  <c r="J213" i="40"/>
  <c r="I212" i="40"/>
  <c r="J212" i="40" s="1"/>
  <c r="H212" i="40"/>
  <c r="G212" i="40"/>
  <c r="J211" i="40"/>
  <c r="J210" i="40"/>
  <c r="I209" i="40"/>
  <c r="H209" i="40"/>
  <c r="G209" i="40"/>
  <c r="J208" i="40"/>
  <c r="I207" i="40"/>
  <c r="H207" i="40"/>
  <c r="G207" i="40"/>
  <c r="J206" i="40"/>
  <c r="I205" i="40"/>
  <c r="H205" i="40"/>
  <c r="G205" i="40"/>
  <c r="G204" i="40" s="1"/>
  <c r="J203" i="40"/>
  <c r="I202" i="40"/>
  <c r="H202" i="40"/>
  <c r="J202" i="40" s="1"/>
  <c r="G202" i="40"/>
  <c r="J201" i="40"/>
  <c r="I200" i="40"/>
  <c r="H200" i="40"/>
  <c r="G200" i="40"/>
  <c r="J199" i="40"/>
  <c r="J198" i="40"/>
  <c r="J197" i="40"/>
  <c r="I197" i="40"/>
  <c r="H197" i="40"/>
  <c r="G197" i="40"/>
  <c r="J196" i="40"/>
  <c r="J195" i="40"/>
  <c r="I194" i="40"/>
  <c r="H194" i="40"/>
  <c r="G194" i="40"/>
  <c r="J193" i="40"/>
  <c r="J192" i="40"/>
  <c r="I191" i="40"/>
  <c r="H191" i="40"/>
  <c r="G191" i="40"/>
  <c r="J190" i="40"/>
  <c r="J189" i="40"/>
  <c r="I188" i="40"/>
  <c r="H188" i="40"/>
  <c r="G188" i="40"/>
  <c r="J187" i="40"/>
  <c r="I186" i="40"/>
  <c r="H186" i="40"/>
  <c r="G186" i="40"/>
  <c r="J185" i="40"/>
  <c r="J184" i="40"/>
  <c r="J183" i="40"/>
  <c r="I182" i="40"/>
  <c r="H182" i="40"/>
  <c r="G182" i="40"/>
  <c r="J181" i="40"/>
  <c r="I180" i="40"/>
  <c r="J180" i="40" s="1"/>
  <c r="H180" i="40"/>
  <c r="G180" i="40"/>
  <c r="J179" i="40"/>
  <c r="I178" i="40"/>
  <c r="H178" i="40"/>
  <c r="G178" i="40"/>
  <c r="J177" i="40"/>
  <c r="I176" i="40"/>
  <c r="H176" i="40"/>
  <c r="J176" i="40" s="1"/>
  <c r="G176" i="40"/>
  <c r="J175" i="40"/>
  <c r="I174" i="40"/>
  <c r="H174" i="40"/>
  <c r="G174" i="40"/>
  <c r="J173" i="40"/>
  <c r="J172" i="40"/>
  <c r="I171" i="40"/>
  <c r="H171" i="40"/>
  <c r="G171" i="40"/>
  <c r="J169" i="40"/>
  <c r="J168" i="40"/>
  <c r="J167" i="40"/>
  <c r="I166" i="40"/>
  <c r="J166" i="40" s="1"/>
  <c r="H166" i="40"/>
  <c r="G166" i="40"/>
  <c r="J165" i="40"/>
  <c r="I164" i="40"/>
  <c r="J164" i="40" s="1"/>
  <c r="H164" i="40"/>
  <c r="G164" i="40"/>
  <c r="J163" i="40"/>
  <c r="J162" i="40"/>
  <c r="J161" i="40"/>
  <c r="I160" i="40"/>
  <c r="J160" i="40" s="1"/>
  <c r="H160" i="40"/>
  <c r="G160" i="40"/>
  <c r="J159" i="40"/>
  <c r="J158" i="40"/>
  <c r="J157" i="40"/>
  <c r="I157" i="40"/>
  <c r="H157" i="40"/>
  <c r="G157" i="40"/>
  <c r="J156" i="40"/>
  <c r="I155" i="40"/>
  <c r="H155" i="40"/>
  <c r="G155" i="40"/>
  <c r="J154" i="40"/>
  <c r="I153" i="40"/>
  <c r="H153" i="40"/>
  <c r="G153" i="40"/>
  <c r="J152" i="40"/>
  <c r="I151" i="40"/>
  <c r="H151" i="40"/>
  <c r="G151" i="40"/>
  <c r="J150" i="40"/>
  <c r="J149" i="40"/>
  <c r="G149" i="40"/>
  <c r="J148" i="40"/>
  <c r="I146" i="40"/>
  <c r="H146" i="40"/>
  <c r="G146" i="40"/>
  <c r="J143" i="40"/>
  <c r="I142" i="40"/>
  <c r="H142" i="40"/>
  <c r="H141" i="40" s="1"/>
  <c r="G142" i="40"/>
  <c r="G141" i="40" s="1"/>
  <c r="J140" i="40"/>
  <c r="I139" i="40"/>
  <c r="H139" i="40"/>
  <c r="H138" i="40" s="1"/>
  <c r="G139" i="40"/>
  <c r="G138" i="40"/>
  <c r="J136" i="40"/>
  <c r="J135" i="40"/>
  <c r="I134" i="40"/>
  <c r="H134" i="40"/>
  <c r="H133" i="40" s="1"/>
  <c r="G134" i="40"/>
  <c r="G133" i="40" s="1"/>
  <c r="J132" i="40"/>
  <c r="I131" i="40"/>
  <c r="J131" i="40" s="1"/>
  <c r="H131" i="40"/>
  <c r="H130" i="40" s="1"/>
  <c r="G131" i="40"/>
  <c r="G130" i="40"/>
  <c r="J129" i="40"/>
  <c r="J128" i="40"/>
  <c r="J127" i="40"/>
  <c r="J126" i="40"/>
  <c r="J125" i="40"/>
  <c r="J124" i="40"/>
  <c r="J123" i="40"/>
  <c r="I122" i="40"/>
  <c r="I121" i="40" s="1"/>
  <c r="H122" i="40"/>
  <c r="H121" i="40" s="1"/>
  <c r="G122" i="40"/>
  <c r="G121" i="40" s="1"/>
  <c r="J120" i="40"/>
  <c r="J119" i="40"/>
  <c r="J118" i="40"/>
  <c r="J117" i="40"/>
  <c r="J116" i="40"/>
  <c r="J115" i="40"/>
  <c r="J114" i="40"/>
  <c r="J113" i="40"/>
  <c r="J112" i="40"/>
  <c r="J111" i="40"/>
  <c r="J110" i="40"/>
  <c r="J109" i="40"/>
  <c r="J108" i="40"/>
  <c r="J107" i="40"/>
  <c r="J106" i="40"/>
  <c r="J105" i="40"/>
  <c r="J104" i="40"/>
  <c r="J103" i="40"/>
  <c r="J102" i="40"/>
  <c r="H101" i="40"/>
  <c r="H100" i="40" s="1"/>
  <c r="G101" i="40"/>
  <c r="G100" i="40"/>
  <c r="J99" i="40"/>
  <c r="I98" i="40"/>
  <c r="H98" i="40"/>
  <c r="J97" i="40"/>
  <c r="I96" i="40"/>
  <c r="H96" i="40"/>
  <c r="G96" i="40"/>
  <c r="J95" i="40"/>
  <c r="I94" i="40"/>
  <c r="J94" i="40" s="1"/>
  <c r="H94" i="40"/>
  <c r="G94" i="40"/>
  <c r="J93" i="40"/>
  <c r="I92" i="40"/>
  <c r="J92" i="40" s="1"/>
  <c r="H92" i="40"/>
  <c r="G92" i="40"/>
  <c r="J91" i="40"/>
  <c r="J90" i="40"/>
  <c r="J89" i="40"/>
  <c r="I88" i="40"/>
  <c r="H88" i="40"/>
  <c r="G88" i="40"/>
  <c r="J86" i="40"/>
  <c r="J85" i="40"/>
  <c r="I84" i="40"/>
  <c r="H84" i="40"/>
  <c r="H83" i="40" s="1"/>
  <c r="G84" i="40"/>
  <c r="G83" i="40" s="1"/>
  <c r="J82" i="40"/>
  <c r="I81" i="40"/>
  <c r="H81" i="40"/>
  <c r="G81" i="40"/>
  <c r="J80" i="40"/>
  <c r="I79" i="40"/>
  <c r="H79" i="40"/>
  <c r="G79" i="40"/>
  <c r="J78" i="40"/>
  <c r="I77" i="40"/>
  <c r="H77" i="40"/>
  <c r="G77" i="40"/>
  <c r="J76" i="40"/>
  <c r="I75" i="40"/>
  <c r="H75" i="40"/>
  <c r="G75" i="40"/>
  <c r="J73" i="40"/>
  <c r="I72" i="40"/>
  <c r="I71" i="40" s="1"/>
  <c r="H72" i="40"/>
  <c r="H71" i="40" s="1"/>
  <c r="J70" i="40"/>
  <c r="I69" i="40"/>
  <c r="J69" i="40" s="1"/>
  <c r="H69" i="40"/>
  <c r="G69" i="40"/>
  <c r="J68" i="40"/>
  <c r="I67" i="40"/>
  <c r="H67" i="40"/>
  <c r="G67" i="40"/>
  <c r="J66" i="40"/>
  <c r="I65" i="40"/>
  <c r="J65" i="40" s="1"/>
  <c r="H65" i="40"/>
  <c r="G65" i="40"/>
  <c r="J64" i="40"/>
  <c r="I63" i="40"/>
  <c r="H63" i="40"/>
  <c r="H62" i="40" s="1"/>
  <c r="G63" i="40"/>
  <c r="G62" i="40" s="1"/>
  <c r="J61" i="40"/>
  <c r="I60" i="40"/>
  <c r="H60" i="40"/>
  <c r="H59" i="40" s="1"/>
  <c r="G60" i="40"/>
  <c r="G59" i="40"/>
  <c r="J57" i="40"/>
  <c r="I56" i="40"/>
  <c r="J56" i="40" s="1"/>
  <c r="H56" i="40"/>
  <c r="G56" i="40"/>
  <c r="G55" i="40" s="1"/>
  <c r="H55" i="40"/>
  <c r="J54" i="40"/>
  <c r="J53" i="40"/>
  <c r="G53" i="40"/>
  <c r="J52" i="40"/>
  <c r="I51" i="40"/>
  <c r="H51" i="40"/>
  <c r="G51" i="40"/>
  <c r="G48" i="40" s="1"/>
  <c r="J50" i="40"/>
  <c r="I49" i="40"/>
  <c r="I48" i="40" s="1"/>
  <c r="H49" i="40"/>
  <c r="H48" i="40" s="1"/>
  <c r="J47" i="40"/>
  <c r="I46" i="40"/>
  <c r="H46" i="40"/>
  <c r="J45" i="40"/>
  <c r="J44" i="40"/>
  <c r="I43" i="40"/>
  <c r="I42" i="40" s="1"/>
  <c r="H43" i="40"/>
  <c r="G43" i="40"/>
  <c r="G42" i="40" s="1"/>
  <c r="J41" i="40"/>
  <c r="J40" i="40"/>
  <c r="I39" i="40"/>
  <c r="H39" i="40"/>
  <c r="I38" i="40"/>
  <c r="H38" i="40"/>
  <c r="J38" i="40" s="1"/>
  <c r="I37" i="40"/>
  <c r="I36" i="40" s="1"/>
  <c r="H37" i="40"/>
  <c r="H36" i="40" s="1"/>
  <c r="H35" i="40" s="1"/>
  <c r="G36" i="40"/>
  <c r="G35" i="40"/>
  <c r="J34" i="40"/>
  <c r="I33" i="40"/>
  <c r="H33" i="40"/>
  <c r="J32" i="40"/>
  <c r="I31" i="40"/>
  <c r="I30" i="40" s="1"/>
  <c r="H31" i="40"/>
  <c r="G31" i="40"/>
  <c r="G30" i="40" s="1"/>
  <c r="J29" i="40"/>
  <c r="I28" i="40"/>
  <c r="J28" i="40" s="1"/>
  <c r="H28" i="40"/>
  <c r="G28" i="40"/>
  <c r="J27" i="40"/>
  <c r="J26" i="40"/>
  <c r="I25" i="40"/>
  <c r="H25" i="40"/>
  <c r="G25" i="40"/>
  <c r="J22" i="40"/>
  <c r="I21" i="40"/>
  <c r="H21" i="40"/>
  <c r="H20" i="40" s="1"/>
  <c r="G21" i="40"/>
  <c r="G20" i="40" s="1"/>
  <c r="J19" i="40"/>
  <c r="J18" i="40"/>
  <c r="I17" i="40"/>
  <c r="J17" i="40" s="1"/>
  <c r="H17" i="40"/>
  <c r="G17" i="40"/>
  <c r="J16" i="40"/>
  <c r="J15" i="40"/>
  <c r="J14" i="40"/>
  <c r="J13" i="40"/>
  <c r="J12" i="40"/>
  <c r="I11" i="40"/>
  <c r="H11" i="40"/>
  <c r="H10" i="40" s="1"/>
  <c r="G11" i="40"/>
  <c r="J9" i="40"/>
  <c r="I8" i="40"/>
  <c r="I7" i="40" s="1"/>
  <c r="H8" i="40"/>
  <c r="H7" i="40" s="1"/>
  <c r="G8" i="40"/>
  <c r="G7" i="40"/>
  <c r="J39" i="40" l="1"/>
  <c r="H30" i="40"/>
  <c r="J30" i="40" s="1"/>
  <c r="J33" i="40"/>
  <c r="J46" i="40"/>
  <c r="G74" i="40"/>
  <c r="G87" i="40"/>
  <c r="I130" i="40"/>
  <c r="G137" i="40"/>
  <c r="G145" i="40"/>
  <c r="H225" i="40"/>
  <c r="J347" i="40"/>
  <c r="G351" i="40"/>
  <c r="G350" i="40" s="1"/>
  <c r="H422" i="40"/>
  <c r="I429" i="40"/>
  <c r="J429" i="40" s="1"/>
  <c r="J463" i="40"/>
  <c r="H477" i="40"/>
  <c r="J477" i="40" s="1"/>
  <c r="G575" i="40"/>
  <c r="J594" i="40"/>
  <c r="G620" i="40"/>
  <c r="J629" i="40"/>
  <c r="J634" i="40"/>
  <c r="G10" i="40"/>
  <c r="G6" i="40" s="1"/>
  <c r="G170" i="40"/>
  <c r="J182" i="40"/>
  <c r="J228" i="40"/>
  <c r="J263" i="40"/>
  <c r="J324" i="40"/>
  <c r="J357" i="40"/>
  <c r="H416" i="40"/>
  <c r="G422" i="40"/>
  <c r="G433" i="40"/>
  <c r="G432" i="40" s="1"/>
  <c r="J450" i="40"/>
  <c r="J472" i="40"/>
  <c r="J548" i="40"/>
  <c r="G570" i="40"/>
  <c r="G600" i="40"/>
  <c r="G596" i="40" s="1"/>
  <c r="J653" i="40"/>
  <c r="J655" i="40"/>
  <c r="J71" i="40"/>
  <c r="J222" i="40"/>
  <c r="J237" i="40"/>
  <c r="J261" i="40"/>
  <c r="J376" i="40"/>
  <c r="J412" i="40"/>
  <c r="J453" i="40"/>
  <c r="J480" i="40"/>
  <c r="J573" i="40"/>
  <c r="G587" i="40"/>
  <c r="J606" i="40"/>
  <c r="J608" i="40"/>
  <c r="G24" i="40"/>
  <c r="G23" i="40" s="1"/>
  <c r="G388" i="40"/>
  <c r="G396" i="40"/>
  <c r="G658" i="40"/>
  <c r="G657" i="40" s="1"/>
  <c r="J673" i="40"/>
  <c r="J659" i="40"/>
  <c r="H620" i="40"/>
  <c r="J585" i="40"/>
  <c r="J247" i="40"/>
  <c r="G555" i="40"/>
  <c r="J584" i="40"/>
  <c r="J266" i="40"/>
  <c r="J406" i="40"/>
  <c r="J601" i="40"/>
  <c r="J580" i="40"/>
  <c r="J582" i="40"/>
  <c r="H563" i="40"/>
  <c r="H600" i="40"/>
  <c r="J419" i="40"/>
  <c r="J340" i="40"/>
  <c r="J336" i="40"/>
  <c r="J542" i="40"/>
  <c r="J440" i="40"/>
  <c r="J557" i="40"/>
  <c r="J560" i="40"/>
  <c r="J526" i="40"/>
  <c r="J500" i="40"/>
  <c r="J520" i="40"/>
  <c r="J493" i="40"/>
  <c r="J487" i="40"/>
  <c r="I486" i="40"/>
  <c r="H24" i="40"/>
  <c r="H405" i="40"/>
  <c r="J405" i="40" s="1"/>
  <c r="H396" i="40"/>
  <c r="J391" i="40"/>
  <c r="J359" i="40"/>
  <c r="H411" i="40"/>
  <c r="J411" i="40" s="1"/>
  <c r="J352" i="40"/>
  <c r="J171" i="40"/>
  <c r="J320" i="40"/>
  <c r="J317" i="40"/>
  <c r="J311" i="40"/>
  <c r="H145" i="40"/>
  <c r="J146" i="40"/>
  <c r="J269" i="40"/>
  <c r="J98" i="40"/>
  <c r="J84" i="40"/>
  <c r="J21" i="40"/>
  <c r="J81" i="40"/>
  <c r="J79" i="40"/>
  <c r="J77" i="40"/>
  <c r="H74" i="40"/>
  <c r="I422" i="40"/>
  <c r="J422" i="40" s="1"/>
  <c r="J60" i="40"/>
  <c r="J96" i="40"/>
  <c r="J88" i="40"/>
  <c r="J675" i="40"/>
  <c r="J671" i="40"/>
  <c r="J665" i="40"/>
  <c r="J663" i="40"/>
  <c r="J661" i="40"/>
  <c r="H658" i="40"/>
  <c r="H657" i="40" s="1"/>
  <c r="J651" i="40"/>
  <c r="J650" i="40"/>
  <c r="J646" i="40"/>
  <c r="J638" i="40"/>
  <c r="J627" i="40"/>
  <c r="J625" i="40"/>
  <c r="J621" i="40"/>
  <c r="I600" i="40"/>
  <c r="J600" i="40" s="1"/>
  <c r="J598" i="40"/>
  <c r="J597" i="40"/>
  <c r="J588" i="40"/>
  <c r="I587" i="40"/>
  <c r="H587" i="40"/>
  <c r="I575" i="40"/>
  <c r="H575" i="40"/>
  <c r="J571" i="40"/>
  <c r="J570" i="40"/>
  <c r="I563" i="40"/>
  <c r="H559" i="40"/>
  <c r="J559" i="40" s="1"/>
  <c r="I556" i="40"/>
  <c r="I555" i="40" s="1"/>
  <c r="J553" i="40"/>
  <c r="J546" i="40"/>
  <c r="J544" i="40"/>
  <c r="I541" i="40"/>
  <c r="H541" i="40"/>
  <c r="H540" i="40" s="1"/>
  <c r="I525" i="40"/>
  <c r="H514" i="40"/>
  <c r="H499" i="40" s="1"/>
  <c r="J517" i="40"/>
  <c r="J515" i="40"/>
  <c r="J495" i="40"/>
  <c r="H486" i="40"/>
  <c r="H471" i="40"/>
  <c r="J471" i="40" s="1"/>
  <c r="J459" i="40"/>
  <c r="I452" i="40"/>
  <c r="J457" i="40"/>
  <c r="H452" i="40"/>
  <c r="J448" i="40"/>
  <c r="H433" i="40"/>
  <c r="J444" i="40"/>
  <c r="J442" i="40"/>
  <c r="I433" i="40"/>
  <c r="J438" i="40"/>
  <c r="J424" i="40"/>
  <c r="J423" i="40"/>
  <c r="J417" i="40"/>
  <c r="I416" i="40"/>
  <c r="J416" i="40" s="1"/>
  <c r="J409" i="40"/>
  <c r="J408" i="40"/>
  <c r="J403" i="40"/>
  <c r="J401" i="40"/>
  <c r="I396" i="40"/>
  <c r="J397" i="40"/>
  <c r="I388" i="40"/>
  <c r="H388" i="40"/>
  <c r="J388" i="40" s="1"/>
  <c r="J389" i="40"/>
  <c r="J372" i="40"/>
  <c r="J367" i="40"/>
  <c r="J363" i="40"/>
  <c r="J361" i="40"/>
  <c r="H351" i="40"/>
  <c r="I351" i="40"/>
  <c r="H323" i="40"/>
  <c r="I319" i="40"/>
  <c r="J319" i="40" s="1"/>
  <c r="H316" i="40"/>
  <c r="J316" i="40" s="1"/>
  <c r="J306" i="40"/>
  <c r="H265" i="40"/>
  <c r="J265" i="40" s="1"/>
  <c r="H242" i="40"/>
  <c r="J255" i="40"/>
  <c r="J251" i="40"/>
  <c r="J207" i="40"/>
  <c r="J205" i="40"/>
  <c r="I204" i="40"/>
  <c r="H204" i="40"/>
  <c r="J191" i="40"/>
  <c r="J186" i="40"/>
  <c r="J178" i="40"/>
  <c r="H170" i="40"/>
  <c r="I170" i="40"/>
  <c r="J153" i="40"/>
  <c r="J151" i="40"/>
  <c r="J139" i="40"/>
  <c r="H137" i="40"/>
  <c r="J134" i="40"/>
  <c r="I133" i="40"/>
  <c r="J133" i="40" s="1"/>
  <c r="J130" i="40"/>
  <c r="J121" i="40"/>
  <c r="J122" i="40"/>
  <c r="J101" i="40"/>
  <c r="I100" i="40"/>
  <c r="J100" i="40" s="1"/>
  <c r="H87" i="40"/>
  <c r="I83" i="40"/>
  <c r="J83" i="40" s="1"/>
  <c r="I74" i="40"/>
  <c r="J67" i="40"/>
  <c r="J63" i="40"/>
  <c r="I59" i="40"/>
  <c r="J59" i="40" s="1"/>
  <c r="J51" i="40"/>
  <c r="J49" i="40"/>
  <c r="H42" i="40"/>
  <c r="J42" i="40" s="1"/>
  <c r="J25" i="40"/>
  <c r="I24" i="40"/>
  <c r="J11" i="40"/>
  <c r="H6" i="40"/>
  <c r="J7" i="40"/>
  <c r="J36" i="40"/>
  <c r="I35" i="40"/>
  <c r="J35" i="40" s="1"/>
  <c r="G58" i="40"/>
  <c r="I55" i="40"/>
  <c r="J55" i="40" s="1"/>
  <c r="J8" i="40"/>
  <c r="I10" i="40"/>
  <c r="J10" i="40" s="1"/>
  <c r="J31" i="40"/>
  <c r="J37" i="40"/>
  <c r="J72" i="40"/>
  <c r="J194" i="40"/>
  <c r="J344" i="40"/>
  <c r="I323" i="40"/>
  <c r="J43" i="40"/>
  <c r="I62" i="40"/>
  <c r="J62" i="40" s="1"/>
  <c r="J75" i="40"/>
  <c r="I138" i="40"/>
  <c r="J142" i="40"/>
  <c r="I87" i="40"/>
  <c r="I141" i="40"/>
  <c r="J141" i="40" s="1"/>
  <c r="J155" i="40"/>
  <c r="J188" i="40"/>
  <c r="J209" i="40"/>
  <c r="J243" i="40"/>
  <c r="I540" i="40"/>
  <c r="G562" i="40"/>
  <c r="H596" i="40"/>
  <c r="J249" i="40"/>
  <c r="I242" i="40"/>
  <c r="I20" i="40"/>
  <c r="J20" i="40" s="1"/>
  <c r="I145" i="40"/>
  <c r="J174" i="40"/>
  <c r="J200" i="40"/>
  <c r="I225" i="40"/>
  <c r="J225" i="40" s="1"/>
  <c r="G242" i="40"/>
  <c r="J259" i="40"/>
  <c r="I268" i="40"/>
  <c r="J268" i="40" s="1"/>
  <c r="J331" i="40"/>
  <c r="J399" i="40"/>
  <c r="J455" i="40"/>
  <c r="J568" i="40"/>
  <c r="J578" i="40"/>
  <c r="J603" i="40"/>
  <c r="I620" i="40"/>
  <c r="J620" i="40" s="1"/>
  <c r="I658" i="40"/>
  <c r="J314" i="40"/>
  <c r="J355" i="40"/>
  <c r="I474" i="40"/>
  <c r="J474" i="40" s="1"/>
  <c r="H483" i="40"/>
  <c r="J483" i="40" s="1"/>
  <c r="J490" i="40"/>
  <c r="J503" i="40"/>
  <c r="I514" i="40"/>
  <c r="I499" i="40" s="1"/>
  <c r="I645" i="40"/>
  <c r="J645" i="40" s="1"/>
  <c r="C237" i="39"/>
  <c r="F227" i="39"/>
  <c r="C220" i="39"/>
  <c r="C213" i="39"/>
  <c r="C212" i="39" s="1"/>
  <c r="C211" i="39"/>
  <c r="C202" i="39"/>
  <c r="C200" i="39"/>
  <c r="C197" i="39"/>
  <c r="C192" i="39"/>
  <c r="C191" i="39"/>
  <c r="C187" i="39"/>
  <c r="C182" i="39"/>
  <c r="C181" i="39" s="1"/>
  <c r="C179" i="39"/>
  <c r="C176" i="39"/>
  <c r="C171" i="39"/>
  <c r="C166" i="39"/>
  <c r="C164" i="39"/>
  <c r="C159" i="39"/>
  <c r="C155" i="39"/>
  <c r="C151" i="39"/>
  <c r="C150" i="39"/>
  <c r="C133" i="39"/>
  <c r="C131" i="39"/>
  <c r="C124" i="39"/>
  <c r="C117" i="39"/>
  <c r="C115" i="39"/>
  <c r="C114" i="39"/>
  <c r="C108" i="39"/>
  <c r="C109" i="39"/>
  <c r="C107" i="39"/>
  <c r="C106" i="39"/>
  <c r="C100" i="39"/>
  <c r="C98" i="39"/>
  <c r="C96" i="39"/>
  <c r="C93" i="39"/>
  <c r="C91" i="39"/>
  <c r="C89" i="39"/>
  <c r="C87" i="39"/>
  <c r="C83" i="39"/>
  <c r="C79" i="39"/>
  <c r="C76" i="39"/>
  <c r="C73" i="39"/>
  <c r="C70" i="39"/>
  <c r="C67" i="39"/>
  <c r="C65" i="39"/>
  <c r="C62" i="39"/>
  <c r="C59" i="39"/>
  <c r="C54" i="39"/>
  <c r="C52" i="39"/>
  <c r="C48" i="39"/>
  <c r="C45" i="39"/>
  <c r="C44" i="39"/>
  <c r="C42" i="39"/>
  <c r="C41" i="39"/>
  <c r="C40" i="39"/>
  <c r="C39" i="39"/>
  <c r="C37" i="39"/>
  <c r="C31" i="39"/>
  <c r="C29" i="39"/>
  <c r="C26" i="39"/>
  <c r="C22" i="39"/>
  <c r="C16" i="39"/>
  <c r="C15" i="39" s="1"/>
  <c r="C12" i="39"/>
  <c r="C9" i="39"/>
  <c r="C7" i="39"/>
  <c r="I7" i="38"/>
  <c r="H8" i="38"/>
  <c r="J8" i="38" s="1"/>
  <c r="I8" i="38"/>
  <c r="J9" i="38"/>
  <c r="H11" i="38"/>
  <c r="H10" i="38" s="1"/>
  <c r="I11" i="38"/>
  <c r="I10" i="38" s="1"/>
  <c r="J10" i="38" s="1"/>
  <c r="J12" i="38"/>
  <c r="J13" i="38"/>
  <c r="J14" i="38"/>
  <c r="J15" i="38"/>
  <c r="J16" i="38"/>
  <c r="H17" i="38"/>
  <c r="I17" i="38"/>
  <c r="J17" i="38" s="1"/>
  <c r="J18" i="38"/>
  <c r="J19" i="38"/>
  <c r="H21" i="38"/>
  <c r="H20" i="38" s="1"/>
  <c r="I21" i="38"/>
  <c r="I20" i="38" s="1"/>
  <c r="J20" i="38" s="1"/>
  <c r="J22" i="38"/>
  <c r="H25" i="38"/>
  <c r="I25" i="38"/>
  <c r="J25" i="38"/>
  <c r="J26" i="38"/>
  <c r="J27" i="38"/>
  <c r="H28" i="38"/>
  <c r="H24" i="38" s="1"/>
  <c r="I28" i="38"/>
  <c r="I24" i="38" s="1"/>
  <c r="J29" i="38"/>
  <c r="H30" i="38"/>
  <c r="I30" i="38"/>
  <c r="J30" i="38" s="1"/>
  <c r="H31" i="38"/>
  <c r="I31" i="38"/>
  <c r="J31" i="38"/>
  <c r="J32" i="38"/>
  <c r="H33" i="38"/>
  <c r="I33" i="38"/>
  <c r="J33" i="38"/>
  <c r="J34" i="38"/>
  <c r="H37" i="38"/>
  <c r="H36" i="38" s="1"/>
  <c r="H35" i="38" s="1"/>
  <c r="I37" i="38"/>
  <c r="I36" i="38" s="1"/>
  <c r="H38" i="38"/>
  <c r="I38" i="38"/>
  <c r="J38" i="38" s="1"/>
  <c r="H39" i="38"/>
  <c r="I39" i="38"/>
  <c r="J39" i="38"/>
  <c r="J40" i="38"/>
  <c r="J41" i="38"/>
  <c r="H43" i="38"/>
  <c r="I43" i="38"/>
  <c r="J43" i="38"/>
  <c r="J44" i="38"/>
  <c r="J45" i="38"/>
  <c r="H46" i="38"/>
  <c r="H42" i="38" s="1"/>
  <c r="I46" i="38"/>
  <c r="I42" i="38" s="1"/>
  <c r="J47" i="38"/>
  <c r="H48" i="38"/>
  <c r="I48" i="38"/>
  <c r="J48" i="38" s="1"/>
  <c r="H49" i="38"/>
  <c r="I49" i="38"/>
  <c r="J49" i="38"/>
  <c r="J50" i="38"/>
  <c r="H51" i="38"/>
  <c r="I51" i="38"/>
  <c r="J51" i="38"/>
  <c r="J52" i="38"/>
  <c r="H53" i="38"/>
  <c r="I53" i="38"/>
  <c r="J53" i="38"/>
  <c r="J54" i="38"/>
  <c r="I55" i="38"/>
  <c r="H56" i="38"/>
  <c r="J56" i="38" s="1"/>
  <c r="I56" i="38"/>
  <c r="J57" i="38"/>
  <c r="H59" i="38"/>
  <c r="H60" i="38"/>
  <c r="I60" i="38"/>
  <c r="I59" i="38" s="1"/>
  <c r="J61" i="38"/>
  <c r="H62" i="38"/>
  <c r="I62" i="38"/>
  <c r="J62" i="38" s="1"/>
  <c r="H63" i="38"/>
  <c r="I63" i="38"/>
  <c r="J63" i="38"/>
  <c r="J64" i="38"/>
  <c r="H65" i="38"/>
  <c r="I65" i="38"/>
  <c r="J65" i="38"/>
  <c r="J66" i="38"/>
  <c r="H67" i="38"/>
  <c r="I67" i="38"/>
  <c r="J67" i="38"/>
  <c r="J68" i="38"/>
  <c r="H69" i="38"/>
  <c r="I69" i="38"/>
  <c r="J69" i="38"/>
  <c r="J70" i="38"/>
  <c r="I71" i="38"/>
  <c r="H72" i="38"/>
  <c r="J72" i="38" s="1"/>
  <c r="I72" i="38"/>
  <c r="J73" i="38"/>
  <c r="H75" i="38"/>
  <c r="H74" i="38" s="1"/>
  <c r="I75" i="38"/>
  <c r="I74" i="38" s="1"/>
  <c r="J76" i="38"/>
  <c r="H77" i="38"/>
  <c r="I77" i="38"/>
  <c r="J77" i="38" s="1"/>
  <c r="J78" i="38"/>
  <c r="H79" i="38"/>
  <c r="I79" i="38"/>
  <c r="J79" i="38" s="1"/>
  <c r="J80" i="38"/>
  <c r="H81" i="38"/>
  <c r="I81" i="38"/>
  <c r="J81" i="38" s="1"/>
  <c r="J82" i="38"/>
  <c r="H83" i="38"/>
  <c r="H84" i="38"/>
  <c r="I84" i="38"/>
  <c r="I83" i="38" s="1"/>
  <c r="J83" i="38" s="1"/>
  <c r="J85" i="38"/>
  <c r="J86" i="38"/>
  <c r="H87" i="38"/>
  <c r="H88" i="38"/>
  <c r="I88" i="38"/>
  <c r="I87" i="38" s="1"/>
  <c r="J87" i="38" s="1"/>
  <c r="J89" i="38"/>
  <c r="J90" i="38"/>
  <c r="J91" i="38"/>
  <c r="H92" i="38"/>
  <c r="I92" i="38"/>
  <c r="J92" i="38"/>
  <c r="J93" i="38"/>
  <c r="H94" i="38"/>
  <c r="I94" i="38"/>
  <c r="J94" i="38"/>
  <c r="J95" i="38"/>
  <c r="H96" i="38"/>
  <c r="I96" i="38"/>
  <c r="J96" i="38"/>
  <c r="J97" i="38"/>
  <c r="H98" i="38"/>
  <c r="I98" i="38"/>
  <c r="J98" i="38"/>
  <c r="J99" i="38"/>
  <c r="H101" i="38"/>
  <c r="H100" i="38" s="1"/>
  <c r="I101" i="38"/>
  <c r="I100" i="38" s="1"/>
  <c r="J102" i="38"/>
  <c r="J103" i="38"/>
  <c r="J104" i="38"/>
  <c r="J105" i="38"/>
  <c r="J106" i="38"/>
  <c r="J107" i="38"/>
  <c r="J108" i="38"/>
  <c r="J109" i="38"/>
  <c r="J110" i="38"/>
  <c r="J111" i="38"/>
  <c r="J112" i="38"/>
  <c r="J113" i="38"/>
  <c r="J114" i="38"/>
  <c r="J115" i="38"/>
  <c r="J116" i="38"/>
  <c r="J117" i="38"/>
  <c r="J118" i="38"/>
  <c r="J119" i="38"/>
  <c r="J120" i="38"/>
  <c r="I121" i="38"/>
  <c r="H122" i="38"/>
  <c r="H121" i="38" s="1"/>
  <c r="J121" i="38" s="1"/>
  <c r="I122" i="38"/>
  <c r="J122" i="38"/>
  <c r="J123" i="38"/>
  <c r="J124" i="38"/>
  <c r="J125" i="38"/>
  <c r="J126" i="38"/>
  <c r="J127" i="38"/>
  <c r="J128" i="38"/>
  <c r="J129" i="38"/>
  <c r="H130" i="38"/>
  <c r="I130" i="38"/>
  <c r="J130" i="38" s="1"/>
  <c r="H131" i="38"/>
  <c r="I131" i="38"/>
  <c r="J131" i="38"/>
  <c r="J132" i="38"/>
  <c r="I133" i="38"/>
  <c r="H134" i="38"/>
  <c r="H133" i="38" s="1"/>
  <c r="J133" i="38" s="1"/>
  <c r="I134" i="38"/>
  <c r="J134" i="38"/>
  <c r="J135" i="38"/>
  <c r="J136" i="38"/>
  <c r="H139" i="38"/>
  <c r="H138" i="38" s="1"/>
  <c r="H137" i="38" s="1"/>
  <c r="I139" i="38"/>
  <c r="I138" i="38" s="1"/>
  <c r="J140" i="38"/>
  <c r="H141" i="38"/>
  <c r="H142" i="38"/>
  <c r="I142" i="38"/>
  <c r="I141" i="38" s="1"/>
  <c r="J141" i="38" s="1"/>
  <c r="J143" i="38"/>
  <c r="H146" i="38"/>
  <c r="H145" i="38" s="1"/>
  <c r="I146" i="38"/>
  <c r="J146" i="38"/>
  <c r="J147" i="38"/>
  <c r="J148" i="38"/>
  <c r="J149" i="38"/>
  <c r="J150" i="38"/>
  <c r="H151" i="38"/>
  <c r="I151" i="38"/>
  <c r="I145" i="38" s="1"/>
  <c r="J152" i="38"/>
  <c r="H153" i="38"/>
  <c r="I153" i="38"/>
  <c r="J153" i="38" s="1"/>
  <c r="J154" i="38"/>
  <c r="H155" i="38"/>
  <c r="I155" i="38"/>
  <c r="J155" i="38" s="1"/>
  <c r="J156" i="38"/>
  <c r="H157" i="38"/>
  <c r="I157" i="38"/>
  <c r="J157" i="38" s="1"/>
  <c r="J158" i="38"/>
  <c r="J159" i="38"/>
  <c r="H160" i="38"/>
  <c r="I160" i="38"/>
  <c r="J160" i="38"/>
  <c r="J161" i="38"/>
  <c r="J162" i="38"/>
  <c r="J163" i="38"/>
  <c r="H164" i="38"/>
  <c r="I164" i="38"/>
  <c r="J164" i="38" s="1"/>
  <c r="J165" i="38"/>
  <c r="H166" i="38"/>
  <c r="I166" i="38"/>
  <c r="J166" i="38" s="1"/>
  <c r="J167" i="38"/>
  <c r="J168" i="38"/>
  <c r="J169" i="38"/>
  <c r="H171" i="38"/>
  <c r="H170" i="38" s="1"/>
  <c r="I171" i="38"/>
  <c r="J172" i="38"/>
  <c r="J173" i="38"/>
  <c r="H174" i="38"/>
  <c r="I174" i="38"/>
  <c r="J174" i="38"/>
  <c r="J175" i="38"/>
  <c r="H176" i="38"/>
  <c r="I176" i="38"/>
  <c r="J176" i="38"/>
  <c r="J177" i="38"/>
  <c r="H178" i="38"/>
  <c r="I178" i="38"/>
  <c r="J178" i="38"/>
  <c r="J179" i="38"/>
  <c r="H180" i="38"/>
  <c r="I180" i="38"/>
  <c r="J180" i="38"/>
  <c r="J181" i="38"/>
  <c r="H182" i="38"/>
  <c r="I182" i="38"/>
  <c r="J182" i="38"/>
  <c r="J183" i="38"/>
  <c r="J184" i="38"/>
  <c r="J185" i="38"/>
  <c r="H186" i="38"/>
  <c r="I186" i="38"/>
  <c r="J186" i="38" s="1"/>
  <c r="J187" i="38"/>
  <c r="H188" i="38"/>
  <c r="I188" i="38"/>
  <c r="J188" i="38" s="1"/>
  <c r="J189" i="38"/>
  <c r="J190" i="38"/>
  <c r="H191" i="38"/>
  <c r="I191" i="38"/>
  <c r="J192" i="38"/>
  <c r="J193" i="38"/>
  <c r="H194" i="38"/>
  <c r="I194" i="38"/>
  <c r="J194" i="38"/>
  <c r="J195" i="38"/>
  <c r="J196" i="38"/>
  <c r="H197" i="38"/>
  <c r="I197" i="38"/>
  <c r="J197" i="38"/>
  <c r="J198" i="38"/>
  <c r="J199" i="38"/>
  <c r="H200" i="38"/>
  <c r="I200" i="38"/>
  <c r="J200" i="38" s="1"/>
  <c r="J201" i="38"/>
  <c r="H202" i="38"/>
  <c r="I202" i="38"/>
  <c r="J202" i="38" s="1"/>
  <c r="J203" i="38"/>
  <c r="H204" i="38"/>
  <c r="I204" i="38"/>
  <c r="J204" i="38" s="1"/>
  <c r="H205" i="38"/>
  <c r="I205" i="38"/>
  <c r="J205" i="38"/>
  <c r="J206" i="38"/>
  <c r="H207" i="38"/>
  <c r="I207" i="38"/>
  <c r="J207" i="38"/>
  <c r="J208" i="38"/>
  <c r="H209" i="38"/>
  <c r="I209" i="38"/>
  <c r="J209" i="38"/>
  <c r="J210" i="38"/>
  <c r="J211" i="38"/>
  <c r="H212" i="38"/>
  <c r="I212" i="38"/>
  <c r="J212" i="38" s="1"/>
  <c r="J213" i="38"/>
  <c r="J214" i="38"/>
  <c r="H215" i="38"/>
  <c r="I215" i="38"/>
  <c r="J216" i="38"/>
  <c r="J217" i="38"/>
  <c r="H218" i="38"/>
  <c r="I218" i="38"/>
  <c r="J218" i="38"/>
  <c r="J219" i="38"/>
  <c r="J220" i="38"/>
  <c r="J221" i="38"/>
  <c r="H222" i="38"/>
  <c r="I222" i="38"/>
  <c r="J222" i="38" s="1"/>
  <c r="J223" i="38"/>
  <c r="J224" i="38"/>
  <c r="H226" i="38"/>
  <c r="H225" i="38" s="1"/>
  <c r="I226" i="38"/>
  <c r="J227" i="38"/>
  <c r="H228" i="38"/>
  <c r="I228" i="38"/>
  <c r="J228" i="38" s="1"/>
  <c r="J229" i="38"/>
  <c r="H230" i="38"/>
  <c r="I230" i="38"/>
  <c r="J231" i="38"/>
  <c r="H232" i="38"/>
  <c r="I232" i="38"/>
  <c r="J233" i="38"/>
  <c r="J234" i="38"/>
  <c r="H235" i="38"/>
  <c r="I235" i="38"/>
  <c r="J236" i="38"/>
  <c r="H237" i="38"/>
  <c r="I237" i="38"/>
  <c r="J238" i="38"/>
  <c r="H239" i="38"/>
  <c r="I239" i="38"/>
  <c r="J239" i="38" s="1"/>
  <c r="J240" i="38"/>
  <c r="J241" i="38"/>
  <c r="H243" i="38"/>
  <c r="H242" i="38" s="1"/>
  <c r="I243" i="38"/>
  <c r="J244" i="38"/>
  <c r="H245" i="38"/>
  <c r="I245" i="38"/>
  <c r="J246" i="38"/>
  <c r="H247" i="38"/>
  <c r="I247" i="38"/>
  <c r="J247" i="38" s="1"/>
  <c r="J248" i="38"/>
  <c r="H249" i="38"/>
  <c r="I249" i="38"/>
  <c r="J250" i="38"/>
  <c r="H251" i="38"/>
  <c r="I251" i="38"/>
  <c r="J252" i="38"/>
  <c r="H253" i="38"/>
  <c r="I253" i="38"/>
  <c r="J254" i="38"/>
  <c r="H255" i="38"/>
  <c r="I255" i="38"/>
  <c r="J255" i="38" s="1"/>
  <c r="J256" i="38"/>
  <c r="H257" i="38"/>
  <c r="I257" i="38"/>
  <c r="J258" i="38"/>
  <c r="H259" i="38"/>
  <c r="I259" i="38"/>
  <c r="J260" i="38"/>
  <c r="H261" i="38"/>
  <c r="I261" i="38"/>
  <c r="J262" i="38"/>
  <c r="H263" i="38"/>
  <c r="I263" i="38"/>
  <c r="J263" i="38" s="1"/>
  <c r="J264" i="38"/>
  <c r="H266" i="38"/>
  <c r="H265" i="38" s="1"/>
  <c r="I266" i="38"/>
  <c r="J266" i="38" s="1"/>
  <c r="J267" i="38"/>
  <c r="H268" i="38"/>
  <c r="H269" i="38"/>
  <c r="I269" i="38"/>
  <c r="I268" i="38" s="1"/>
  <c r="J268" i="38" s="1"/>
  <c r="J270" i="38"/>
  <c r="J271" i="38"/>
  <c r="J272" i="38"/>
  <c r="J273" i="38"/>
  <c r="J274" i="38"/>
  <c r="J275" i="38"/>
  <c r="J276" i="38"/>
  <c r="J277" i="38"/>
  <c r="J278" i="38"/>
  <c r="J279" i="38"/>
  <c r="J280" i="38"/>
  <c r="J281" i="38"/>
  <c r="J282" i="38"/>
  <c r="J283" i="38"/>
  <c r="J284" i="38"/>
  <c r="J285" i="38"/>
  <c r="J286" i="38"/>
  <c r="J287" i="38"/>
  <c r="J288" i="38"/>
  <c r="J289" i="38"/>
  <c r="J290" i="38"/>
  <c r="J291" i="38"/>
  <c r="J292" i="38"/>
  <c r="J293" i="38"/>
  <c r="J294" i="38"/>
  <c r="J295" i="38"/>
  <c r="J296" i="38"/>
  <c r="J297" i="38"/>
  <c r="J298" i="38"/>
  <c r="J299" i="38"/>
  <c r="J300" i="38"/>
  <c r="J301" i="38"/>
  <c r="J302" i="38"/>
  <c r="J303" i="38"/>
  <c r="J304" i="38"/>
  <c r="J305" i="38"/>
  <c r="H306" i="38"/>
  <c r="H307" i="38"/>
  <c r="I307" i="38"/>
  <c r="J308" i="38"/>
  <c r="J309" i="38"/>
  <c r="J310" i="38"/>
  <c r="H311" i="38"/>
  <c r="I311" i="38"/>
  <c r="I306" i="38" s="1"/>
  <c r="J306" i="38" s="1"/>
  <c r="J312" i="38"/>
  <c r="I313" i="38"/>
  <c r="H314" i="38"/>
  <c r="H313" i="38" s="1"/>
  <c r="I314" i="38"/>
  <c r="J315" i="38"/>
  <c r="H316" i="38"/>
  <c r="H317" i="38"/>
  <c r="I317" i="38"/>
  <c r="J317" i="38" s="1"/>
  <c r="J318" i="38"/>
  <c r="H319" i="38"/>
  <c r="I319" i="38"/>
  <c r="J319" i="38" s="1"/>
  <c r="H320" i="38"/>
  <c r="I320" i="38"/>
  <c r="J320" i="38"/>
  <c r="J321" i="38"/>
  <c r="J322" i="38"/>
  <c r="H324" i="38"/>
  <c r="I324" i="38"/>
  <c r="J324" i="38"/>
  <c r="J325" i="38"/>
  <c r="J326" i="38"/>
  <c r="J327" i="38"/>
  <c r="J328" i="38"/>
  <c r="H331" i="38"/>
  <c r="H323" i="38" s="1"/>
  <c r="I331" i="38"/>
  <c r="J332" i="38"/>
  <c r="J333" i="38"/>
  <c r="J334" i="38"/>
  <c r="J335" i="38"/>
  <c r="H336" i="38"/>
  <c r="I336" i="38"/>
  <c r="J337" i="38"/>
  <c r="J338" i="38"/>
  <c r="J339" i="38"/>
  <c r="H340" i="38"/>
  <c r="I340" i="38"/>
  <c r="J340" i="38" s="1"/>
  <c r="J341" i="38"/>
  <c r="J342" i="38"/>
  <c r="H344" i="38"/>
  <c r="I344" i="38"/>
  <c r="J344" i="38"/>
  <c r="J345" i="38"/>
  <c r="J346" i="38"/>
  <c r="H347" i="38"/>
  <c r="I347" i="38"/>
  <c r="J347" i="38" s="1"/>
  <c r="J348" i="38"/>
  <c r="J349" i="38"/>
  <c r="H352" i="38"/>
  <c r="I352" i="38"/>
  <c r="J352" i="38" s="1"/>
  <c r="J353" i="38"/>
  <c r="J354" i="38"/>
  <c r="H355" i="38"/>
  <c r="H351" i="38" s="1"/>
  <c r="I355" i="38"/>
  <c r="J356" i="38"/>
  <c r="H357" i="38"/>
  <c r="I357" i="38"/>
  <c r="J357" i="38" s="1"/>
  <c r="J358" i="38"/>
  <c r="H359" i="38"/>
  <c r="I359" i="38"/>
  <c r="J360" i="38"/>
  <c r="H361" i="38"/>
  <c r="I361" i="38"/>
  <c r="J362" i="38"/>
  <c r="H363" i="38"/>
  <c r="I363" i="38"/>
  <c r="J364" i="38"/>
  <c r="J365" i="38"/>
  <c r="J366" i="38"/>
  <c r="H367" i="38"/>
  <c r="I367" i="38"/>
  <c r="J367" i="38" s="1"/>
  <c r="J368" i="38"/>
  <c r="J369" i="38"/>
  <c r="J370" i="38"/>
  <c r="J371" i="38"/>
  <c r="H372" i="38"/>
  <c r="J372" i="38" s="1"/>
  <c r="I372" i="38"/>
  <c r="J373" i="38"/>
  <c r="H374" i="38"/>
  <c r="J374" i="38" s="1"/>
  <c r="I374" i="38"/>
  <c r="J375" i="38"/>
  <c r="H376" i="38"/>
  <c r="J376" i="38" s="1"/>
  <c r="I376" i="38"/>
  <c r="J377" i="38"/>
  <c r="J378" i="38"/>
  <c r="J379" i="38"/>
  <c r="J380" i="38"/>
  <c r="J381" i="38"/>
  <c r="J382" i="38"/>
  <c r="J383" i="38"/>
  <c r="J384" i="38"/>
  <c r="J385" i="38"/>
  <c r="J386" i="38"/>
  <c r="J387" i="38"/>
  <c r="H388" i="38"/>
  <c r="H389" i="38"/>
  <c r="I389" i="38"/>
  <c r="I388" i="38" s="1"/>
  <c r="J388" i="38" s="1"/>
  <c r="J390" i="38"/>
  <c r="H391" i="38"/>
  <c r="I391" i="38"/>
  <c r="J391" i="38" s="1"/>
  <c r="J392" i="38"/>
  <c r="I396" i="38"/>
  <c r="H397" i="38"/>
  <c r="I397" i="38"/>
  <c r="J397" i="38"/>
  <c r="J398" i="38"/>
  <c r="H399" i="38"/>
  <c r="I399" i="38"/>
  <c r="J399" i="38"/>
  <c r="J400" i="38"/>
  <c r="H401" i="38"/>
  <c r="I401" i="38"/>
  <c r="J401" i="38"/>
  <c r="J402" i="38"/>
  <c r="H403" i="38"/>
  <c r="I403" i="38"/>
  <c r="J403" i="38"/>
  <c r="J404" i="38"/>
  <c r="H406" i="38"/>
  <c r="H405" i="38" s="1"/>
  <c r="I406" i="38"/>
  <c r="J407" i="38"/>
  <c r="H408" i="38"/>
  <c r="I408" i="38"/>
  <c r="H409" i="38"/>
  <c r="I409" i="38"/>
  <c r="J409" i="38"/>
  <c r="J410" i="38"/>
  <c r="H411" i="38"/>
  <c r="H412" i="38"/>
  <c r="I412" i="38"/>
  <c r="I411" i="38" s="1"/>
  <c r="J411" i="38" s="1"/>
  <c r="J413" i="38"/>
  <c r="J414" i="38"/>
  <c r="J415" i="38"/>
  <c r="H417" i="38"/>
  <c r="H416" i="38" s="1"/>
  <c r="I417" i="38"/>
  <c r="J417" i="38" s="1"/>
  <c r="J418" i="38"/>
  <c r="H419" i="38"/>
  <c r="I419" i="38"/>
  <c r="J419" i="38" s="1"/>
  <c r="J420" i="38"/>
  <c r="J421" i="38"/>
  <c r="H424" i="38"/>
  <c r="I424" i="38"/>
  <c r="I423" i="38" s="1"/>
  <c r="J425" i="38"/>
  <c r="J426" i="38"/>
  <c r="H427" i="38"/>
  <c r="H423" i="38" s="1"/>
  <c r="H422" i="38" s="1"/>
  <c r="I427" i="38"/>
  <c r="J427" i="38" s="1"/>
  <c r="J428" i="38"/>
  <c r="H429" i="38"/>
  <c r="H430" i="38"/>
  <c r="I430" i="38"/>
  <c r="I429" i="38" s="1"/>
  <c r="J429" i="38" s="1"/>
  <c r="J431" i="38"/>
  <c r="H434" i="38"/>
  <c r="I434" i="38"/>
  <c r="J434" i="38" s="1"/>
  <c r="J435" i="38"/>
  <c r="H436" i="38"/>
  <c r="I436" i="38"/>
  <c r="J437" i="38"/>
  <c r="H438" i="38"/>
  <c r="H433" i="38" s="1"/>
  <c r="I438" i="38"/>
  <c r="J439" i="38"/>
  <c r="H440" i="38"/>
  <c r="I440" i="38"/>
  <c r="J441" i="38"/>
  <c r="H442" i="38"/>
  <c r="I442" i="38"/>
  <c r="J442" i="38" s="1"/>
  <c r="J443" i="38"/>
  <c r="H444" i="38"/>
  <c r="I444" i="38"/>
  <c r="J445" i="38"/>
  <c r="H446" i="38"/>
  <c r="I446" i="38"/>
  <c r="J447" i="38"/>
  <c r="H448" i="38"/>
  <c r="I448" i="38"/>
  <c r="J449" i="38"/>
  <c r="H450" i="38"/>
  <c r="I450" i="38"/>
  <c r="J450" i="38" s="1"/>
  <c r="J451" i="38"/>
  <c r="I452" i="38"/>
  <c r="H453" i="38"/>
  <c r="H452" i="38" s="1"/>
  <c r="I453" i="38"/>
  <c r="J453" i="38"/>
  <c r="J454" i="38"/>
  <c r="H455" i="38"/>
  <c r="I455" i="38"/>
  <c r="J455" i="38"/>
  <c r="J456" i="38"/>
  <c r="H457" i="38"/>
  <c r="I457" i="38"/>
  <c r="J457" i="38"/>
  <c r="J458" i="38"/>
  <c r="H459" i="38"/>
  <c r="I459" i="38"/>
  <c r="J459" i="38"/>
  <c r="J460" i="38"/>
  <c r="J461" i="38"/>
  <c r="J462" i="38"/>
  <c r="H463" i="38"/>
  <c r="I463" i="38"/>
  <c r="J463" i="38" s="1"/>
  <c r="J464" i="38"/>
  <c r="J465" i="38"/>
  <c r="J466" i="38"/>
  <c r="J467" i="38"/>
  <c r="H468" i="38"/>
  <c r="I468" i="38"/>
  <c r="J468" i="38" s="1"/>
  <c r="J469" i="38"/>
  <c r="J470" i="38"/>
  <c r="H471" i="38"/>
  <c r="H472" i="38"/>
  <c r="I472" i="38"/>
  <c r="I471" i="38" s="1"/>
  <c r="J471" i="38" s="1"/>
  <c r="J473" i="38"/>
  <c r="I474" i="38"/>
  <c r="H475" i="38"/>
  <c r="H474" i="38" s="1"/>
  <c r="I475" i="38"/>
  <c r="J475" i="38"/>
  <c r="J476" i="38"/>
  <c r="H478" i="38"/>
  <c r="H477" i="38" s="1"/>
  <c r="I478" i="38"/>
  <c r="I477" i="38" s="1"/>
  <c r="J477" i="38" s="1"/>
  <c r="J479" i="38"/>
  <c r="H480" i="38"/>
  <c r="I480" i="38"/>
  <c r="J480" i="38" s="1"/>
  <c r="J481" i="38"/>
  <c r="J482" i="38"/>
  <c r="H484" i="38"/>
  <c r="H483" i="38" s="1"/>
  <c r="I484" i="38"/>
  <c r="I483" i="38" s="1"/>
  <c r="J483" i="38" s="1"/>
  <c r="J485" i="38"/>
  <c r="H487" i="38"/>
  <c r="H486" i="38" s="1"/>
  <c r="I487" i="38"/>
  <c r="I486" i="38" s="1"/>
  <c r="J486" i="38" s="1"/>
  <c r="J488" i="38"/>
  <c r="J489" i="38"/>
  <c r="H490" i="38"/>
  <c r="I490" i="38"/>
  <c r="J490" i="38" s="1"/>
  <c r="J491" i="38"/>
  <c r="J492" i="38"/>
  <c r="H493" i="38"/>
  <c r="I493" i="38"/>
  <c r="J493" i="38"/>
  <c r="J494" i="38"/>
  <c r="H495" i="38"/>
  <c r="I495" i="38"/>
  <c r="J495" i="38"/>
  <c r="J496" i="38"/>
  <c r="J497" i="38"/>
  <c r="J498" i="38"/>
  <c r="H500" i="38"/>
  <c r="I500" i="38"/>
  <c r="I499" i="38" s="1"/>
  <c r="J501" i="38"/>
  <c r="J502" i="38"/>
  <c r="H503" i="38"/>
  <c r="I503" i="38"/>
  <c r="J503" i="38" s="1"/>
  <c r="J504" i="38"/>
  <c r="J505" i="38"/>
  <c r="J506" i="38"/>
  <c r="J507" i="38"/>
  <c r="J508" i="38"/>
  <c r="J509" i="38"/>
  <c r="J510" i="38"/>
  <c r="J511" i="38"/>
  <c r="J512" i="38"/>
  <c r="J513" i="38"/>
  <c r="H515" i="38"/>
  <c r="H514" i="38" s="1"/>
  <c r="I515" i="38"/>
  <c r="I514" i="38" s="1"/>
  <c r="J514" i="38" s="1"/>
  <c r="J516" i="38"/>
  <c r="H517" i="38"/>
  <c r="I517" i="38"/>
  <c r="J517" i="38" s="1"/>
  <c r="J518" i="38"/>
  <c r="J519" i="38"/>
  <c r="H520" i="38"/>
  <c r="I520" i="38"/>
  <c r="J520" i="38" s="1"/>
  <c r="J521" i="38"/>
  <c r="H522" i="38"/>
  <c r="I522" i="38"/>
  <c r="J522" i="38" s="1"/>
  <c r="J523" i="38"/>
  <c r="J524" i="38"/>
  <c r="H526" i="38"/>
  <c r="H525" i="38" s="1"/>
  <c r="I526" i="38"/>
  <c r="I525" i="38" s="1"/>
  <c r="J525" i="38" s="1"/>
  <c r="J527" i="38"/>
  <c r="J528" i="38"/>
  <c r="J529" i="38"/>
  <c r="J530" i="38"/>
  <c r="J531" i="38"/>
  <c r="J532" i="38"/>
  <c r="J533" i="38"/>
  <c r="H534" i="38"/>
  <c r="I534" i="38"/>
  <c r="J534" i="38"/>
  <c r="J535" i="38"/>
  <c r="J536" i="38"/>
  <c r="H537" i="38"/>
  <c r="I537" i="38"/>
  <c r="J537" i="38" s="1"/>
  <c r="H538" i="38"/>
  <c r="J538" i="38"/>
  <c r="J539" i="38"/>
  <c r="H542" i="38"/>
  <c r="I542" i="38"/>
  <c r="I541" i="38" s="1"/>
  <c r="J543" i="38"/>
  <c r="H544" i="38"/>
  <c r="I544" i="38"/>
  <c r="J544" i="38" s="1"/>
  <c r="J545" i="38"/>
  <c r="H546" i="38"/>
  <c r="I546" i="38"/>
  <c r="J546" i="38" s="1"/>
  <c r="J547" i="38"/>
  <c r="H548" i="38"/>
  <c r="I548" i="38"/>
  <c r="J548" i="38" s="1"/>
  <c r="J549" i="38"/>
  <c r="H550" i="38"/>
  <c r="I550" i="38"/>
  <c r="J550" i="38" s="1"/>
  <c r="J551" i="38"/>
  <c r="J552" i="38"/>
  <c r="H553" i="38"/>
  <c r="H541" i="38" s="1"/>
  <c r="H540" i="38" s="1"/>
  <c r="I553" i="38"/>
  <c r="J553" i="38" s="1"/>
  <c r="J554" i="38"/>
  <c r="H556" i="38"/>
  <c r="I556" i="38"/>
  <c r="I555" i="38" s="1"/>
  <c r="H557" i="38"/>
  <c r="I557" i="38"/>
  <c r="J557" i="38"/>
  <c r="J558" i="38"/>
  <c r="I559" i="38"/>
  <c r="H560" i="38"/>
  <c r="H559" i="38" s="1"/>
  <c r="I560" i="38"/>
  <c r="J560" i="38"/>
  <c r="J561" i="38"/>
  <c r="H563" i="38"/>
  <c r="H564" i="38"/>
  <c r="I564" i="38"/>
  <c r="I563" i="38" s="1"/>
  <c r="J565" i="38"/>
  <c r="H566" i="38"/>
  <c r="I566" i="38"/>
  <c r="J566" i="38" s="1"/>
  <c r="J567" i="38"/>
  <c r="H568" i="38"/>
  <c r="I568" i="38"/>
  <c r="J568" i="38" s="1"/>
  <c r="J569" i="38"/>
  <c r="H570" i="38"/>
  <c r="I570" i="38"/>
  <c r="J570" i="38" s="1"/>
  <c r="H571" i="38"/>
  <c r="I571" i="38"/>
  <c r="J571" i="38"/>
  <c r="J572" i="38"/>
  <c r="H573" i="38"/>
  <c r="I573" i="38"/>
  <c r="J573" i="38"/>
  <c r="J574" i="38"/>
  <c r="I575" i="38"/>
  <c r="H576" i="38"/>
  <c r="H575" i="38" s="1"/>
  <c r="J575" i="38" s="1"/>
  <c r="I576" i="38"/>
  <c r="J576" i="38"/>
  <c r="J577" i="38"/>
  <c r="H578" i="38"/>
  <c r="I578" i="38"/>
  <c r="J578" i="38"/>
  <c r="J579" i="38"/>
  <c r="H580" i="38"/>
  <c r="I580" i="38"/>
  <c r="J580" i="38"/>
  <c r="J581" i="38"/>
  <c r="H582" i="38"/>
  <c r="I582" i="38"/>
  <c r="J582" i="38"/>
  <c r="J583" i="38"/>
  <c r="H585" i="38"/>
  <c r="H584" i="38" s="1"/>
  <c r="I585" i="38"/>
  <c r="I584" i="38" s="1"/>
  <c r="J584" i="38" s="1"/>
  <c r="J586" i="38"/>
  <c r="H587" i="38"/>
  <c r="H588" i="38"/>
  <c r="I588" i="38"/>
  <c r="I587" i="38" s="1"/>
  <c r="J587" i="38" s="1"/>
  <c r="J589" i="38"/>
  <c r="J590" i="38"/>
  <c r="J591" i="38"/>
  <c r="J592" i="38"/>
  <c r="J593" i="38"/>
  <c r="H594" i="38"/>
  <c r="I594" i="38"/>
  <c r="J594" i="38" s="1"/>
  <c r="J595" i="38"/>
  <c r="I597" i="38"/>
  <c r="H598" i="38"/>
  <c r="H597" i="38" s="1"/>
  <c r="I598" i="38"/>
  <c r="J598" i="38"/>
  <c r="J599" i="38"/>
  <c r="H601" i="38"/>
  <c r="H600" i="38" s="1"/>
  <c r="I601" i="38"/>
  <c r="I600" i="38" s="1"/>
  <c r="J602" i="38"/>
  <c r="H603" i="38"/>
  <c r="I603" i="38"/>
  <c r="J603" i="38" s="1"/>
  <c r="J604" i="38"/>
  <c r="J605" i="38"/>
  <c r="H606" i="38"/>
  <c r="I606" i="38"/>
  <c r="J606" i="38"/>
  <c r="J607" i="38"/>
  <c r="H608" i="38"/>
  <c r="I608" i="38"/>
  <c r="J608" i="38"/>
  <c r="J609" i="38"/>
  <c r="J610" i="38"/>
  <c r="J611" i="38"/>
  <c r="J612" i="38"/>
  <c r="J613" i="38"/>
  <c r="J614" i="38"/>
  <c r="J615" i="38"/>
  <c r="J616" i="38"/>
  <c r="J617" i="38"/>
  <c r="H618" i="38"/>
  <c r="I618" i="38"/>
  <c r="J618" i="38"/>
  <c r="J619" i="38"/>
  <c r="H621" i="38"/>
  <c r="I621" i="38"/>
  <c r="J621" i="38" s="1"/>
  <c r="J622" i="38"/>
  <c r="H623" i="38"/>
  <c r="H620" i="38" s="1"/>
  <c r="I623" i="38"/>
  <c r="I620" i="38" s="1"/>
  <c r="J624" i="38"/>
  <c r="H625" i="38"/>
  <c r="I625" i="38"/>
  <c r="J625" i="38" s="1"/>
  <c r="J626" i="38"/>
  <c r="H627" i="38"/>
  <c r="I627" i="38"/>
  <c r="J627" i="38" s="1"/>
  <c r="J628" i="38"/>
  <c r="H629" i="38"/>
  <c r="I629" i="38"/>
  <c r="J629" i="38" s="1"/>
  <c r="J630" i="38"/>
  <c r="J631" i="38"/>
  <c r="H632" i="38"/>
  <c r="I632" i="38"/>
  <c r="J632" i="38"/>
  <c r="J633" i="38"/>
  <c r="H634" i="38"/>
  <c r="I634" i="38"/>
  <c r="J634" i="38"/>
  <c r="J635" i="38"/>
  <c r="H636" i="38"/>
  <c r="I636" i="38"/>
  <c r="J636" i="38"/>
  <c r="J637" i="38"/>
  <c r="H639" i="38"/>
  <c r="H638" i="38" s="1"/>
  <c r="I639" i="38"/>
  <c r="I638" i="38" s="1"/>
  <c r="J638" i="38" s="1"/>
  <c r="J640" i="38"/>
  <c r="H641" i="38"/>
  <c r="H642" i="38"/>
  <c r="I642" i="38"/>
  <c r="I641" i="38" s="1"/>
  <c r="J641" i="38" s="1"/>
  <c r="J643" i="38"/>
  <c r="J644" i="38"/>
  <c r="H645" i="38"/>
  <c r="H646" i="38"/>
  <c r="I646" i="38"/>
  <c r="I645" i="38" s="1"/>
  <c r="J645" i="38" s="1"/>
  <c r="J647" i="38"/>
  <c r="H649" i="38"/>
  <c r="I649" i="38"/>
  <c r="J649" i="38" s="1"/>
  <c r="H650" i="38"/>
  <c r="I650" i="38"/>
  <c r="J650" i="38"/>
  <c r="J651" i="38"/>
  <c r="H652" i="38"/>
  <c r="I652" i="38"/>
  <c r="J652" i="38"/>
  <c r="J653" i="38"/>
  <c r="H654" i="38"/>
  <c r="I654" i="38"/>
  <c r="J654" i="38"/>
  <c r="J655" i="38"/>
  <c r="H658" i="38"/>
  <c r="H657" i="38" s="1"/>
  <c r="H656" i="38" s="1"/>
  <c r="I658" i="38"/>
  <c r="I657" i="38" s="1"/>
  <c r="J659" i="38"/>
  <c r="H660" i="38"/>
  <c r="I660" i="38"/>
  <c r="J660" i="38" s="1"/>
  <c r="J661" i="38"/>
  <c r="H662" i="38"/>
  <c r="I662" i="38"/>
  <c r="J662" i="38" s="1"/>
  <c r="J663" i="38"/>
  <c r="H664" i="38"/>
  <c r="I664" i="38"/>
  <c r="J664" i="38" s="1"/>
  <c r="J665" i="38"/>
  <c r="J666" i="38"/>
  <c r="H667" i="38"/>
  <c r="J667" i="38" s="1"/>
  <c r="I667" i="38"/>
  <c r="J668" i="38"/>
  <c r="J669" i="38"/>
  <c r="H670" i="38"/>
  <c r="I670" i="38"/>
  <c r="J670" i="38"/>
  <c r="J671" i="38"/>
  <c r="H672" i="38"/>
  <c r="I672" i="38"/>
  <c r="J672" i="38"/>
  <c r="H674" i="38"/>
  <c r="J674" i="38" s="1"/>
  <c r="I674" i="38"/>
  <c r="J675" i="38"/>
  <c r="G144" i="40" l="1"/>
  <c r="G677" i="40"/>
  <c r="G691" i="40" s="1"/>
  <c r="H555" i="40"/>
  <c r="J555" i="40" s="1"/>
  <c r="J587" i="40"/>
  <c r="J563" i="40"/>
  <c r="H562" i="40"/>
  <c r="J486" i="40"/>
  <c r="J48" i="40"/>
  <c r="H23" i="40"/>
  <c r="J396" i="40"/>
  <c r="J74" i="40"/>
  <c r="H58" i="40"/>
  <c r="J87" i="40"/>
  <c r="J575" i="40"/>
  <c r="I562" i="40"/>
  <c r="J556" i="40"/>
  <c r="J540" i="40"/>
  <c r="J541" i="40"/>
  <c r="J514" i="40"/>
  <c r="J499" i="40"/>
  <c r="J452" i="40"/>
  <c r="J433" i="40"/>
  <c r="H350" i="40"/>
  <c r="J351" i="40"/>
  <c r="I350" i="40"/>
  <c r="J323" i="40"/>
  <c r="H144" i="40"/>
  <c r="J242" i="40"/>
  <c r="J204" i="40"/>
  <c r="J170" i="40"/>
  <c r="I23" i="40"/>
  <c r="J24" i="40"/>
  <c r="I6" i="40"/>
  <c r="J6" i="40" s="1"/>
  <c r="J658" i="40"/>
  <c r="I657" i="40"/>
  <c r="J657" i="40" s="1"/>
  <c r="I144" i="40"/>
  <c r="J145" i="40"/>
  <c r="I432" i="40"/>
  <c r="I596" i="40"/>
  <c r="J596" i="40" s="1"/>
  <c r="J138" i="40"/>
  <c r="I137" i="40"/>
  <c r="J137" i="40" s="1"/>
  <c r="I58" i="40"/>
  <c r="C217" i="39"/>
  <c r="C25" i="39"/>
  <c r="C30" i="39"/>
  <c r="C186" i="39"/>
  <c r="C189" i="39"/>
  <c r="C188" i="39" s="1"/>
  <c r="C161" i="39"/>
  <c r="C130" i="39"/>
  <c r="C11" i="39"/>
  <c r="C145" i="39"/>
  <c r="C198" i="39"/>
  <c r="C153" i="39"/>
  <c r="C190" i="39"/>
  <c r="C195" i="39"/>
  <c r="C43" i="39"/>
  <c r="C116" i="39"/>
  <c r="C223" i="39"/>
  <c r="C222" i="39" s="1"/>
  <c r="C69" i="39"/>
  <c r="C210" i="39"/>
  <c r="C103" i="39"/>
  <c r="C154" i="39"/>
  <c r="C185" i="39"/>
  <c r="C196" i="39"/>
  <c r="C36" i="39"/>
  <c r="C38" i="39"/>
  <c r="C8" i="39"/>
  <c r="C6" i="39" s="1"/>
  <c r="C86" i="39"/>
  <c r="C149" i="39"/>
  <c r="C168" i="39"/>
  <c r="C194" i="39"/>
  <c r="C201" i="39"/>
  <c r="C199" i="39" s="1"/>
  <c r="C47" i="39"/>
  <c r="C58" i="39"/>
  <c r="I416" i="38"/>
  <c r="J416" i="38" s="1"/>
  <c r="I656" i="38"/>
  <c r="J656" i="38" s="1"/>
  <c r="J657" i="38"/>
  <c r="I562" i="38"/>
  <c r="J562" i="38" s="1"/>
  <c r="J563" i="38"/>
  <c r="H499" i="38"/>
  <c r="J499" i="38" s="1"/>
  <c r="J396" i="38"/>
  <c r="J597" i="38"/>
  <c r="H596" i="38"/>
  <c r="H562" i="38"/>
  <c r="H555" i="38"/>
  <c r="J555" i="38" s="1"/>
  <c r="J559" i="38"/>
  <c r="J474" i="38"/>
  <c r="H350" i="38"/>
  <c r="J620" i="38"/>
  <c r="I540" i="38"/>
  <c r="J540" i="38" s="1"/>
  <c r="J541" i="38"/>
  <c r="J452" i="38"/>
  <c r="H432" i="38"/>
  <c r="J423" i="38"/>
  <c r="I422" i="38"/>
  <c r="J422" i="38" s="1"/>
  <c r="J600" i="38"/>
  <c r="I596" i="38"/>
  <c r="J658" i="38"/>
  <c r="J639" i="38"/>
  <c r="J623" i="38"/>
  <c r="J601" i="38"/>
  <c r="J585" i="38"/>
  <c r="J526" i="38"/>
  <c r="J484" i="38"/>
  <c r="J478" i="38"/>
  <c r="J444" i="38"/>
  <c r="I433" i="38"/>
  <c r="J436" i="38"/>
  <c r="J412" i="38"/>
  <c r="H396" i="38"/>
  <c r="J389" i="38"/>
  <c r="J359" i="38"/>
  <c r="J331" i="38"/>
  <c r="J314" i="38"/>
  <c r="J311" i="38"/>
  <c r="I265" i="38"/>
  <c r="J265" i="38" s="1"/>
  <c r="J257" i="38"/>
  <c r="J249" i="38"/>
  <c r="J230" i="38"/>
  <c r="J191" i="38"/>
  <c r="J145" i="38"/>
  <c r="H144" i="38"/>
  <c r="H58" i="38"/>
  <c r="J42" i="38"/>
  <c r="J646" i="38"/>
  <c r="J642" i="38"/>
  <c r="J588" i="38"/>
  <c r="J564" i="38"/>
  <c r="J556" i="38"/>
  <c r="J542" i="38"/>
  <c r="J515" i="38"/>
  <c r="J487" i="38"/>
  <c r="J446" i="38"/>
  <c r="J438" i="38"/>
  <c r="I405" i="38"/>
  <c r="J405" i="38" s="1"/>
  <c r="J406" i="38"/>
  <c r="J361" i="38"/>
  <c r="I351" i="38"/>
  <c r="I316" i="38"/>
  <c r="J316" i="38" s="1"/>
  <c r="J259" i="38"/>
  <c r="J251" i="38"/>
  <c r="I242" i="38"/>
  <c r="J242" i="38" s="1"/>
  <c r="J243" i="38"/>
  <c r="J235" i="38"/>
  <c r="J232" i="38"/>
  <c r="J215" i="38"/>
  <c r="I170" i="38"/>
  <c r="J170" i="38" s="1"/>
  <c r="J74" i="38"/>
  <c r="J500" i="38"/>
  <c r="J472" i="38"/>
  <c r="J448" i="38"/>
  <c r="J440" i="38"/>
  <c r="J430" i="38"/>
  <c r="J424" i="38"/>
  <c r="J408" i="38"/>
  <c r="J363" i="38"/>
  <c r="J355" i="38"/>
  <c r="J336" i="38"/>
  <c r="J307" i="38"/>
  <c r="J269" i="38"/>
  <c r="J261" i="38"/>
  <c r="J253" i="38"/>
  <c r="J245" i="38"/>
  <c r="J237" i="38"/>
  <c r="I225" i="38"/>
  <c r="J225" i="38" s="1"/>
  <c r="J226" i="38"/>
  <c r="I137" i="38"/>
  <c r="J137" i="38" s="1"/>
  <c r="J138" i="38"/>
  <c r="J100" i="38"/>
  <c r="I58" i="38"/>
  <c r="J58" i="38" s="1"/>
  <c r="J59" i="38"/>
  <c r="I35" i="38"/>
  <c r="J35" i="38" s="1"/>
  <c r="J36" i="38"/>
  <c r="I323" i="38"/>
  <c r="J323" i="38" s="1"/>
  <c r="J24" i="38"/>
  <c r="I6" i="38"/>
  <c r="J171" i="38"/>
  <c r="J151" i="38"/>
  <c r="J139" i="38"/>
  <c r="J101" i="38"/>
  <c r="J75" i="38"/>
  <c r="H71" i="38"/>
  <c r="J71" i="38" s="1"/>
  <c r="H55" i="38"/>
  <c r="J55" i="38" s="1"/>
  <c r="J37" i="38"/>
  <c r="J21" i="38"/>
  <c r="J11" i="38"/>
  <c r="H7" i="38"/>
  <c r="J142" i="38"/>
  <c r="J88" i="38"/>
  <c r="J84" i="38"/>
  <c r="J60" i="38"/>
  <c r="J46" i="38"/>
  <c r="J28" i="38"/>
  <c r="G689" i="38"/>
  <c r="J679" i="38"/>
  <c r="G674" i="38"/>
  <c r="G670" i="38"/>
  <c r="G667" i="38"/>
  <c r="G664" i="38"/>
  <c r="G662" i="38"/>
  <c r="G660" i="38"/>
  <c r="G658" i="38"/>
  <c r="G654" i="38"/>
  <c r="G650" i="38"/>
  <c r="G642" i="38"/>
  <c r="G641" i="38"/>
  <c r="G639" i="38"/>
  <c r="G638" i="38" s="1"/>
  <c r="G629" i="38"/>
  <c r="G625" i="38"/>
  <c r="G623" i="38"/>
  <c r="G612" i="38"/>
  <c r="G608" i="38"/>
  <c r="G606" i="38"/>
  <c r="G603" i="38"/>
  <c r="G601" i="38"/>
  <c r="G598" i="38"/>
  <c r="G597" i="38" s="1"/>
  <c r="G594" i="38"/>
  <c r="G588" i="38"/>
  <c r="G587" i="38"/>
  <c r="G585" i="38"/>
  <c r="G584" i="38" s="1"/>
  <c r="G582" i="38"/>
  <c r="G580" i="38"/>
  <c r="G578" i="38"/>
  <c r="G576" i="38"/>
  <c r="G573" i="38"/>
  <c r="G571" i="38"/>
  <c r="G568" i="38"/>
  <c r="G564" i="38"/>
  <c r="G560" i="38"/>
  <c r="G559" i="38" s="1"/>
  <c r="G557" i="38"/>
  <c r="G556" i="38"/>
  <c r="G553" i="38"/>
  <c r="G550" i="38"/>
  <c r="G548" i="38"/>
  <c r="G546" i="38"/>
  <c r="G544" i="38"/>
  <c r="G542" i="38"/>
  <c r="G541" i="38" s="1"/>
  <c r="G540" i="38" s="1"/>
  <c r="G526" i="38"/>
  <c r="G525" i="38" s="1"/>
  <c r="G503" i="38"/>
  <c r="G500" i="38"/>
  <c r="G495" i="38"/>
  <c r="G493" i="38"/>
  <c r="G490" i="38"/>
  <c r="G487" i="38"/>
  <c r="G478" i="38"/>
  <c r="G477" i="38" s="1"/>
  <c r="G472" i="38"/>
  <c r="G471" i="38" s="1"/>
  <c r="G468" i="38"/>
  <c r="G463" i="38"/>
  <c r="G459" i="38"/>
  <c r="G455" i="38"/>
  <c r="G453" i="38"/>
  <c r="G450" i="38"/>
  <c r="G448" i="38"/>
  <c r="G444" i="38"/>
  <c r="G442" i="38"/>
  <c r="G440" i="38"/>
  <c r="G438" i="38"/>
  <c r="G436" i="38"/>
  <c r="G430" i="38"/>
  <c r="G429" i="38" s="1"/>
  <c r="G424" i="38"/>
  <c r="G423" i="38" s="1"/>
  <c r="G419" i="38"/>
  <c r="G417" i="38"/>
  <c r="G416" i="38" s="1"/>
  <c r="G409" i="38"/>
  <c r="G408" i="38" s="1"/>
  <c r="G406" i="38"/>
  <c r="G405" i="38" s="1"/>
  <c r="G403" i="38"/>
  <c r="G401" i="38"/>
  <c r="G399" i="38"/>
  <c r="G397" i="38"/>
  <c r="G391" i="38"/>
  <c r="G389" i="38"/>
  <c r="G388" i="38"/>
  <c r="G376" i="38"/>
  <c r="G374" i="38"/>
  <c r="G372" i="38"/>
  <c r="G367" i="38"/>
  <c r="G363" i="38"/>
  <c r="G361" i="38"/>
  <c r="G359" i="38"/>
  <c r="G357" i="38"/>
  <c r="G355" i="38"/>
  <c r="G352" i="38"/>
  <c r="G336" i="38"/>
  <c r="G331" i="38"/>
  <c r="G324" i="38"/>
  <c r="G320" i="38"/>
  <c r="G319" i="38" s="1"/>
  <c r="G317" i="38"/>
  <c r="G316" i="38" s="1"/>
  <c r="G311" i="38"/>
  <c r="G306" i="38" s="1"/>
  <c r="G307" i="38"/>
  <c r="G269" i="38"/>
  <c r="G268" i="38" s="1"/>
  <c r="G266" i="38"/>
  <c r="G265" i="38" s="1"/>
  <c r="G261" i="38"/>
  <c r="G259" i="38"/>
  <c r="G257" i="38"/>
  <c r="G255" i="38"/>
  <c r="G253" i="38"/>
  <c r="G251" i="38"/>
  <c r="G249" i="38"/>
  <c r="G247" i="38"/>
  <c r="G245" i="38"/>
  <c r="G243" i="38"/>
  <c r="G239" i="38"/>
  <c r="G237" i="38"/>
  <c r="G235" i="38"/>
  <c r="G232" i="38"/>
  <c r="G230" i="38"/>
  <c r="G228" i="38"/>
  <c r="G226" i="38"/>
  <c r="G225" i="38" s="1"/>
  <c r="G222" i="38"/>
  <c r="G218" i="38"/>
  <c r="G215" i="38"/>
  <c r="G212" i="38"/>
  <c r="G209" i="38"/>
  <c r="G207" i="38"/>
  <c r="G205" i="38"/>
  <c r="G204" i="38" s="1"/>
  <c r="G202" i="38"/>
  <c r="G200" i="38"/>
  <c r="G197" i="38"/>
  <c r="G194" i="38"/>
  <c r="G191" i="38"/>
  <c r="G188" i="38"/>
  <c r="G186" i="38"/>
  <c r="G182" i="38"/>
  <c r="G180" i="38"/>
  <c r="G178" i="38"/>
  <c r="G176" i="38"/>
  <c r="G174" i="38"/>
  <c r="G171" i="38"/>
  <c r="G166" i="38"/>
  <c r="G164" i="38"/>
  <c r="G160" i="38"/>
  <c r="G157" i="38"/>
  <c r="G155" i="38"/>
  <c r="G153" i="38"/>
  <c r="G151" i="38"/>
  <c r="G149" i="38"/>
  <c r="G146" i="38"/>
  <c r="G142" i="38"/>
  <c r="G141" i="38" s="1"/>
  <c r="G139" i="38"/>
  <c r="G138" i="38" s="1"/>
  <c r="G137" i="38" s="1"/>
  <c r="G134" i="38"/>
  <c r="G133" i="38" s="1"/>
  <c r="G131" i="38"/>
  <c r="G130" i="38" s="1"/>
  <c r="G122" i="38"/>
  <c r="G121" i="38" s="1"/>
  <c r="G101" i="38"/>
  <c r="G100" i="38" s="1"/>
  <c r="G96" i="38"/>
  <c r="G94" i="38"/>
  <c r="G92" i="38"/>
  <c r="G88" i="38"/>
  <c r="G84" i="38"/>
  <c r="G83" i="38" s="1"/>
  <c r="G81" i="38"/>
  <c r="G79" i="38"/>
  <c r="G77" i="38"/>
  <c r="G75" i="38"/>
  <c r="G74" i="38" s="1"/>
  <c r="G69" i="38"/>
  <c r="G67" i="38"/>
  <c r="G65" i="38"/>
  <c r="G63" i="38"/>
  <c r="G60" i="38"/>
  <c r="G59" i="38" s="1"/>
  <c r="G56" i="38"/>
  <c r="G55" i="38" s="1"/>
  <c r="G53" i="38"/>
  <c r="G51" i="38"/>
  <c r="G48" i="38"/>
  <c r="G43" i="38"/>
  <c r="G42" i="38" s="1"/>
  <c r="G36" i="38"/>
  <c r="G35" i="38" s="1"/>
  <c r="G31" i="38"/>
  <c r="G30" i="38" s="1"/>
  <c r="G28" i="38"/>
  <c r="G25" i="38"/>
  <c r="G21" i="38"/>
  <c r="G20" i="38" s="1"/>
  <c r="G17" i="38"/>
  <c r="G11" i="38"/>
  <c r="G8" i="38"/>
  <c r="G7" i="38" s="1"/>
  <c r="G681" i="40" l="1"/>
  <c r="J562" i="40"/>
  <c r="J23" i="40"/>
  <c r="J58" i="40"/>
  <c r="J350" i="40"/>
  <c r="J144" i="40"/>
  <c r="I677" i="40"/>
  <c r="C10" i="39"/>
  <c r="C160" i="39"/>
  <c r="C28" i="39"/>
  <c r="C129" i="39"/>
  <c r="C193" i="39"/>
  <c r="C46" i="39"/>
  <c r="D228" i="39"/>
  <c r="I23" i="38"/>
  <c r="J23" i="38" s="1"/>
  <c r="H23" i="38"/>
  <c r="I144" i="38"/>
  <c r="J144" i="38" s="1"/>
  <c r="J596" i="38"/>
  <c r="I350" i="38"/>
  <c r="J350" i="38" s="1"/>
  <c r="J351" i="38"/>
  <c r="H6" i="38"/>
  <c r="H676" i="38" s="1"/>
  <c r="J7" i="38"/>
  <c r="J433" i="38"/>
  <c r="I432" i="38"/>
  <c r="J432" i="38" s="1"/>
  <c r="G323" i="38"/>
  <c r="G351" i="38"/>
  <c r="G170" i="38"/>
  <c r="G422" i="38"/>
  <c r="G555" i="38"/>
  <c r="G575" i="38"/>
  <c r="G24" i="38"/>
  <c r="G23" i="38" s="1"/>
  <c r="G396" i="38"/>
  <c r="G452" i="38"/>
  <c r="G486" i="38"/>
  <c r="G499" i="38"/>
  <c r="G570" i="38"/>
  <c r="G433" i="38"/>
  <c r="G600" i="38"/>
  <c r="G620" i="38"/>
  <c r="G649" i="38"/>
  <c r="G657" i="38"/>
  <c r="G656" i="38" s="1"/>
  <c r="G563" i="38"/>
  <c r="G562" i="38" s="1"/>
  <c r="G242" i="38"/>
  <c r="G62" i="38"/>
  <c r="G87" i="38"/>
  <c r="G10" i="38"/>
  <c r="G6" i="38" s="1"/>
  <c r="G145" i="38"/>
  <c r="C271" i="35"/>
  <c r="F261" i="35"/>
  <c r="C254" i="35"/>
  <c r="C247" i="35"/>
  <c r="C246" i="35" s="1"/>
  <c r="C245" i="35"/>
  <c r="C229" i="35"/>
  <c r="C227" i="35"/>
  <c r="C224" i="35"/>
  <c r="C219" i="35"/>
  <c r="C218" i="35"/>
  <c r="C214" i="35"/>
  <c r="C209" i="35"/>
  <c r="C208" i="35" s="1"/>
  <c r="C206" i="35"/>
  <c r="C203" i="35"/>
  <c r="C198" i="35"/>
  <c r="C193" i="35"/>
  <c r="C191" i="35"/>
  <c r="C186" i="35"/>
  <c r="C182" i="35"/>
  <c r="C179" i="35"/>
  <c r="C178" i="35"/>
  <c r="C164" i="35"/>
  <c r="C162" i="35"/>
  <c r="C154" i="35"/>
  <c r="C147" i="35"/>
  <c r="C145" i="35"/>
  <c r="C144" i="35"/>
  <c r="C138" i="35"/>
  <c r="C139" i="35"/>
  <c r="C123" i="35"/>
  <c r="C122" i="35"/>
  <c r="C116" i="35"/>
  <c r="C114" i="35"/>
  <c r="C112" i="35"/>
  <c r="C109" i="35"/>
  <c r="C107" i="35"/>
  <c r="C105" i="35"/>
  <c r="C103" i="35"/>
  <c r="C99" i="35"/>
  <c r="C95" i="35"/>
  <c r="C92" i="35"/>
  <c r="C89" i="35"/>
  <c r="C86" i="35"/>
  <c r="C83" i="35"/>
  <c r="C81" i="35"/>
  <c r="C78" i="35"/>
  <c r="C75" i="35"/>
  <c r="C70" i="35"/>
  <c r="C68" i="35"/>
  <c r="C64" i="35"/>
  <c r="C61" i="35"/>
  <c r="C60" i="35"/>
  <c r="C58" i="35"/>
  <c r="C57" i="35"/>
  <c r="C56" i="35"/>
  <c r="C43" i="35"/>
  <c r="C41" i="35"/>
  <c r="C35" i="35"/>
  <c r="C33" i="35"/>
  <c r="C30" i="35"/>
  <c r="C26" i="35"/>
  <c r="C20" i="35"/>
  <c r="C19" i="35" s="1"/>
  <c r="C16" i="35"/>
  <c r="C13" i="35"/>
  <c r="C10" i="35"/>
  <c r="C8" i="35" s="1"/>
  <c r="C7" i="35"/>
  <c r="I681" i="40" l="1"/>
  <c r="C224" i="39"/>
  <c r="C228" i="39" s="1"/>
  <c r="I676" i="38"/>
  <c r="J676" i="38" s="1"/>
  <c r="J6" i="38"/>
  <c r="G596" i="38"/>
  <c r="G432" i="38"/>
  <c r="G350" i="38"/>
  <c r="G144" i="38"/>
  <c r="G58" i="38"/>
  <c r="G676" i="38" s="1"/>
  <c r="G680" i="38" s="1"/>
  <c r="C42" i="35"/>
  <c r="C74" i="35"/>
  <c r="C29" i="35"/>
  <c r="C102" i="35"/>
  <c r="C85" i="35"/>
  <c r="C237" i="35"/>
  <c r="C251" i="35"/>
  <c r="C34" i="35"/>
  <c r="C15" i="35"/>
  <c r="C225" i="35"/>
  <c r="C222" i="35"/>
  <c r="C40" i="35"/>
  <c r="C217" i="35"/>
  <c r="C59" i="35"/>
  <c r="C212" i="35"/>
  <c r="C213" i="35"/>
  <c r="C161" i="35"/>
  <c r="C146" i="35"/>
  <c r="C188" i="35"/>
  <c r="C228" i="35"/>
  <c r="C257" i="35"/>
  <c r="C256" i="35" s="1"/>
  <c r="C181" i="35"/>
  <c r="C176" i="35"/>
  <c r="C195" i="35"/>
  <c r="C221" i="35"/>
  <c r="C223" i="35"/>
  <c r="C177" i="35"/>
  <c r="C180" i="35"/>
  <c r="C216" i="35"/>
  <c r="C215" i="35" s="1"/>
  <c r="C6" i="35"/>
  <c r="C63" i="35"/>
  <c r="C119" i="35"/>
  <c r="H438" i="34"/>
  <c r="I563" i="34"/>
  <c r="I571" i="34"/>
  <c r="C238" i="39" l="1"/>
  <c r="E228" i="39"/>
  <c r="H680" i="38"/>
  <c r="G690" i="38"/>
  <c r="C187" i="35"/>
  <c r="C226" i="35"/>
  <c r="C14" i="35"/>
  <c r="C32" i="35"/>
  <c r="C160" i="35"/>
  <c r="C220" i="35"/>
  <c r="C62" i="35"/>
  <c r="D258" i="35"/>
  <c r="D262" i="35" s="1"/>
  <c r="I323" i="34"/>
  <c r="H323" i="34"/>
  <c r="C258" i="35" l="1"/>
  <c r="C272" i="35" s="1"/>
  <c r="H127" i="34"/>
  <c r="G651" i="34"/>
  <c r="J641" i="34"/>
  <c r="J637" i="34"/>
  <c r="I636" i="34"/>
  <c r="H636" i="34"/>
  <c r="G636" i="34"/>
  <c r="I634" i="34"/>
  <c r="H634" i="34"/>
  <c r="J633" i="34"/>
  <c r="I632" i="34"/>
  <c r="J632" i="34" s="1"/>
  <c r="H632" i="34"/>
  <c r="G632" i="34"/>
  <c r="J631" i="34"/>
  <c r="J630" i="34"/>
  <c r="I629" i="34"/>
  <c r="H629" i="34"/>
  <c r="G629" i="34"/>
  <c r="J628" i="34"/>
  <c r="J627" i="34"/>
  <c r="I626" i="34"/>
  <c r="H626" i="34"/>
  <c r="G626" i="34"/>
  <c r="J625" i="34"/>
  <c r="I624" i="34"/>
  <c r="H624" i="34"/>
  <c r="J624" i="34" s="1"/>
  <c r="G624" i="34"/>
  <c r="J623" i="34"/>
  <c r="I622" i="34"/>
  <c r="J622" i="34" s="1"/>
  <c r="H622" i="34"/>
  <c r="G622" i="34"/>
  <c r="G619" i="34" s="1"/>
  <c r="G618" i="34" s="1"/>
  <c r="J621" i="34"/>
  <c r="I620" i="34"/>
  <c r="H620" i="34"/>
  <c r="G620" i="34"/>
  <c r="J617" i="34"/>
  <c r="I616" i="34"/>
  <c r="H616" i="34"/>
  <c r="G616" i="34"/>
  <c r="G611" i="34" s="1"/>
  <c r="J615" i="34"/>
  <c r="J614" i="34"/>
  <c r="I614" i="34"/>
  <c r="H614" i="34"/>
  <c r="J613" i="34"/>
  <c r="I612" i="34"/>
  <c r="H612" i="34"/>
  <c r="J612" i="34" s="1"/>
  <c r="G612" i="34"/>
  <c r="J610" i="34"/>
  <c r="I609" i="34"/>
  <c r="J609" i="34" s="1"/>
  <c r="H609" i="34"/>
  <c r="H608" i="34"/>
  <c r="J607" i="34"/>
  <c r="J606" i="34"/>
  <c r="I605" i="34"/>
  <c r="J605" i="34" s="1"/>
  <c r="H605" i="34"/>
  <c r="G605" i="34"/>
  <c r="I604" i="34"/>
  <c r="J604" i="34" s="1"/>
  <c r="H604" i="34"/>
  <c r="G604" i="34"/>
  <c r="J603" i="34"/>
  <c r="I602" i="34"/>
  <c r="H602" i="34"/>
  <c r="J602" i="34" s="1"/>
  <c r="G602" i="34"/>
  <c r="I601" i="34"/>
  <c r="H601" i="34"/>
  <c r="J601" i="34" s="1"/>
  <c r="G601" i="34"/>
  <c r="J600" i="34"/>
  <c r="I599" i="34"/>
  <c r="J599" i="34" s="1"/>
  <c r="H599" i="34"/>
  <c r="J598" i="34"/>
  <c r="I597" i="34"/>
  <c r="J597" i="34" s="1"/>
  <c r="H597" i="34"/>
  <c r="J596" i="34"/>
  <c r="I595" i="34"/>
  <c r="J595" i="34" s="1"/>
  <c r="H595" i="34"/>
  <c r="J594" i="34"/>
  <c r="J593" i="34"/>
  <c r="J592" i="34"/>
  <c r="I592" i="34"/>
  <c r="H592" i="34"/>
  <c r="G592" i="34"/>
  <c r="J591" i="34"/>
  <c r="I590" i="34"/>
  <c r="H590" i="34"/>
  <c r="J589" i="34"/>
  <c r="I588" i="34"/>
  <c r="H588" i="34"/>
  <c r="H583" i="34" s="1"/>
  <c r="G588" i="34"/>
  <c r="G583" i="34" s="1"/>
  <c r="J587" i="34"/>
  <c r="I586" i="34"/>
  <c r="H586" i="34"/>
  <c r="J586" i="34" s="1"/>
  <c r="G586" i="34"/>
  <c r="J585" i="34"/>
  <c r="I584" i="34"/>
  <c r="H584" i="34"/>
  <c r="J582" i="34"/>
  <c r="I581" i="34"/>
  <c r="J581" i="34" s="1"/>
  <c r="H581" i="34"/>
  <c r="J580" i="34"/>
  <c r="J579" i="34"/>
  <c r="J578" i="34"/>
  <c r="J577" i="34"/>
  <c r="J576" i="34"/>
  <c r="J575" i="34"/>
  <c r="G575" i="34"/>
  <c r="J574" i="34"/>
  <c r="J573" i="34"/>
  <c r="J572" i="34"/>
  <c r="J571" i="34"/>
  <c r="H571" i="34"/>
  <c r="G571" i="34"/>
  <c r="J570" i="34"/>
  <c r="I569" i="34"/>
  <c r="H569" i="34"/>
  <c r="G569" i="34"/>
  <c r="J568" i="34"/>
  <c r="J567" i="34"/>
  <c r="I566" i="34"/>
  <c r="H566" i="34"/>
  <c r="G566" i="34"/>
  <c r="G563" i="34" s="1"/>
  <c r="J565" i="34"/>
  <c r="I564" i="34"/>
  <c r="H564" i="34"/>
  <c r="G564" i="34"/>
  <c r="J562" i="34"/>
  <c r="I561" i="34"/>
  <c r="J561" i="34" s="1"/>
  <c r="H561" i="34"/>
  <c r="G561" i="34"/>
  <c r="H560" i="34"/>
  <c r="G560" i="34"/>
  <c r="J558" i="34"/>
  <c r="I557" i="34"/>
  <c r="H557" i="34"/>
  <c r="G557" i="34"/>
  <c r="J556" i="34"/>
  <c r="J555" i="34"/>
  <c r="J554" i="34"/>
  <c r="J553" i="34"/>
  <c r="J552" i="34"/>
  <c r="I551" i="34"/>
  <c r="I550" i="34" s="1"/>
  <c r="H551" i="34"/>
  <c r="G551" i="34"/>
  <c r="G550" i="34"/>
  <c r="J549" i="34"/>
  <c r="I548" i="34"/>
  <c r="H548" i="34"/>
  <c r="G548" i="34"/>
  <c r="I547" i="34"/>
  <c r="G547" i="34"/>
  <c r="J546" i="34"/>
  <c r="I545" i="34"/>
  <c r="H545" i="34"/>
  <c r="G545" i="34"/>
  <c r="J544" i="34"/>
  <c r="I543" i="34"/>
  <c r="H543" i="34"/>
  <c r="J543" i="34" s="1"/>
  <c r="G543" i="34"/>
  <c r="J542" i="34"/>
  <c r="I541" i="34"/>
  <c r="H541" i="34"/>
  <c r="G541" i="34"/>
  <c r="G538" i="34" s="1"/>
  <c r="J540" i="34"/>
  <c r="I539" i="34"/>
  <c r="H539" i="34"/>
  <c r="G539" i="34"/>
  <c r="H538" i="34"/>
  <c r="J537" i="34"/>
  <c r="I536" i="34"/>
  <c r="H536" i="34"/>
  <c r="G536" i="34"/>
  <c r="G533" i="34" s="1"/>
  <c r="J535" i="34"/>
  <c r="I534" i="34"/>
  <c r="H534" i="34"/>
  <c r="J534" i="34" s="1"/>
  <c r="G534" i="34"/>
  <c r="J532" i="34"/>
  <c r="I531" i="34"/>
  <c r="H531" i="34"/>
  <c r="G531" i="34"/>
  <c r="G526" i="34" s="1"/>
  <c r="G525" i="34" s="1"/>
  <c r="J530" i="34"/>
  <c r="I529" i="34"/>
  <c r="H529" i="34"/>
  <c r="J529" i="34" s="1"/>
  <c r="J528" i="34"/>
  <c r="I527" i="34"/>
  <c r="H527" i="34"/>
  <c r="G527" i="34"/>
  <c r="J524" i="34"/>
  <c r="I523" i="34"/>
  <c r="H523" i="34"/>
  <c r="H522" i="34" s="1"/>
  <c r="G523" i="34"/>
  <c r="I522" i="34"/>
  <c r="G522" i="34"/>
  <c r="G518" i="34" s="1"/>
  <c r="J521" i="34"/>
  <c r="I520" i="34"/>
  <c r="I519" i="34" s="1"/>
  <c r="H520" i="34"/>
  <c r="H519" i="34" s="1"/>
  <c r="G520" i="34"/>
  <c r="G519" i="34"/>
  <c r="J517" i="34"/>
  <c r="I516" i="34"/>
  <c r="H516" i="34"/>
  <c r="G516" i="34"/>
  <c r="J515" i="34"/>
  <c r="J514" i="34"/>
  <c r="I513" i="34"/>
  <c r="J513" i="34" s="1"/>
  <c r="H513" i="34"/>
  <c r="G513" i="34"/>
  <c r="J512" i="34"/>
  <c r="J511" i="34"/>
  <c r="I511" i="34"/>
  <c r="H511" i="34"/>
  <c r="G511" i="34"/>
  <c r="J510" i="34"/>
  <c r="I509" i="34"/>
  <c r="H509" i="34"/>
  <c r="G509" i="34"/>
  <c r="G504" i="34" s="1"/>
  <c r="G503" i="34" s="1"/>
  <c r="J508" i="34"/>
  <c r="I507" i="34"/>
  <c r="H507" i="34"/>
  <c r="J507" i="34" s="1"/>
  <c r="G507" i="34"/>
  <c r="J506" i="34"/>
  <c r="I505" i="34"/>
  <c r="I504" i="34" s="1"/>
  <c r="I503" i="34" s="1"/>
  <c r="H505" i="34"/>
  <c r="G505" i="34"/>
  <c r="J502" i="34"/>
  <c r="I501" i="34"/>
  <c r="H501" i="34"/>
  <c r="H500" i="34" s="1"/>
  <c r="I500" i="34"/>
  <c r="J499" i="34"/>
  <c r="J498" i="34"/>
  <c r="J497" i="34"/>
  <c r="I497" i="34"/>
  <c r="H497" i="34"/>
  <c r="J496" i="34"/>
  <c r="J495" i="34"/>
  <c r="J494" i="34"/>
  <c r="J493" i="34"/>
  <c r="J492" i="34"/>
  <c r="J491" i="34"/>
  <c r="J490" i="34"/>
  <c r="I489" i="34"/>
  <c r="H489" i="34"/>
  <c r="G489" i="34"/>
  <c r="G488" i="34"/>
  <c r="J487" i="34"/>
  <c r="J486" i="34"/>
  <c r="I485" i="34"/>
  <c r="H485" i="34"/>
  <c r="J484" i="34"/>
  <c r="I483" i="34"/>
  <c r="H483" i="34"/>
  <c r="J482" i="34"/>
  <c r="J481" i="34"/>
  <c r="I480" i="34"/>
  <c r="H480" i="34"/>
  <c r="J480" i="34" s="1"/>
  <c r="J479" i="34"/>
  <c r="I478" i="34"/>
  <c r="H478" i="34"/>
  <c r="I477" i="34"/>
  <c r="J476" i="34"/>
  <c r="J475" i="34"/>
  <c r="J474" i="34"/>
  <c r="J473" i="34"/>
  <c r="J472" i="34"/>
  <c r="J471" i="34"/>
  <c r="J470" i="34"/>
  <c r="J469" i="34"/>
  <c r="J468" i="34"/>
  <c r="J467" i="34"/>
  <c r="I466" i="34"/>
  <c r="H466" i="34"/>
  <c r="G466" i="34"/>
  <c r="G462" i="34" s="1"/>
  <c r="J465" i="34"/>
  <c r="J464" i="34"/>
  <c r="I463" i="34"/>
  <c r="H463" i="34"/>
  <c r="G463" i="34"/>
  <c r="J461" i="34"/>
  <c r="J460" i="34"/>
  <c r="J459" i="34"/>
  <c r="I458" i="34"/>
  <c r="I449" i="34" s="1"/>
  <c r="H458" i="34"/>
  <c r="G458" i="34"/>
  <c r="J457" i="34"/>
  <c r="I456" i="34"/>
  <c r="H456" i="34"/>
  <c r="J456" i="34" s="1"/>
  <c r="G456" i="34"/>
  <c r="J455" i="34"/>
  <c r="J454" i="34"/>
  <c r="J453" i="34"/>
  <c r="I453" i="34"/>
  <c r="H453" i="34"/>
  <c r="G453" i="34"/>
  <c r="G449" i="34" s="1"/>
  <c r="J452" i="34"/>
  <c r="J451" i="34"/>
  <c r="I450" i="34"/>
  <c r="H450" i="34"/>
  <c r="J450" i="34" s="1"/>
  <c r="G450" i="34"/>
  <c r="J448" i="34"/>
  <c r="I447" i="34"/>
  <c r="H447" i="34"/>
  <c r="H446" i="34" s="1"/>
  <c r="J445" i="34"/>
  <c r="J444" i="34"/>
  <c r="I443" i="34"/>
  <c r="H443" i="34"/>
  <c r="J442" i="34"/>
  <c r="I441" i="34"/>
  <c r="J441" i="34" s="1"/>
  <c r="H441" i="34"/>
  <c r="G441" i="34"/>
  <c r="I440" i="34"/>
  <c r="H440" i="34"/>
  <c r="G440" i="34"/>
  <c r="J439" i="34"/>
  <c r="J438" i="34"/>
  <c r="I438" i="34"/>
  <c r="H437" i="34"/>
  <c r="I437" i="34"/>
  <c r="J436" i="34"/>
  <c r="I435" i="34"/>
  <c r="J435" i="34" s="1"/>
  <c r="H435" i="34"/>
  <c r="G435" i="34"/>
  <c r="I434" i="34"/>
  <c r="H434" i="34"/>
  <c r="G434" i="34"/>
  <c r="J433" i="34"/>
  <c r="J432" i="34"/>
  <c r="I431" i="34"/>
  <c r="J431" i="34" s="1"/>
  <c r="H431" i="34"/>
  <c r="G431" i="34"/>
  <c r="J430" i="34"/>
  <c r="J429" i="34"/>
  <c r="J428" i="34"/>
  <c r="J427" i="34"/>
  <c r="I426" i="34"/>
  <c r="J426" i="34" s="1"/>
  <c r="H426" i="34"/>
  <c r="G426" i="34"/>
  <c r="J425" i="34"/>
  <c r="J424" i="34"/>
  <c r="J423" i="34"/>
  <c r="I422" i="34"/>
  <c r="H422" i="34"/>
  <c r="J422" i="34" s="1"/>
  <c r="G422" i="34"/>
  <c r="J421" i="34"/>
  <c r="I420" i="34"/>
  <c r="H420" i="34"/>
  <c r="J419" i="34"/>
  <c r="I418" i="34"/>
  <c r="H418" i="34"/>
  <c r="G418" i="34"/>
  <c r="G415" i="34" s="1"/>
  <c r="J417" i="34"/>
  <c r="I416" i="34"/>
  <c r="H416" i="34"/>
  <c r="J416" i="34" s="1"/>
  <c r="G416" i="34"/>
  <c r="J414" i="34"/>
  <c r="I413" i="34"/>
  <c r="J413" i="34" s="1"/>
  <c r="H413" i="34"/>
  <c r="G413" i="34"/>
  <c r="J412" i="34"/>
  <c r="I411" i="34"/>
  <c r="H411" i="34"/>
  <c r="J411" i="34" s="1"/>
  <c r="G411" i="34"/>
  <c r="J410" i="34"/>
  <c r="I409" i="34"/>
  <c r="J409" i="34" s="1"/>
  <c r="H409" i="34"/>
  <c r="J408" i="34"/>
  <c r="I407" i="34"/>
  <c r="H407" i="34"/>
  <c r="G407" i="34"/>
  <c r="J406" i="34"/>
  <c r="I405" i="34"/>
  <c r="H405" i="34"/>
  <c r="J405" i="34" s="1"/>
  <c r="G405" i="34"/>
  <c r="J404" i="34"/>
  <c r="I403" i="34"/>
  <c r="H403" i="34"/>
  <c r="G403" i="34"/>
  <c r="J402" i="34"/>
  <c r="I401" i="34"/>
  <c r="H401" i="34"/>
  <c r="G401" i="34"/>
  <c r="J400" i="34"/>
  <c r="I399" i="34"/>
  <c r="J399" i="34" s="1"/>
  <c r="H399" i="34"/>
  <c r="G399" i="34"/>
  <c r="J398" i="34"/>
  <c r="I397" i="34"/>
  <c r="H397" i="34"/>
  <c r="J397" i="34" s="1"/>
  <c r="G396" i="34"/>
  <c r="J394" i="34"/>
  <c r="I393" i="34"/>
  <c r="I392" i="34" s="1"/>
  <c r="H393" i="34"/>
  <c r="G393" i="34"/>
  <c r="G392" i="34"/>
  <c r="J391" i="34"/>
  <c r="I390" i="34"/>
  <c r="J390" i="34" s="1"/>
  <c r="H390" i="34"/>
  <c r="J389" i="34"/>
  <c r="J388" i="34"/>
  <c r="I387" i="34"/>
  <c r="H387" i="34"/>
  <c r="J387" i="34" s="1"/>
  <c r="G387" i="34"/>
  <c r="G386" i="34"/>
  <c r="G385" i="34"/>
  <c r="J384" i="34"/>
  <c r="J383" i="34"/>
  <c r="I382" i="34"/>
  <c r="I379" i="34" s="1"/>
  <c r="H382" i="34"/>
  <c r="G382" i="34"/>
  <c r="J381" i="34"/>
  <c r="I380" i="34"/>
  <c r="H380" i="34"/>
  <c r="G380" i="34"/>
  <c r="G379" i="34"/>
  <c r="J378" i="34"/>
  <c r="J377" i="34"/>
  <c r="I377" i="34"/>
  <c r="H377" i="34"/>
  <c r="G377" i="34"/>
  <c r="J376" i="34"/>
  <c r="I376" i="34"/>
  <c r="H376" i="34"/>
  <c r="G376" i="34"/>
  <c r="J375" i="34"/>
  <c r="I374" i="34"/>
  <c r="H374" i="34"/>
  <c r="H373" i="34" s="1"/>
  <c r="G374" i="34"/>
  <c r="I373" i="34"/>
  <c r="G373" i="34"/>
  <c r="J372" i="34"/>
  <c r="I371" i="34"/>
  <c r="H371" i="34"/>
  <c r="G371" i="34"/>
  <c r="J370" i="34"/>
  <c r="I369" i="34"/>
  <c r="H369" i="34"/>
  <c r="G369" i="34"/>
  <c r="J368" i="34"/>
  <c r="I367" i="34"/>
  <c r="J367" i="34" s="1"/>
  <c r="H367" i="34"/>
  <c r="G367" i="34"/>
  <c r="J366" i="34"/>
  <c r="I365" i="34"/>
  <c r="H365" i="34"/>
  <c r="G365" i="34"/>
  <c r="G364" i="34"/>
  <c r="J363" i="34"/>
  <c r="I362" i="34"/>
  <c r="H362" i="34"/>
  <c r="G362" i="34"/>
  <c r="J361" i="34"/>
  <c r="I360" i="34"/>
  <c r="H360" i="34"/>
  <c r="G360" i="34"/>
  <c r="G359" i="34"/>
  <c r="J358" i="34"/>
  <c r="J357" i="34"/>
  <c r="J356" i="34"/>
  <c r="J355" i="34"/>
  <c r="J354" i="34"/>
  <c r="J353" i="34"/>
  <c r="J352" i="34"/>
  <c r="J351" i="34"/>
  <c r="J350" i="34"/>
  <c r="J349" i="34"/>
  <c r="J348" i="34"/>
  <c r="I347" i="34"/>
  <c r="H347" i="34"/>
  <c r="J347" i="34" s="1"/>
  <c r="G347" i="34"/>
  <c r="J346" i="34"/>
  <c r="I345" i="34"/>
  <c r="J345" i="34" s="1"/>
  <c r="H345" i="34"/>
  <c r="G345" i="34"/>
  <c r="J344" i="34"/>
  <c r="I343" i="34"/>
  <c r="H343" i="34"/>
  <c r="J343" i="34" s="1"/>
  <c r="G343" i="34"/>
  <c r="J342" i="34"/>
  <c r="J341" i="34"/>
  <c r="J340" i="34"/>
  <c r="J339" i="34"/>
  <c r="I338" i="34"/>
  <c r="H338" i="34"/>
  <c r="J338" i="34" s="1"/>
  <c r="G338" i="34"/>
  <c r="J337" i="34"/>
  <c r="J336" i="34"/>
  <c r="J335" i="34"/>
  <c r="I334" i="34"/>
  <c r="H334" i="34"/>
  <c r="G334" i="34"/>
  <c r="J333" i="34"/>
  <c r="I332" i="34"/>
  <c r="H332" i="34"/>
  <c r="G332" i="34"/>
  <c r="J331" i="34"/>
  <c r="I330" i="34"/>
  <c r="H330" i="34"/>
  <c r="G330" i="34"/>
  <c r="J329" i="34"/>
  <c r="I328" i="34"/>
  <c r="H328" i="34"/>
  <c r="G328" i="34"/>
  <c r="J327" i="34"/>
  <c r="I326" i="34"/>
  <c r="H326" i="34"/>
  <c r="G326" i="34"/>
  <c r="G322" i="34" s="1"/>
  <c r="G321" i="34" s="1"/>
  <c r="J324" i="34"/>
  <c r="J323" i="34"/>
  <c r="G323" i="34"/>
  <c r="J320" i="34"/>
  <c r="J319" i="34"/>
  <c r="I318" i="34"/>
  <c r="H318" i="34"/>
  <c r="J318" i="34" s="1"/>
  <c r="J317" i="34"/>
  <c r="J316" i="34"/>
  <c r="I315" i="34"/>
  <c r="H315" i="34"/>
  <c r="J313" i="34"/>
  <c r="J312" i="34"/>
  <c r="I311" i="34"/>
  <c r="H311" i="34"/>
  <c r="J311" i="34" s="1"/>
  <c r="J310" i="34"/>
  <c r="J309" i="34"/>
  <c r="J308" i="34"/>
  <c r="I307" i="34"/>
  <c r="H307" i="34"/>
  <c r="G307" i="34"/>
  <c r="J306" i="34"/>
  <c r="J305" i="34"/>
  <c r="J304" i="34"/>
  <c r="J303" i="34"/>
  <c r="I302" i="34"/>
  <c r="H302" i="34"/>
  <c r="J302" i="34" s="1"/>
  <c r="G302" i="34"/>
  <c r="J299" i="34"/>
  <c r="J298" i="34"/>
  <c r="J297" i="34"/>
  <c r="J296" i="34"/>
  <c r="I295" i="34"/>
  <c r="H295" i="34"/>
  <c r="J295" i="34" s="1"/>
  <c r="G295" i="34"/>
  <c r="G294" i="34"/>
  <c r="J292" i="34"/>
  <c r="I291" i="34"/>
  <c r="H291" i="34"/>
  <c r="H290" i="34" s="1"/>
  <c r="G291" i="34"/>
  <c r="I290" i="34"/>
  <c r="G290" i="34"/>
  <c r="J289" i="34"/>
  <c r="I288" i="34"/>
  <c r="I287" i="34" s="1"/>
  <c r="H288" i="34"/>
  <c r="G288" i="34"/>
  <c r="H287" i="34"/>
  <c r="G287" i="34"/>
  <c r="J286" i="34"/>
  <c r="I285" i="34"/>
  <c r="H285" i="34"/>
  <c r="H284" i="34" s="1"/>
  <c r="I284" i="34"/>
  <c r="J283" i="34"/>
  <c r="I282" i="34"/>
  <c r="H282" i="34"/>
  <c r="G282" i="34"/>
  <c r="G277" i="34" s="1"/>
  <c r="J281" i="34"/>
  <c r="J280" i="34"/>
  <c r="J279" i="34"/>
  <c r="I278" i="34"/>
  <c r="H278" i="34"/>
  <c r="J278" i="34" s="1"/>
  <c r="G278" i="34"/>
  <c r="H277" i="34"/>
  <c r="J276" i="34"/>
  <c r="J275" i="34"/>
  <c r="J274" i="34"/>
  <c r="J273" i="34"/>
  <c r="J272" i="34"/>
  <c r="J271" i="34"/>
  <c r="J270" i="34"/>
  <c r="J269" i="34"/>
  <c r="J268" i="34"/>
  <c r="J267" i="34"/>
  <c r="J266" i="34"/>
  <c r="J265" i="34"/>
  <c r="J264" i="34"/>
  <c r="J263" i="34"/>
  <c r="J262" i="34"/>
  <c r="I262" i="34"/>
  <c r="H262" i="34"/>
  <c r="G262" i="34"/>
  <c r="J261" i="34"/>
  <c r="I261" i="34"/>
  <c r="H261" i="34"/>
  <c r="G261" i="34"/>
  <c r="J260" i="34"/>
  <c r="I259" i="34"/>
  <c r="H259" i="34"/>
  <c r="H258" i="34" s="1"/>
  <c r="G259" i="34"/>
  <c r="G258" i="34" s="1"/>
  <c r="J257" i="34"/>
  <c r="J256" i="34"/>
  <c r="I256" i="34"/>
  <c r="H256" i="34"/>
  <c r="J255" i="34"/>
  <c r="I254" i="34"/>
  <c r="H254" i="34"/>
  <c r="J254" i="34" s="1"/>
  <c r="G254" i="34"/>
  <c r="J253" i="34"/>
  <c r="I252" i="34"/>
  <c r="H252" i="34"/>
  <c r="G252" i="34"/>
  <c r="J251" i="34"/>
  <c r="I250" i="34"/>
  <c r="H250" i="34"/>
  <c r="J250" i="34" s="1"/>
  <c r="G250" i="34"/>
  <c r="J249" i="34"/>
  <c r="I248" i="34"/>
  <c r="H248" i="34"/>
  <c r="G248" i="34"/>
  <c r="J247" i="34"/>
  <c r="I246" i="34"/>
  <c r="H246" i="34"/>
  <c r="J246" i="34" s="1"/>
  <c r="G246" i="34"/>
  <c r="J245" i="34"/>
  <c r="I244" i="34"/>
  <c r="J244" i="34" s="1"/>
  <c r="H244" i="34"/>
  <c r="G244" i="34"/>
  <c r="J243" i="34"/>
  <c r="I242" i="34"/>
  <c r="H242" i="34"/>
  <c r="G242" i="34"/>
  <c r="J241" i="34"/>
  <c r="I240" i="34"/>
  <c r="H240" i="34"/>
  <c r="G240" i="34"/>
  <c r="J239" i="34"/>
  <c r="I238" i="34"/>
  <c r="H238" i="34"/>
  <c r="J238" i="34" s="1"/>
  <c r="G238" i="34"/>
  <c r="J237" i="34"/>
  <c r="I236" i="34"/>
  <c r="H236" i="34"/>
  <c r="G236" i="34"/>
  <c r="G235" i="34"/>
  <c r="J234" i="34"/>
  <c r="J233" i="34"/>
  <c r="I232" i="34"/>
  <c r="J232" i="34" s="1"/>
  <c r="H232" i="34"/>
  <c r="G232" i="34"/>
  <c r="J231" i="34"/>
  <c r="J230" i="34"/>
  <c r="I230" i="34"/>
  <c r="H230" i="34"/>
  <c r="G230" i="34"/>
  <c r="J229" i="34"/>
  <c r="I228" i="34"/>
  <c r="J228" i="34" s="1"/>
  <c r="H228" i="34"/>
  <c r="G228" i="34"/>
  <c r="J227" i="34"/>
  <c r="J226" i="34"/>
  <c r="I225" i="34"/>
  <c r="J225" i="34" s="1"/>
  <c r="H225" i="34"/>
  <c r="G225" i="34"/>
  <c r="J224" i="34"/>
  <c r="I223" i="34"/>
  <c r="H223" i="34"/>
  <c r="J223" i="34" s="1"/>
  <c r="G223" i="34"/>
  <c r="J222" i="34"/>
  <c r="I221" i="34"/>
  <c r="H221" i="34"/>
  <c r="G221" i="34"/>
  <c r="G218" i="34" s="1"/>
  <c r="J220" i="34"/>
  <c r="I219" i="34"/>
  <c r="H219" i="34"/>
  <c r="J219" i="34" s="1"/>
  <c r="G219" i="34"/>
  <c r="J217" i="34"/>
  <c r="J216" i="34"/>
  <c r="I215" i="34"/>
  <c r="H215" i="34"/>
  <c r="J215" i="34" s="1"/>
  <c r="G215" i="34"/>
  <c r="J214" i="34"/>
  <c r="J213" i="34"/>
  <c r="J212" i="34"/>
  <c r="I211" i="34"/>
  <c r="J211" i="34" s="1"/>
  <c r="H211" i="34"/>
  <c r="G211" i="34"/>
  <c r="J210" i="34"/>
  <c r="J209" i="34"/>
  <c r="I208" i="34"/>
  <c r="J208" i="34" s="1"/>
  <c r="H208" i="34"/>
  <c r="G208" i="34"/>
  <c r="J207" i="34"/>
  <c r="J206" i="34"/>
  <c r="I205" i="34"/>
  <c r="J205" i="34" s="1"/>
  <c r="H205" i="34"/>
  <c r="G205" i="34"/>
  <c r="J204" i="34"/>
  <c r="J203" i="34"/>
  <c r="I202" i="34"/>
  <c r="J202" i="34" s="1"/>
  <c r="H202" i="34"/>
  <c r="G202" i="34"/>
  <c r="J201" i="34"/>
  <c r="I200" i="34"/>
  <c r="H200" i="34"/>
  <c r="G200" i="34"/>
  <c r="J199" i="34"/>
  <c r="I198" i="34"/>
  <c r="I197" i="34" s="1"/>
  <c r="H198" i="34"/>
  <c r="G198" i="34"/>
  <c r="G197" i="34" s="1"/>
  <c r="J196" i="34"/>
  <c r="I195" i="34"/>
  <c r="J195" i="34" s="1"/>
  <c r="H195" i="34"/>
  <c r="G195" i="34"/>
  <c r="J194" i="34"/>
  <c r="J193" i="34"/>
  <c r="I193" i="34"/>
  <c r="H193" i="34"/>
  <c r="G193" i="34"/>
  <c r="J192" i="34"/>
  <c r="J191" i="34"/>
  <c r="I190" i="34"/>
  <c r="J190" i="34" s="1"/>
  <c r="H190" i="34"/>
  <c r="G190" i="34"/>
  <c r="J189" i="34"/>
  <c r="J188" i="34"/>
  <c r="I187" i="34"/>
  <c r="J187" i="34" s="1"/>
  <c r="H187" i="34"/>
  <c r="G187" i="34"/>
  <c r="J186" i="34"/>
  <c r="J185" i="34"/>
  <c r="I184" i="34"/>
  <c r="H184" i="34"/>
  <c r="G184" i="34"/>
  <c r="J183" i="34"/>
  <c r="J182" i="34"/>
  <c r="J181" i="34"/>
  <c r="I181" i="34"/>
  <c r="H181" i="34"/>
  <c r="G181" i="34"/>
  <c r="J180" i="34"/>
  <c r="I179" i="34"/>
  <c r="H179" i="34"/>
  <c r="G179" i="34"/>
  <c r="J178" i="34"/>
  <c r="J177" i="34"/>
  <c r="J176" i="34"/>
  <c r="J175" i="34"/>
  <c r="I175" i="34"/>
  <c r="H175" i="34"/>
  <c r="G175" i="34"/>
  <c r="J174" i="34"/>
  <c r="I173" i="34"/>
  <c r="H173" i="34"/>
  <c r="J173" i="34" s="1"/>
  <c r="G173" i="34"/>
  <c r="J172" i="34"/>
  <c r="I171" i="34"/>
  <c r="H171" i="34"/>
  <c r="G171" i="34"/>
  <c r="J170" i="34"/>
  <c r="I169" i="34"/>
  <c r="H169" i="34"/>
  <c r="G169" i="34"/>
  <c r="J168" i="34"/>
  <c r="I167" i="34"/>
  <c r="H167" i="34"/>
  <c r="G167" i="34"/>
  <c r="J166" i="34"/>
  <c r="J165" i="34"/>
  <c r="I164" i="34"/>
  <c r="H164" i="34"/>
  <c r="G164" i="34"/>
  <c r="G163" i="34"/>
  <c r="J162" i="34"/>
  <c r="J161" i="34"/>
  <c r="J160" i="34"/>
  <c r="J159" i="34"/>
  <c r="I159" i="34"/>
  <c r="H159" i="34"/>
  <c r="G159" i="34"/>
  <c r="J158" i="34"/>
  <c r="I157" i="34"/>
  <c r="H157" i="34"/>
  <c r="G157" i="34"/>
  <c r="J156" i="34"/>
  <c r="J155" i="34"/>
  <c r="J154" i="34"/>
  <c r="J153" i="34"/>
  <c r="I153" i="34"/>
  <c r="H153" i="34"/>
  <c r="G153" i="34"/>
  <c r="J152" i="34"/>
  <c r="J151" i="34"/>
  <c r="I150" i="34"/>
  <c r="H150" i="34"/>
  <c r="G150" i="34"/>
  <c r="J149" i="34"/>
  <c r="J148" i="34"/>
  <c r="I148" i="34"/>
  <c r="H148" i="34"/>
  <c r="G148" i="34"/>
  <c r="J147" i="34"/>
  <c r="I146" i="34"/>
  <c r="H146" i="34"/>
  <c r="J146" i="34" s="1"/>
  <c r="G146" i="34"/>
  <c r="J145" i="34"/>
  <c r="I144" i="34"/>
  <c r="H144" i="34"/>
  <c r="G144" i="34"/>
  <c r="J143" i="34"/>
  <c r="J142" i="34"/>
  <c r="G142" i="34"/>
  <c r="J141" i="34"/>
  <c r="J140" i="34"/>
  <c r="I139" i="34"/>
  <c r="H139" i="34"/>
  <c r="G139" i="34"/>
  <c r="J136" i="34"/>
  <c r="I135" i="34"/>
  <c r="I134" i="34" s="1"/>
  <c r="H135" i="34"/>
  <c r="G135" i="34"/>
  <c r="H134" i="34"/>
  <c r="G134" i="34"/>
  <c r="J133" i="34"/>
  <c r="I132" i="34"/>
  <c r="I131" i="34" s="1"/>
  <c r="H132" i="34"/>
  <c r="J132" i="34" s="1"/>
  <c r="G132" i="34"/>
  <c r="H131" i="34"/>
  <c r="G131" i="34"/>
  <c r="G130" i="34"/>
  <c r="J129" i="34"/>
  <c r="J128" i="34"/>
  <c r="I127" i="34"/>
  <c r="I126" i="34" s="1"/>
  <c r="G127" i="34"/>
  <c r="H126" i="34"/>
  <c r="G126" i="34"/>
  <c r="J125" i="34"/>
  <c r="I124" i="34"/>
  <c r="I123" i="34" s="1"/>
  <c r="H124" i="34"/>
  <c r="H123" i="34" s="1"/>
  <c r="G124" i="34"/>
  <c r="G123" i="34"/>
  <c r="J122" i="34"/>
  <c r="J121" i="34"/>
  <c r="J120" i="34"/>
  <c r="J119" i="34"/>
  <c r="J118" i="34"/>
  <c r="J117" i="34"/>
  <c r="J116" i="34"/>
  <c r="I115" i="34"/>
  <c r="I114" i="34" s="1"/>
  <c r="H115" i="34"/>
  <c r="H114" i="34" s="1"/>
  <c r="G115" i="34"/>
  <c r="G114" i="34"/>
  <c r="J113" i="34"/>
  <c r="J112" i="34"/>
  <c r="J111" i="34"/>
  <c r="J110" i="34"/>
  <c r="J109" i="34"/>
  <c r="J108" i="34"/>
  <c r="J107" i="34"/>
  <c r="J106" i="34"/>
  <c r="J105" i="34"/>
  <c r="J104" i="34"/>
  <c r="J103" i="34"/>
  <c r="J102" i="34"/>
  <c r="J101" i="34"/>
  <c r="I100" i="34"/>
  <c r="I99" i="34" s="1"/>
  <c r="H100" i="34"/>
  <c r="H99" i="34" s="1"/>
  <c r="G100" i="34"/>
  <c r="G99" i="34"/>
  <c r="J98" i="34"/>
  <c r="I97" i="34"/>
  <c r="H97" i="34"/>
  <c r="J97" i="34" s="1"/>
  <c r="J96" i="34"/>
  <c r="I95" i="34"/>
  <c r="H95" i="34"/>
  <c r="G95" i="34"/>
  <c r="J94" i="34"/>
  <c r="I93" i="34"/>
  <c r="H93" i="34"/>
  <c r="G93" i="34"/>
  <c r="J92" i="34"/>
  <c r="I91" i="34"/>
  <c r="H91" i="34"/>
  <c r="G91" i="34"/>
  <c r="G86" i="34" s="1"/>
  <c r="J90" i="34"/>
  <c r="J89" i="34"/>
  <c r="J88" i="34"/>
  <c r="I87" i="34"/>
  <c r="H87" i="34"/>
  <c r="G87" i="34"/>
  <c r="J85" i="34"/>
  <c r="J84" i="34"/>
  <c r="I83" i="34"/>
  <c r="I82" i="34" s="1"/>
  <c r="H83" i="34"/>
  <c r="H82" i="34" s="1"/>
  <c r="G83" i="34"/>
  <c r="G82" i="34"/>
  <c r="J81" i="34"/>
  <c r="I80" i="34"/>
  <c r="H80" i="34"/>
  <c r="G80" i="34"/>
  <c r="J79" i="34"/>
  <c r="I78" i="34"/>
  <c r="H78" i="34"/>
  <c r="G78" i="34"/>
  <c r="J77" i="34"/>
  <c r="I76" i="34"/>
  <c r="H76" i="34"/>
  <c r="G76" i="34"/>
  <c r="J75" i="34"/>
  <c r="I74" i="34"/>
  <c r="H74" i="34"/>
  <c r="G74" i="34"/>
  <c r="G73" i="34"/>
  <c r="J72" i="34"/>
  <c r="I71" i="34"/>
  <c r="J71" i="34" s="1"/>
  <c r="H71" i="34"/>
  <c r="H70" i="34" s="1"/>
  <c r="J69" i="34"/>
  <c r="I68" i="34"/>
  <c r="H68" i="34"/>
  <c r="G68" i="34"/>
  <c r="J67" i="34"/>
  <c r="I66" i="34"/>
  <c r="H66" i="34"/>
  <c r="G66" i="34"/>
  <c r="J65" i="34"/>
  <c r="I64" i="34"/>
  <c r="H64" i="34"/>
  <c r="G64" i="34"/>
  <c r="J63" i="34"/>
  <c r="I62" i="34"/>
  <c r="H62" i="34"/>
  <c r="G62" i="34"/>
  <c r="G61" i="34"/>
  <c r="J60" i="34"/>
  <c r="I59" i="34"/>
  <c r="I58" i="34" s="1"/>
  <c r="H59" i="34"/>
  <c r="H58" i="34" s="1"/>
  <c r="G59" i="34"/>
  <c r="G58" i="34"/>
  <c r="J56" i="34"/>
  <c r="I55" i="34"/>
  <c r="J55" i="34" s="1"/>
  <c r="H55" i="34"/>
  <c r="G55" i="34"/>
  <c r="H54" i="34"/>
  <c r="G54" i="34"/>
  <c r="J53" i="34"/>
  <c r="I52" i="34"/>
  <c r="J52" i="34" s="1"/>
  <c r="H52" i="34"/>
  <c r="G52" i="34"/>
  <c r="J51" i="34"/>
  <c r="J50" i="34"/>
  <c r="I50" i="34"/>
  <c r="H50" i="34"/>
  <c r="G50" i="34"/>
  <c r="G47" i="34" s="1"/>
  <c r="J49" i="34"/>
  <c r="I48" i="34"/>
  <c r="H48" i="34"/>
  <c r="I47" i="34"/>
  <c r="J46" i="34"/>
  <c r="J45" i="34"/>
  <c r="I45" i="34"/>
  <c r="H45" i="34"/>
  <c r="J44" i="34"/>
  <c r="J43" i="34"/>
  <c r="I42" i="34"/>
  <c r="H42" i="34"/>
  <c r="H41" i="34" s="1"/>
  <c r="G42" i="34"/>
  <c r="G41" i="34"/>
  <c r="J40" i="34"/>
  <c r="J39" i="34"/>
  <c r="I38" i="34"/>
  <c r="J38" i="34" s="1"/>
  <c r="H38" i="34"/>
  <c r="I37" i="34"/>
  <c r="J37" i="34" s="1"/>
  <c r="H37" i="34"/>
  <c r="I36" i="34"/>
  <c r="J36" i="34" s="1"/>
  <c r="H36" i="34"/>
  <c r="H35" i="34" s="1"/>
  <c r="H34" i="34" s="1"/>
  <c r="G35" i="34"/>
  <c r="G34" i="34" s="1"/>
  <c r="J33" i="34"/>
  <c r="I32" i="34"/>
  <c r="J32" i="34" s="1"/>
  <c r="H32" i="34"/>
  <c r="J31" i="34"/>
  <c r="I30" i="34"/>
  <c r="H30" i="34"/>
  <c r="H29" i="34" s="1"/>
  <c r="G30" i="34"/>
  <c r="I29" i="34"/>
  <c r="G29" i="34"/>
  <c r="J28" i="34"/>
  <c r="I27" i="34"/>
  <c r="H27" i="34"/>
  <c r="G27" i="34"/>
  <c r="J26" i="34"/>
  <c r="J25" i="34"/>
  <c r="I24" i="34"/>
  <c r="H24" i="34"/>
  <c r="H23" i="34" s="1"/>
  <c r="G24" i="34"/>
  <c r="G23" i="34" s="1"/>
  <c r="G22" i="34" s="1"/>
  <c r="J21" i="34"/>
  <c r="I20" i="34"/>
  <c r="H20" i="34"/>
  <c r="H19" i="34" s="1"/>
  <c r="G20" i="34"/>
  <c r="G19" i="34" s="1"/>
  <c r="J18" i="34"/>
  <c r="J17" i="34"/>
  <c r="I16" i="34"/>
  <c r="J16" i="34" s="1"/>
  <c r="H16" i="34"/>
  <c r="G16" i="34"/>
  <c r="J15" i="34"/>
  <c r="J14" i="34"/>
  <c r="J13" i="34"/>
  <c r="J12" i="34"/>
  <c r="I11" i="34"/>
  <c r="I10" i="34" s="1"/>
  <c r="H11" i="34"/>
  <c r="H10" i="34" s="1"/>
  <c r="G11" i="34"/>
  <c r="G10" i="34" s="1"/>
  <c r="J9" i="34"/>
  <c r="I8" i="34"/>
  <c r="H8" i="34"/>
  <c r="H7" i="34" s="1"/>
  <c r="G8" i="34"/>
  <c r="I7" i="34"/>
  <c r="G7" i="34"/>
  <c r="I680" i="38" l="1"/>
  <c r="C262" i="35"/>
  <c r="E258" i="35"/>
  <c r="J584" i="34"/>
  <c r="J588" i="34"/>
  <c r="J548" i="34"/>
  <c r="J527" i="34"/>
  <c r="I526" i="34"/>
  <c r="I611" i="34"/>
  <c r="J611" i="34" s="1"/>
  <c r="J516" i="34"/>
  <c r="J447" i="34"/>
  <c r="J520" i="34"/>
  <c r="J519" i="34"/>
  <c r="H518" i="34"/>
  <c r="J523" i="34"/>
  <c r="H488" i="34"/>
  <c r="J501" i="34"/>
  <c r="J500" i="34"/>
  <c r="J466" i="34"/>
  <c r="J463" i="34"/>
  <c r="I415" i="34"/>
  <c r="H415" i="34"/>
  <c r="J415" i="34" s="1"/>
  <c r="J27" i="34"/>
  <c r="J551" i="34"/>
  <c r="J360" i="34"/>
  <c r="J362" i="34"/>
  <c r="J332" i="34"/>
  <c r="I364" i="34"/>
  <c r="J62" i="34"/>
  <c r="J64" i="34"/>
  <c r="J66" i="34"/>
  <c r="J68" i="34"/>
  <c r="J252" i="34"/>
  <c r="G57" i="34"/>
  <c r="I54" i="34"/>
  <c r="J54" i="34" s="1"/>
  <c r="J248" i="34"/>
  <c r="J240" i="34"/>
  <c r="J236" i="34"/>
  <c r="H197" i="34"/>
  <c r="J197" i="34" s="1"/>
  <c r="J179" i="34"/>
  <c r="J167" i="34"/>
  <c r="J169" i="34"/>
  <c r="J288" i="34"/>
  <c r="J150" i="34"/>
  <c r="J20" i="34"/>
  <c r="J76" i="34"/>
  <c r="J74" i="34"/>
  <c r="J393" i="34"/>
  <c r="H392" i="34"/>
  <c r="J392" i="34" s="1"/>
  <c r="J124" i="34"/>
  <c r="J95" i="34"/>
  <c r="I86" i="34"/>
  <c r="J636" i="34"/>
  <c r="J634" i="34"/>
  <c r="J629" i="34"/>
  <c r="J626" i="34"/>
  <c r="J620" i="34"/>
  <c r="H619" i="34"/>
  <c r="H618" i="34" s="1"/>
  <c r="H611" i="34"/>
  <c r="J590" i="34"/>
  <c r="J569" i="34"/>
  <c r="J564" i="34"/>
  <c r="H563" i="34"/>
  <c r="I560" i="34"/>
  <c r="J560" i="34"/>
  <c r="H550" i="34"/>
  <c r="J550" i="34" s="1"/>
  <c r="H547" i="34"/>
  <c r="J547" i="34" s="1"/>
  <c r="J545" i="34"/>
  <c r="J539" i="34"/>
  <c r="I538" i="34"/>
  <c r="J538" i="34" s="1"/>
  <c r="J536" i="34"/>
  <c r="H533" i="34"/>
  <c r="H526" i="34"/>
  <c r="J522" i="34"/>
  <c r="J509" i="34"/>
  <c r="J505" i="34"/>
  <c r="J489" i="34"/>
  <c r="H477" i="34"/>
  <c r="H462" i="34" s="1"/>
  <c r="J483" i="34"/>
  <c r="J478" i="34"/>
  <c r="I462" i="34"/>
  <c r="H449" i="34"/>
  <c r="J449" i="34" s="1"/>
  <c r="J443" i="34"/>
  <c r="J440" i="34"/>
  <c r="J437" i="34"/>
  <c r="J434" i="34"/>
  <c r="J420" i="34"/>
  <c r="H396" i="34"/>
  <c r="J407" i="34"/>
  <c r="I396" i="34"/>
  <c r="J401" i="34"/>
  <c r="H386" i="34"/>
  <c r="H385" i="34" s="1"/>
  <c r="J382" i="34"/>
  <c r="J380" i="34"/>
  <c r="J374" i="34"/>
  <c r="J373" i="34"/>
  <c r="J371" i="34"/>
  <c r="H364" i="34"/>
  <c r="J365" i="34"/>
  <c r="I359" i="34"/>
  <c r="J334" i="34"/>
  <c r="J330" i="34"/>
  <c r="H294" i="34"/>
  <c r="J307" i="34"/>
  <c r="J291" i="34"/>
  <c r="J290" i="34"/>
  <c r="J287" i="34"/>
  <c r="J285" i="34"/>
  <c r="J259" i="34"/>
  <c r="J242" i="34"/>
  <c r="J200" i="34"/>
  <c r="J198" i="34"/>
  <c r="J171" i="34"/>
  <c r="H163" i="34"/>
  <c r="H138" i="34"/>
  <c r="J144" i="34"/>
  <c r="J139" i="34"/>
  <c r="J135" i="34"/>
  <c r="H130" i="34"/>
  <c r="I130" i="34"/>
  <c r="J131" i="34"/>
  <c r="J127" i="34"/>
  <c r="J126" i="34"/>
  <c r="J123" i="34"/>
  <c r="J114" i="34"/>
  <c r="J99" i="34"/>
  <c r="J100" i="34"/>
  <c r="J93" i="34"/>
  <c r="J91" i="34"/>
  <c r="H86" i="34"/>
  <c r="J87" i="34"/>
  <c r="J82" i="34"/>
  <c r="J83" i="34"/>
  <c r="J80" i="34"/>
  <c r="H73" i="34"/>
  <c r="J78" i="34"/>
  <c r="H61" i="34"/>
  <c r="J59" i="34"/>
  <c r="J58" i="34"/>
  <c r="H47" i="34"/>
  <c r="J47" i="34"/>
  <c r="J42" i="34"/>
  <c r="J30" i="34"/>
  <c r="J24" i="34"/>
  <c r="I19" i="34"/>
  <c r="I6" i="34" s="1"/>
  <c r="J8" i="34"/>
  <c r="J10" i="34"/>
  <c r="H6" i="34"/>
  <c r="J7" i="34"/>
  <c r="G6" i="34"/>
  <c r="J29" i="34"/>
  <c r="H22" i="34"/>
  <c r="J11" i="34"/>
  <c r="I41" i="34"/>
  <c r="J41" i="34" s="1"/>
  <c r="I73" i="34"/>
  <c r="J221" i="34"/>
  <c r="I218" i="34"/>
  <c r="I23" i="34"/>
  <c r="I35" i="34"/>
  <c r="I61" i="34"/>
  <c r="J115" i="34"/>
  <c r="I138" i="34"/>
  <c r="G138" i="34"/>
  <c r="G137" i="34" s="1"/>
  <c r="J157" i="34"/>
  <c r="J184" i="34"/>
  <c r="H235" i="34"/>
  <c r="J315" i="34"/>
  <c r="I294" i="34"/>
  <c r="J294" i="34" s="1"/>
  <c r="J326" i="34"/>
  <c r="I322" i="34"/>
  <c r="G395" i="34"/>
  <c r="J134" i="34"/>
  <c r="J164" i="34"/>
  <c r="H218" i="34"/>
  <c r="I235" i="34"/>
  <c r="I258" i="34"/>
  <c r="J258" i="34" s="1"/>
  <c r="J282" i="34"/>
  <c r="I277" i="34"/>
  <c r="J277" i="34" s="1"/>
  <c r="G559" i="34"/>
  <c r="I70" i="34"/>
  <c r="J70" i="34" s="1"/>
  <c r="I163" i="34"/>
  <c r="J328" i="34"/>
  <c r="H322" i="34"/>
  <c r="J526" i="34"/>
  <c r="H359" i="34"/>
  <c r="H379" i="34"/>
  <c r="J379" i="34" s="1"/>
  <c r="I386" i="34"/>
  <c r="J418" i="34"/>
  <c r="J458" i="34"/>
  <c r="H504" i="34"/>
  <c r="H503" i="34" s="1"/>
  <c r="J503" i="34" s="1"/>
  <c r="I518" i="34"/>
  <c r="J518" i="34" s="1"/>
  <c r="J531" i="34"/>
  <c r="I533" i="34"/>
  <c r="J541" i="34"/>
  <c r="J566" i="34"/>
  <c r="I583" i="34"/>
  <c r="J583" i="34" s="1"/>
  <c r="J616" i="34"/>
  <c r="I619" i="34"/>
  <c r="J557" i="34"/>
  <c r="J369" i="34"/>
  <c r="J403" i="34"/>
  <c r="I446" i="34"/>
  <c r="J446" i="34" s="1"/>
  <c r="I488" i="34"/>
  <c r="J488" i="34" s="1"/>
  <c r="I608" i="34"/>
  <c r="J608" i="34" s="1"/>
  <c r="C16" i="33"/>
  <c r="C281" i="33"/>
  <c r="F271" i="33"/>
  <c r="C266" i="33"/>
  <c r="C262" i="33"/>
  <c r="C256" i="33"/>
  <c r="C249" i="33"/>
  <c r="C248" i="33" s="1"/>
  <c r="C247" i="33"/>
  <c r="C231" i="33"/>
  <c r="C227" i="33"/>
  <c r="C224" i="33"/>
  <c r="C219" i="33"/>
  <c r="C218" i="33"/>
  <c r="C214" i="33"/>
  <c r="C209" i="33"/>
  <c r="C208" i="33" s="1"/>
  <c r="C206" i="33"/>
  <c r="C203" i="33"/>
  <c r="C198" i="33"/>
  <c r="C193" i="33"/>
  <c r="C191" i="33"/>
  <c r="C186" i="33"/>
  <c r="C182" i="33"/>
  <c r="C179" i="33"/>
  <c r="C178" i="33"/>
  <c r="C164" i="33"/>
  <c r="C162" i="33"/>
  <c r="C154" i="33"/>
  <c r="C147" i="33"/>
  <c r="C145" i="33"/>
  <c r="C144" i="33"/>
  <c r="C138" i="33"/>
  <c r="C139" i="33"/>
  <c r="C123" i="33"/>
  <c r="C122" i="33"/>
  <c r="C116" i="33"/>
  <c r="C114" i="33"/>
  <c r="C112" i="33"/>
  <c r="C109" i="33"/>
  <c r="C107" i="33"/>
  <c r="C105" i="33"/>
  <c r="C103" i="33"/>
  <c r="C99" i="33"/>
  <c r="C95" i="33"/>
  <c r="C92" i="33"/>
  <c r="C89" i="33"/>
  <c r="C86" i="33"/>
  <c r="C83" i="33"/>
  <c r="C81" i="33"/>
  <c r="C78" i="33"/>
  <c r="C75" i="33"/>
  <c r="C70" i="33"/>
  <c r="C68" i="33"/>
  <c r="C64" i="33"/>
  <c r="C61" i="33"/>
  <c r="C60" i="33"/>
  <c r="C58" i="33"/>
  <c r="C57" i="33"/>
  <c r="C56" i="33"/>
  <c r="C43" i="33"/>
  <c r="C41" i="33"/>
  <c r="C35" i="33"/>
  <c r="C33" i="33"/>
  <c r="C30" i="33"/>
  <c r="C26" i="33"/>
  <c r="C20" i="33"/>
  <c r="C19" i="33" s="1"/>
  <c r="C13" i="33"/>
  <c r="C10" i="33"/>
  <c r="C8" i="33" s="1"/>
  <c r="C7" i="33"/>
  <c r="E262" i="35" l="1"/>
  <c r="F258" i="35"/>
  <c r="J396" i="34"/>
  <c r="H525" i="34"/>
  <c r="J462" i="34"/>
  <c r="J477" i="34"/>
  <c r="H395" i="34"/>
  <c r="J364" i="34"/>
  <c r="J163" i="34"/>
  <c r="J130" i="34"/>
  <c r="J73" i="34"/>
  <c r="J86" i="34"/>
  <c r="J563" i="34"/>
  <c r="H559" i="34"/>
  <c r="J533" i="34"/>
  <c r="J359" i="34"/>
  <c r="H321" i="34"/>
  <c r="H137" i="34"/>
  <c r="H57" i="34"/>
  <c r="J19" i="34"/>
  <c r="I321" i="34"/>
  <c r="J321" i="34" s="1"/>
  <c r="J322" i="34"/>
  <c r="J138" i="34"/>
  <c r="I137" i="34"/>
  <c r="I525" i="34"/>
  <c r="I559" i="34"/>
  <c r="I57" i="34"/>
  <c r="J61" i="34"/>
  <c r="J386" i="34"/>
  <c r="I385" i="34"/>
  <c r="J385" i="34" s="1"/>
  <c r="I395" i="34"/>
  <c r="J35" i="34"/>
  <c r="I34" i="34"/>
  <c r="J34" i="34" s="1"/>
  <c r="J619" i="34"/>
  <c r="I618" i="34"/>
  <c r="J618" i="34" s="1"/>
  <c r="I22" i="34"/>
  <c r="J22" i="34" s="1"/>
  <c r="J23" i="34"/>
  <c r="J235" i="34"/>
  <c r="J504" i="34"/>
  <c r="J218" i="34"/>
  <c r="G638" i="34"/>
  <c r="J6" i="34"/>
  <c r="C29" i="33"/>
  <c r="C181" i="33"/>
  <c r="C180" i="33"/>
  <c r="C146" i="33"/>
  <c r="C216" i="33"/>
  <c r="C215" i="33" s="1"/>
  <c r="C176" i="33"/>
  <c r="C195" i="33"/>
  <c r="C119" i="33"/>
  <c r="C40" i="33"/>
  <c r="C213" i="33"/>
  <c r="C102" i="33"/>
  <c r="C221" i="33"/>
  <c r="C85" i="33"/>
  <c r="C34" i="33"/>
  <c r="C42" i="33"/>
  <c r="C59" i="33"/>
  <c r="C63" i="33"/>
  <c r="C212" i="33"/>
  <c r="C223" i="33"/>
  <c r="C259" i="33"/>
  <c r="C258" i="33" s="1"/>
  <c r="C217" i="33"/>
  <c r="C161" i="33"/>
  <c r="C222" i="33"/>
  <c r="C225" i="33"/>
  <c r="C228" i="33"/>
  <c r="C253" i="33"/>
  <c r="C6" i="33"/>
  <c r="C15" i="33"/>
  <c r="C177" i="33"/>
  <c r="C188" i="33"/>
  <c r="C239" i="33"/>
  <c r="C74" i="33"/>
  <c r="I322" i="32"/>
  <c r="H322" i="32"/>
  <c r="J559" i="34" l="1"/>
  <c r="J395" i="34"/>
  <c r="J525" i="34"/>
  <c r="J137" i="34"/>
  <c r="J57" i="34"/>
  <c r="H638" i="34"/>
  <c r="H642" i="34" s="1"/>
  <c r="I638" i="34"/>
  <c r="I642" i="34" s="1"/>
  <c r="G652" i="34"/>
  <c r="G642" i="34"/>
  <c r="C14" i="33"/>
  <c r="C62" i="33"/>
  <c r="C187" i="33"/>
  <c r="C32" i="33"/>
  <c r="C220" i="33"/>
  <c r="C160" i="33"/>
  <c r="C226" i="33"/>
  <c r="I570" i="32"/>
  <c r="H570" i="32"/>
  <c r="I500" i="32"/>
  <c r="H500" i="32"/>
  <c r="I437" i="32"/>
  <c r="H437" i="32"/>
  <c r="H144" i="32"/>
  <c r="I307" i="32"/>
  <c r="H307" i="32"/>
  <c r="J308" i="32"/>
  <c r="J319" i="32"/>
  <c r="J320" i="32"/>
  <c r="I318" i="32"/>
  <c r="J318" i="32" s="1"/>
  <c r="H318" i="32"/>
  <c r="I482" i="32"/>
  <c r="I479" i="32"/>
  <c r="H479" i="32"/>
  <c r="I477" i="32"/>
  <c r="H477" i="32"/>
  <c r="J481" i="32"/>
  <c r="J486" i="32"/>
  <c r="J447" i="32"/>
  <c r="J467" i="32"/>
  <c r="H482" i="32"/>
  <c r="J483" i="32"/>
  <c r="I484" i="32"/>
  <c r="H484" i="32"/>
  <c r="J485" i="32"/>
  <c r="J638" i="34" l="1"/>
  <c r="C268" i="33"/>
  <c r="C272" i="33" s="1"/>
  <c r="D272" i="33"/>
  <c r="J482" i="32"/>
  <c r="H476" i="32"/>
  <c r="J44" i="32"/>
  <c r="J365" i="32"/>
  <c r="J186" i="32"/>
  <c r="I291" i="32"/>
  <c r="H291" i="32"/>
  <c r="C282" i="33" l="1"/>
  <c r="E272" i="33"/>
  <c r="G650" i="32"/>
  <c r="J640" i="32"/>
  <c r="J636" i="32"/>
  <c r="I635" i="32"/>
  <c r="H635" i="32"/>
  <c r="G635" i="32"/>
  <c r="I633" i="32"/>
  <c r="H633" i="32"/>
  <c r="J632" i="32"/>
  <c r="I631" i="32"/>
  <c r="H631" i="32"/>
  <c r="G631" i="32"/>
  <c r="J630" i="32"/>
  <c r="J629" i="32"/>
  <c r="I628" i="32"/>
  <c r="H628" i="32"/>
  <c r="G628" i="32"/>
  <c r="J627" i="32"/>
  <c r="J626" i="32"/>
  <c r="I625" i="32"/>
  <c r="H625" i="32"/>
  <c r="G625" i="32"/>
  <c r="J624" i="32"/>
  <c r="I623" i="32"/>
  <c r="H623" i="32"/>
  <c r="G623" i="32"/>
  <c r="J622" i="32"/>
  <c r="I621" i="32"/>
  <c r="H621" i="32"/>
  <c r="G621" i="32"/>
  <c r="J620" i="32"/>
  <c r="I619" i="32"/>
  <c r="H619" i="32"/>
  <c r="G619" i="32"/>
  <c r="J616" i="32"/>
  <c r="I615" i="32"/>
  <c r="H615" i="32"/>
  <c r="G615" i="32"/>
  <c r="J614" i="32"/>
  <c r="I613" i="32"/>
  <c r="H613" i="32"/>
  <c r="J612" i="32"/>
  <c r="I611" i="32"/>
  <c r="H611" i="32"/>
  <c r="J611" i="32" s="1"/>
  <c r="G611" i="32"/>
  <c r="J609" i="32"/>
  <c r="I608" i="32"/>
  <c r="H608" i="32"/>
  <c r="H607" i="32" s="1"/>
  <c r="J606" i="32"/>
  <c r="J605" i="32"/>
  <c r="I604" i="32"/>
  <c r="H604" i="32"/>
  <c r="H603" i="32" s="1"/>
  <c r="G604" i="32"/>
  <c r="G603" i="32" s="1"/>
  <c r="J602" i="32"/>
  <c r="I601" i="32"/>
  <c r="H601" i="32"/>
  <c r="H600" i="32" s="1"/>
  <c r="G601" i="32"/>
  <c r="G600" i="32" s="1"/>
  <c r="I600" i="32"/>
  <c r="J599" i="32"/>
  <c r="I598" i="32"/>
  <c r="H598" i="32"/>
  <c r="J597" i="32"/>
  <c r="I596" i="32"/>
  <c r="H596" i="32"/>
  <c r="J595" i="32"/>
  <c r="I594" i="32"/>
  <c r="H594" i="32"/>
  <c r="J593" i="32"/>
  <c r="J592" i="32"/>
  <c r="I591" i="32"/>
  <c r="H591" i="32"/>
  <c r="G591" i="32"/>
  <c r="J590" i="32"/>
  <c r="I589" i="32"/>
  <c r="H589" i="32"/>
  <c r="J588" i="32"/>
  <c r="I587" i="32"/>
  <c r="H587" i="32"/>
  <c r="G587" i="32"/>
  <c r="J586" i="32"/>
  <c r="I585" i="32"/>
  <c r="H585" i="32"/>
  <c r="G585" i="32"/>
  <c r="J584" i="32"/>
  <c r="I583" i="32"/>
  <c r="H583" i="32"/>
  <c r="J581" i="32"/>
  <c r="I580" i="32"/>
  <c r="H580" i="32"/>
  <c r="J579" i="32"/>
  <c r="J578" i="32"/>
  <c r="J577" i="32"/>
  <c r="J576" i="32"/>
  <c r="J575" i="32"/>
  <c r="J574" i="32"/>
  <c r="G574" i="32"/>
  <c r="J573" i="32"/>
  <c r="J572" i="32"/>
  <c r="J571" i="32"/>
  <c r="J570" i="32"/>
  <c r="G570" i="32"/>
  <c r="J569" i="32"/>
  <c r="I568" i="32"/>
  <c r="H568" i="32"/>
  <c r="G568" i="32"/>
  <c r="J567" i="32"/>
  <c r="J566" i="32"/>
  <c r="I565" i="32"/>
  <c r="H565" i="32"/>
  <c r="G565" i="32"/>
  <c r="J564" i="32"/>
  <c r="I563" i="32"/>
  <c r="H563" i="32"/>
  <c r="G563" i="32"/>
  <c r="J561" i="32"/>
  <c r="I560" i="32"/>
  <c r="I559" i="32" s="1"/>
  <c r="H560" i="32"/>
  <c r="H559" i="32" s="1"/>
  <c r="G560" i="32"/>
  <c r="G559" i="32" s="1"/>
  <c r="J557" i="32"/>
  <c r="I556" i="32"/>
  <c r="H556" i="32"/>
  <c r="G556" i="32"/>
  <c r="J555" i="32"/>
  <c r="J554" i="32"/>
  <c r="J553" i="32"/>
  <c r="J552" i="32"/>
  <c r="J551" i="32"/>
  <c r="I550" i="32"/>
  <c r="H550" i="32"/>
  <c r="G550" i="32"/>
  <c r="J548" i="32"/>
  <c r="I547" i="32"/>
  <c r="I546" i="32" s="1"/>
  <c r="H547" i="32"/>
  <c r="H546" i="32" s="1"/>
  <c r="G547" i="32"/>
  <c r="G546" i="32" s="1"/>
  <c r="J545" i="32"/>
  <c r="I544" i="32"/>
  <c r="H544" i="32"/>
  <c r="G544" i="32"/>
  <c r="J543" i="32"/>
  <c r="I542" i="32"/>
  <c r="H542" i="32"/>
  <c r="G542" i="32"/>
  <c r="J541" i="32"/>
  <c r="I540" i="32"/>
  <c r="H540" i="32"/>
  <c r="G540" i="32"/>
  <c r="J539" i="32"/>
  <c r="I538" i="32"/>
  <c r="H538" i="32"/>
  <c r="G538" i="32"/>
  <c r="J536" i="32"/>
  <c r="I535" i="32"/>
  <c r="H535" i="32"/>
  <c r="G535" i="32"/>
  <c r="J534" i="32"/>
  <c r="I533" i="32"/>
  <c r="I532" i="32" s="1"/>
  <c r="H533" i="32"/>
  <c r="H532" i="32" s="1"/>
  <c r="G533" i="32"/>
  <c r="J531" i="32"/>
  <c r="I530" i="32"/>
  <c r="H530" i="32"/>
  <c r="G530" i="32"/>
  <c r="J529" i="32"/>
  <c r="I528" i="32"/>
  <c r="H528" i="32"/>
  <c r="J527" i="32"/>
  <c r="I526" i="32"/>
  <c r="H526" i="32"/>
  <c r="G526" i="32"/>
  <c r="G525" i="32" s="1"/>
  <c r="J523" i="32"/>
  <c r="I522" i="32"/>
  <c r="H522" i="32"/>
  <c r="H521" i="32" s="1"/>
  <c r="G522" i="32"/>
  <c r="G521" i="32" s="1"/>
  <c r="J520" i="32"/>
  <c r="I519" i="32"/>
  <c r="I518" i="32" s="1"/>
  <c r="H519" i="32"/>
  <c r="H518" i="32" s="1"/>
  <c r="G519" i="32"/>
  <c r="G518" i="32" s="1"/>
  <c r="J516" i="32"/>
  <c r="I515" i="32"/>
  <c r="H515" i="32"/>
  <c r="G515" i="32"/>
  <c r="J514" i="32"/>
  <c r="J513" i="32"/>
  <c r="I512" i="32"/>
  <c r="H512" i="32"/>
  <c r="G512" i="32"/>
  <c r="J511" i="32"/>
  <c r="I510" i="32"/>
  <c r="H510" i="32"/>
  <c r="G510" i="32"/>
  <c r="J509" i="32"/>
  <c r="I508" i="32"/>
  <c r="H508" i="32"/>
  <c r="G508" i="32"/>
  <c r="J507" i="32"/>
  <c r="I506" i="32"/>
  <c r="H506" i="32"/>
  <c r="G506" i="32"/>
  <c r="J505" i="32"/>
  <c r="I504" i="32"/>
  <c r="H504" i="32"/>
  <c r="G504" i="32"/>
  <c r="J501" i="32"/>
  <c r="J500" i="32"/>
  <c r="H499" i="32"/>
  <c r="J498" i="32"/>
  <c r="J497" i="32"/>
  <c r="I496" i="32"/>
  <c r="H496" i="32"/>
  <c r="J495" i="32"/>
  <c r="J494" i="32"/>
  <c r="J493" i="32"/>
  <c r="J492" i="32"/>
  <c r="J491" i="32"/>
  <c r="J490" i="32"/>
  <c r="J489" i="32"/>
  <c r="I488" i="32"/>
  <c r="H488" i="32"/>
  <c r="G488" i="32"/>
  <c r="G487" i="32" s="1"/>
  <c r="J480" i="32"/>
  <c r="J479" i="32"/>
  <c r="J478" i="32"/>
  <c r="I476" i="32"/>
  <c r="J475" i="32"/>
  <c r="J474" i="32"/>
  <c r="J473" i="32"/>
  <c r="J472" i="32"/>
  <c r="J471" i="32"/>
  <c r="J470" i="32"/>
  <c r="J469" i="32"/>
  <c r="J468" i="32"/>
  <c r="J466" i="32"/>
  <c r="I465" i="32"/>
  <c r="H465" i="32"/>
  <c r="G465" i="32"/>
  <c r="J464" i="32"/>
  <c r="J463" i="32"/>
  <c r="I462" i="32"/>
  <c r="H462" i="32"/>
  <c r="G462" i="32"/>
  <c r="J460" i="32"/>
  <c r="J459" i="32"/>
  <c r="J458" i="32"/>
  <c r="I457" i="32"/>
  <c r="H457" i="32"/>
  <c r="G457" i="32"/>
  <c r="J456" i="32"/>
  <c r="I455" i="32"/>
  <c r="H455" i="32"/>
  <c r="G455" i="32"/>
  <c r="J454" i="32"/>
  <c r="J453" i="32"/>
  <c r="I452" i="32"/>
  <c r="H452" i="32"/>
  <c r="G452" i="32"/>
  <c r="J451" i="32"/>
  <c r="J450" i="32"/>
  <c r="I449" i="32"/>
  <c r="H449" i="32"/>
  <c r="G449" i="32"/>
  <c r="I446" i="32"/>
  <c r="H446" i="32"/>
  <c r="H445" i="32" s="1"/>
  <c r="J444" i="32"/>
  <c r="J443" i="32"/>
  <c r="I442" i="32"/>
  <c r="H442" i="32"/>
  <c r="J441" i="32"/>
  <c r="I440" i="32"/>
  <c r="H440" i="32"/>
  <c r="G440" i="32"/>
  <c r="G439" i="32" s="1"/>
  <c r="J438" i="32"/>
  <c r="I436" i="32"/>
  <c r="H436" i="32"/>
  <c r="J435" i="32"/>
  <c r="I434" i="32"/>
  <c r="I433" i="32" s="1"/>
  <c r="H434" i="32"/>
  <c r="G434" i="32"/>
  <c r="G433" i="32" s="1"/>
  <c r="J432" i="32"/>
  <c r="J431" i="32"/>
  <c r="I430" i="32"/>
  <c r="H430" i="32"/>
  <c r="G430" i="32"/>
  <c r="J429" i="32"/>
  <c r="J428" i="32"/>
  <c r="J427" i="32"/>
  <c r="J426" i="32"/>
  <c r="I425" i="32"/>
  <c r="H425" i="32"/>
  <c r="G425" i="32"/>
  <c r="J424" i="32"/>
  <c r="J423" i="32"/>
  <c r="J422" i="32"/>
  <c r="I421" i="32"/>
  <c r="H421" i="32"/>
  <c r="G421" i="32"/>
  <c r="J420" i="32"/>
  <c r="I419" i="32"/>
  <c r="H419" i="32"/>
  <c r="J418" i="32"/>
  <c r="I417" i="32"/>
  <c r="H417" i="32"/>
  <c r="G417" i="32"/>
  <c r="J416" i="32"/>
  <c r="I415" i="32"/>
  <c r="H415" i="32"/>
  <c r="G415" i="32"/>
  <c r="J413" i="32"/>
  <c r="I412" i="32"/>
  <c r="H412" i="32"/>
  <c r="G412" i="32"/>
  <c r="J411" i="32"/>
  <c r="I410" i="32"/>
  <c r="H410" i="32"/>
  <c r="G410" i="32"/>
  <c r="J409" i="32"/>
  <c r="I408" i="32"/>
  <c r="H408" i="32"/>
  <c r="J407" i="32"/>
  <c r="I406" i="32"/>
  <c r="H406" i="32"/>
  <c r="G406" i="32"/>
  <c r="J405" i="32"/>
  <c r="I404" i="32"/>
  <c r="H404" i="32"/>
  <c r="G404" i="32"/>
  <c r="J403" i="32"/>
  <c r="I402" i="32"/>
  <c r="H402" i="32"/>
  <c r="G402" i="32"/>
  <c r="J401" i="32"/>
  <c r="I400" i="32"/>
  <c r="H400" i="32"/>
  <c r="G400" i="32"/>
  <c r="J399" i="32"/>
  <c r="I398" i="32"/>
  <c r="H398" i="32"/>
  <c r="G398" i="32"/>
  <c r="J397" i="32"/>
  <c r="I396" i="32"/>
  <c r="H396" i="32"/>
  <c r="J393" i="32"/>
  <c r="I392" i="32"/>
  <c r="H392" i="32"/>
  <c r="H391" i="32" s="1"/>
  <c r="G392" i="32"/>
  <c r="G391" i="32" s="1"/>
  <c r="J390" i="32"/>
  <c r="I389" i="32"/>
  <c r="H389" i="32"/>
  <c r="J388" i="32"/>
  <c r="J387" i="32"/>
  <c r="I386" i="32"/>
  <c r="H386" i="32"/>
  <c r="G386" i="32"/>
  <c r="G385" i="32" s="1"/>
  <c r="J383" i="32"/>
  <c r="J382" i="32"/>
  <c r="I381" i="32"/>
  <c r="H381" i="32"/>
  <c r="G381" i="32"/>
  <c r="J380" i="32"/>
  <c r="I379" i="32"/>
  <c r="I378" i="32" s="1"/>
  <c r="H379" i="32"/>
  <c r="G379" i="32"/>
  <c r="G378" i="32" s="1"/>
  <c r="J377" i="32"/>
  <c r="I376" i="32"/>
  <c r="I375" i="32" s="1"/>
  <c r="H376" i="32"/>
  <c r="G376" i="32"/>
  <c r="G375" i="32" s="1"/>
  <c r="J374" i="32"/>
  <c r="I373" i="32"/>
  <c r="I372" i="32" s="1"/>
  <c r="H373" i="32"/>
  <c r="H372" i="32" s="1"/>
  <c r="G373" i="32"/>
  <c r="G372" i="32" s="1"/>
  <c r="J371" i="32"/>
  <c r="I370" i="32"/>
  <c r="H370" i="32"/>
  <c r="G370" i="32"/>
  <c r="J369" i="32"/>
  <c r="I368" i="32"/>
  <c r="H368" i="32"/>
  <c r="G368" i="32"/>
  <c r="J367" i="32"/>
  <c r="I366" i="32"/>
  <c r="H366" i="32"/>
  <c r="G366" i="32"/>
  <c r="I364" i="32"/>
  <c r="H364" i="32"/>
  <c r="G364" i="32"/>
  <c r="J362" i="32"/>
  <c r="I361" i="32"/>
  <c r="H361" i="32"/>
  <c r="G361" i="32"/>
  <c r="J360" i="32"/>
  <c r="I359" i="32"/>
  <c r="I358" i="32" s="1"/>
  <c r="H359" i="32"/>
  <c r="G359" i="32"/>
  <c r="G358" i="32" s="1"/>
  <c r="J357" i="32"/>
  <c r="J356" i="32"/>
  <c r="J355" i="32"/>
  <c r="J354" i="32"/>
  <c r="J353" i="32"/>
  <c r="J352" i="32"/>
  <c r="J351" i="32"/>
  <c r="J350" i="32"/>
  <c r="J349" i="32"/>
  <c r="J348" i="32"/>
  <c r="J347" i="32"/>
  <c r="I346" i="32"/>
  <c r="H346" i="32"/>
  <c r="G346" i="32"/>
  <c r="J345" i="32"/>
  <c r="I344" i="32"/>
  <c r="H344" i="32"/>
  <c r="G344" i="32"/>
  <c r="J343" i="32"/>
  <c r="I342" i="32"/>
  <c r="H342" i="32"/>
  <c r="G342" i="32"/>
  <c r="J341" i="32"/>
  <c r="J340" i="32"/>
  <c r="J339" i="32"/>
  <c r="J338" i="32"/>
  <c r="I337" i="32"/>
  <c r="H337" i="32"/>
  <c r="G337" i="32"/>
  <c r="J336" i="32"/>
  <c r="J335" i="32"/>
  <c r="J334" i="32"/>
  <c r="I333" i="32"/>
  <c r="H333" i="32"/>
  <c r="G333" i="32"/>
  <c r="J332" i="32"/>
  <c r="I331" i="32"/>
  <c r="H331" i="32"/>
  <c r="G331" i="32"/>
  <c r="J330" i="32"/>
  <c r="I329" i="32"/>
  <c r="H329" i="32"/>
  <c r="G329" i="32"/>
  <c r="J328" i="32"/>
  <c r="I327" i="32"/>
  <c r="H327" i="32"/>
  <c r="G327" i="32"/>
  <c r="J326" i="32"/>
  <c r="I325" i="32"/>
  <c r="H325" i="32"/>
  <c r="G325" i="32"/>
  <c r="J324" i="32"/>
  <c r="I323" i="32"/>
  <c r="H323" i="32"/>
  <c r="G323" i="32"/>
  <c r="J317" i="32"/>
  <c r="J316" i="32"/>
  <c r="I315" i="32"/>
  <c r="H315" i="32"/>
  <c r="J313" i="32"/>
  <c r="J312" i="32"/>
  <c r="I311" i="32"/>
  <c r="I294" i="32" s="1"/>
  <c r="H311" i="32"/>
  <c r="H294" i="32" s="1"/>
  <c r="J310" i="32"/>
  <c r="J309" i="32"/>
  <c r="G307" i="32"/>
  <c r="J306" i="32"/>
  <c r="J305" i="32"/>
  <c r="J304" i="32"/>
  <c r="J303" i="32"/>
  <c r="I302" i="32"/>
  <c r="H302" i="32"/>
  <c r="G302" i="32"/>
  <c r="J299" i="32"/>
  <c r="J298" i="32"/>
  <c r="J297" i="32"/>
  <c r="J296" i="32"/>
  <c r="I295" i="32"/>
  <c r="H295" i="32"/>
  <c r="G295" i="32"/>
  <c r="J292" i="32"/>
  <c r="H290" i="32"/>
  <c r="G291" i="32"/>
  <c r="G290" i="32" s="1"/>
  <c r="J289" i="32"/>
  <c r="I288" i="32"/>
  <c r="I287" i="32" s="1"/>
  <c r="H288" i="32"/>
  <c r="H287" i="32" s="1"/>
  <c r="G288" i="32"/>
  <c r="G287" i="32" s="1"/>
  <c r="J286" i="32"/>
  <c r="I285" i="32"/>
  <c r="I284" i="32" s="1"/>
  <c r="H285" i="32"/>
  <c r="H284" i="32" s="1"/>
  <c r="J283" i="32"/>
  <c r="I282" i="32"/>
  <c r="H282" i="32"/>
  <c r="G282" i="32"/>
  <c r="G277" i="32" s="1"/>
  <c r="J281" i="32"/>
  <c r="J280" i="32"/>
  <c r="J279" i="32"/>
  <c r="I278" i="32"/>
  <c r="H278" i="32"/>
  <c r="G278" i="32"/>
  <c r="H277" i="32"/>
  <c r="J276" i="32"/>
  <c r="J275" i="32"/>
  <c r="J274" i="32"/>
  <c r="J273" i="32"/>
  <c r="J272" i="32"/>
  <c r="J271" i="32"/>
  <c r="J270" i="32"/>
  <c r="J269" i="32"/>
  <c r="J268" i="32"/>
  <c r="J267" i="32"/>
  <c r="J266" i="32"/>
  <c r="J265" i="32"/>
  <c r="J264" i="32"/>
  <c r="J263" i="32"/>
  <c r="I262" i="32"/>
  <c r="I261" i="32" s="1"/>
  <c r="H262" i="32"/>
  <c r="H261" i="32" s="1"/>
  <c r="G262" i="32"/>
  <c r="G261" i="32" s="1"/>
  <c r="J260" i="32"/>
  <c r="I259" i="32"/>
  <c r="I258" i="32" s="1"/>
  <c r="H259" i="32"/>
  <c r="H258" i="32" s="1"/>
  <c r="G259" i="32"/>
  <c r="G258" i="32" s="1"/>
  <c r="J257" i="32"/>
  <c r="I256" i="32"/>
  <c r="H256" i="32"/>
  <c r="J255" i="32"/>
  <c r="I254" i="32"/>
  <c r="H254" i="32"/>
  <c r="G254" i="32"/>
  <c r="J253" i="32"/>
  <c r="I252" i="32"/>
  <c r="H252" i="32"/>
  <c r="G252" i="32"/>
  <c r="J251" i="32"/>
  <c r="I250" i="32"/>
  <c r="H250" i="32"/>
  <c r="G250" i="32"/>
  <c r="J249" i="32"/>
  <c r="I248" i="32"/>
  <c r="H248" i="32"/>
  <c r="G248" i="32"/>
  <c r="J247" i="32"/>
  <c r="I246" i="32"/>
  <c r="H246" i="32"/>
  <c r="G246" i="32"/>
  <c r="J245" i="32"/>
  <c r="I244" i="32"/>
  <c r="H244" i="32"/>
  <c r="G244" i="32"/>
  <c r="J243" i="32"/>
  <c r="I242" i="32"/>
  <c r="H242" i="32"/>
  <c r="G242" i="32"/>
  <c r="J241" i="32"/>
  <c r="I240" i="32"/>
  <c r="H240" i="32"/>
  <c r="G240" i="32"/>
  <c r="J239" i="32"/>
  <c r="I238" i="32"/>
  <c r="H238" i="32"/>
  <c r="G238" i="32"/>
  <c r="J237" i="32"/>
  <c r="I236" i="32"/>
  <c r="H236" i="32"/>
  <c r="G236" i="32"/>
  <c r="J234" i="32"/>
  <c r="J233" i="32"/>
  <c r="I232" i="32"/>
  <c r="H232" i="32"/>
  <c r="G232" i="32"/>
  <c r="J231" i="32"/>
  <c r="I230" i="32"/>
  <c r="H230" i="32"/>
  <c r="G230" i="32"/>
  <c r="J229" i="32"/>
  <c r="I228" i="32"/>
  <c r="H228" i="32"/>
  <c r="G228" i="32"/>
  <c r="J227" i="32"/>
  <c r="J226" i="32"/>
  <c r="I225" i="32"/>
  <c r="H225" i="32"/>
  <c r="G225" i="32"/>
  <c r="J224" i="32"/>
  <c r="I223" i="32"/>
  <c r="H223" i="32"/>
  <c r="G223" i="32"/>
  <c r="J222" i="32"/>
  <c r="I221" i="32"/>
  <c r="H221" i="32"/>
  <c r="G221" i="32"/>
  <c r="J220" i="32"/>
  <c r="I219" i="32"/>
  <c r="H219" i="32"/>
  <c r="G219" i="32"/>
  <c r="J217" i="32"/>
  <c r="J216" i="32"/>
  <c r="I215" i="32"/>
  <c r="H215" i="32"/>
  <c r="G215" i="32"/>
  <c r="J214" i="32"/>
  <c r="J213" i="32"/>
  <c r="J212" i="32"/>
  <c r="I211" i="32"/>
  <c r="H211" i="32"/>
  <c r="G211" i="32"/>
  <c r="J210" i="32"/>
  <c r="J209" i="32"/>
  <c r="I208" i="32"/>
  <c r="H208" i="32"/>
  <c r="G208" i="32"/>
  <c r="J207" i="32"/>
  <c r="J206" i="32"/>
  <c r="I205" i="32"/>
  <c r="H205" i="32"/>
  <c r="G205" i="32"/>
  <c r="J204" i="32"/>
  <c r="J203" i="32"/>
  <c r="I202" i="32"/>
  <c r="H202" i="32"/>
  <c r="G202" i="32"/>
  <c r="J201" i="32"/>
  <c r="I200" i="32"/>
  <c r="H200" i="32"/>
  <c r="G200" i="32"/>
  <c r="J199" i="32"/>
  <c r="I198" i="32"/>
  <c r="I197" i="32" s="1"/>
  <c r="H198" i="32"/>
  <c r="G198" i="32"/>
  <c r="G197" i="32" s="1"/>
  <c r="J196" i="32"/>
  <c r="I195" i="32"/>
  <c r="H195" i="32"/>
  <c r="G195" i="32"/>
  <c r="J194" i="32"/>
  <c r="I193" i="32"/>
  <c r="H193" i="32"/>
  <c r="G193" i="32"/>
  <c r="J192" i="32"/>
  <c r="J191" i="32"/>
  <c r="I190" i="32"/>
  <c r="H190" i="32"/>
  <c r="G190" i="32"/>
  <c r="J189" i="32"/>
  <c r="J188" i="32"/>
  <c r="I187" i="32"/>
  <c r="H187" i="32"/>
  <c r="G187" i="32"/>
  <c r="J185" i="32"/>
  <c r="I184" i="32"/>
  <c r="H184" i="32"/>
  <c r="G184" i="32"/>
  <c r="J183" i="32"/>
  <c r="J182" i="32"/>
  <c r="I181" i="32"/>
  <c r="H181" i="32"/>
  <c r="G181" i="32"/>
  <c r="J180" i="32"/>
  <c r="I179" i="32"/>
  <c r="H179" i="32"/>
  <c r="G179" i="32"/>
  <c r="J178" i="32"/>
  <c r="J177" i="32"/>
  <c r="J176" i="32"/>
  <c r="I175" i="32"/>
  <c r="H175" i="32"/>
  <c r="G175" i="32"/>
  <c r="J174" i="32"/>
  <c r="I173" i="32"/>
  <c r="H173" i="32"/>
  <c r="G173" i="32"/>
  <c r="J172" i="32"/>
  <c r="I171" i="32"/>
  <c r="H171" i="32"/>
  <c r="G171" i="32"/>
  <c r="J170" i="32"/>
  <c r="I169" i="32"/>
  <c r="H169" i="32"/>
  <c r="G169" i="32"/>
  <c r="J168" i="32"/>
  <c r="I167" i="32"/>
  <c r="H167" i="32"/>
  <c r="G167" i="32"/>
  <c r="J166" i="32"/>
  <c r="J165" i="32"/>
  <c r="I164" i="32"/>
  <c r="H164" i="32"/>
  <c r="G164" i="32"/>
  <c r="J162" i="32"/>
  <c r="J161" i="32"/>
  <c r="J160" i="32"/>
  <c r="I159" i="32"/>
  <c r="H159" i="32"/>
  <c r="G159" i="32"/>
  <c r="J158" i="32"/>
  <c r="I157" i="32"/>
  <c r="H157" i="32"/>
  <c r="G157" i="32"/>
  <c r="J156" i="32"/>
  <c r="J155" i="32"/>
  <c r="J154" i="32"/>
  <c r="I153" i="32"/>
  <c r="H153" i="32"/>
  <c r="G153" i="32"/>
  <c r="J152" i="32"/>
  <c r="J151" i="32"/>
  <c r="I150" i="32"/>
  <c r="H150" i="32"/>
  <c r="G150" i="32"/>
  <c r="J149" i="32"/>
  <c r="I148" i="32"/>
  <c r="H148" i="32"/>
  <c r="G148" i="32"/>
  <c r="J147" i="32"/>
  <c r="I146" i="32"/>
  <c r="H146" i="32"/>
  <c r="G146" i="32"/>
  <c r="J145" i="32"/>
  <c r="I144" i="32"/>
  <c r="J144" i="32" s="1"/>
  <c r="G144" i="32"/>
  <c r="J143" i="32"/>
  <c r="J142" i="32"/>
  <c r="G142" i="32"/>
  <c r="J141" i="32"/>
  <c r="J140" i="32"/>
  <c r="I139" i="32"/>
  <c r="H139" i="32"/>
  <c r="G139" i="32"/>
  <c r="J136" i="32"/>
  <c r="I135" i="32"/>
  <c r="H135" i="32"/>
  <c r="H134" i="32" s="1"/>
  <c r="G135" i="32"/>
  <c r="G134" i="32" s="1"/>
  <c r="J133" i="32"/>
  <c r="I132" i="32"/>
  <c r="H132" i="32"/>
  <c r="H131" i="32" s="1"/>
  <c r="G132" i="32"/>
  <c r="G131" i="32" s="1"/>
  <c r="J129" i="32"/>
  <c r="J128" i="32"/>
  <c r="I127" i="32"/>
  <c r="I126" i="32" s="1"/>
  <c r="H127" i="32"/>
  <c r="H126" i="32" s="1"/>
  <c r="G127" i="32"/>
  <c r="G126" i="32" s="1"/>
  <c r="J125" i="32"/>
  <c r="I124" i="32"/>
  <c r="I123" i="32" s="1"/>
  <c r="H124" i="32"/>
  <c r="H123" i="32" s="1"/>
  <c r="G124" i="32"/>
  <c r="G123" i="32" s="1"/>
  <c r="J122" i="32"/>
  <c r="J121" i="32"/>
  <c r="J120" i="32"/>
  <c r="J119" i="32"/>
  <c r="J118" i="32"/>
  <c r="J117" i="32"/>
  <c r="J116" i="32"/>
  <c r="I115" i="32"/>
  <c r="I114" i="32" s="1"/>
  <c r="H115" i="32"/>
  <c r="H114" i="32" s="1"/>
  <c r="G115" i="32"/>
  <c r="G114" i="32" s="1"/>
  <c r="J113" i="32"/>
  <c r="J112" i="32"/>
  <c r="J111" i="32"/>
  <c r="J110" i="32"/>
  <c r="J109" i="32"/>
  <c r="J108" i="32"/>
  <c r="J107" i="32"/>
  <c r="J106" i="32"/>
  <c r="J105" i="32"/>
  <c r="J104" i="32"/>
  <c r="J103" i="32"/>
  <c r="J102" i="32"/>
  <c r="J101" i="32"/>
  <c r="I100" i="32"/>
  <c r="I99" i="32" s="1"/>
  <c r="H100" i="32"/>
  <c r="H99" i="32" s="1"/>
  <c r="G100" i="32"/>
  <c r="G99" i="32" s="1"/>
  <c r="J98" i="32"/>
  <c r="I97" i="32"/>
  <c r="H97" i="32"/>
  <c r="J96" i="32"/>
  <c r="I95" i="32"/>
  <c r="H95" i="32"/>
  <c r="G95" i="32"/>
  <c r="J94" i="32"/>
  <c r="I93" i="32"/>
  <c r="H93" i="32"/>
  <c r="G93" i="32"/>
  <c r="J92" i="32"/>
  <c r="I91" i="32"/>
  <c r="H91" i="32"/>
  <c r="G91" i="32"/>
  <c r="J90" i="32"/>
  <c r="J89" i="32"/>
  <c r="J88" i="32"/>
  <c r="I87" i="32"/>
  <c r="H87" i="32"/>
  <c r="G87" i="32"/>
  <c r="J85" i="32"/>
  <c r="J84" i="32"/>
  <c r="I83" i="32"/>
  <c r="H83" i="32"/>
  <c r="H82" i="32" s="1"/>
  <c r="G83" i="32"/>
  <c r="G82" i="32" s="1"/>
  <c r="J81" i="32"/>
  <c r="I80" i="32"/>
  <c r="H80" i="32"/>
  <c r="G80" i="32"/>
  <c r="J79" i="32"/>
  <c r="I78" i="32"/>
  <c r="H78" i="32"/>
  <c r="G78" i="32"/>
  <c r="J77" i="32"/>
  <c r="I76" i="32"/>
  <c r="H76" i="32"/>
  <c r="G76" i="32"/>
  <c r="J75" i="32"/>
  <c r="I74" i="32"/>
  <c r="H74" i="32"/>
  <c r="G74" i="32"/>
  <c r="J72" i="32"/>
  <c r="I71" i="32"/>
  <c r="I70" i="32" s="1"/>
  <c r="H71" i="32"/>
  <c r="H70" i="32" s="1"/>
  <c r="J69" i="32"/>
  <c r="I68" i="32"/>
  <c r="H68" i="32"/>
  <c r="G68" i="32"/>
  <c r="J67" i="32"/>
  <c r="I66" i="32"/>
  <c r="H66" i="32"/>
  <c r="G66" i="32"/>
  <c r="J65" i="32"/>
  <c r="I64" i="32"/>
  <c r="H64" i="32"/>
  <c r="G64" i="32"/>
  <c r="J63" i="32"/>
  <c r="I62" i="32"/>
  <c r="H62" i="32"/>
  <c r="G62" i="32"/>
  <c r="G61" i="32" s="1"/>
  <c r="J60" i="32"/>
  <c r="I59" i="32"/>
  <c r="H59" i="32"/>
  <c r="H58" i="32" s="1"/>
  <c r="G59" i="32"/>
  <c r="G58" i="32" s="1"/>
  <c r="J56" i="32"/>
  <c r="I55" i="32"/>
  <c r="H55" i="32"/>
  <c r="H54" i="32" s="1"/>
  <c r="G55" i="32"/>
  <c r="G54" i="32" s="1"/>
  <c r="J53" i="32"/>
  <c r="I52" i="32"/>
  <c r="H52" i="32"/>
  <c r="G52" i="32"/>
  <c r="J51" i="32"/>
  <c r="I50" i="32"/>
  <c r="H50" i="32"/>
  <c r="G50" i="32"/>
  <c r="G47" i="32" s="1"/>
  <c r="J49" i="32"/>
  <c r="I48" i="32"/>
  <c r="I47" i="32" s="1"/>
  <c r="H48" i="32"/>
  <c r="J46" i="32"/>
  <c r="I45" i="32"/>
  <c r="H45" i="32"/>
  <c r="J43" i="32"/>
  <c r="I42" i="32"/>
  <c r="H42" i="32"/>
  <c r="G42" i="32"/>
  <c r="G41" i="32" s="1"/>
  <c r="J40" i="32"/>
  <c r="J39" i="32"/>
  <c r="I38" i="32"/>
  <c r="H38" i="32"/>
  <c r="I37" i="32"/>
  <c r="H37" i="32"/>
  <c r="I36" i="32"/>
  <c r="H36" i="32"/>
  <c r="G35" i="32"/>
  <c r="G34" i="32" s="1"/>
  <c r="J33" i="32"/>
  <c r="I32" i="32"/>
  <c r="H32" i="32"/>
  <c r="J31" i="32"/>
  <c r="I30" i="32"/>
  <c r="H30" i="32"/>
  <c r="G30" i="32"/>
  <c r="G29" i="32" s="1"/>
  <c r="J28" i="32"/>
  <c r="I27" i="32"/>
  <c r="H27" i="32"/>
  <c r="G27" i="32"/>
  <c r="J26" i="32"/>
  <c r="J25" i="32"/>
  <c r="I24" i="32"/>
  <c r="H24" i="32"/>
  <c r="G24" i="32"/>
  <c r="J21" i="32"/>
  <c r="I20" i="32"/>
  <c r="I19" i="32" s="1"/>
  <c r="H20" i="32"/>
  <c r="G20" i="32"/>
  <c r="G19" i="32" s="1"/>
  <c r="J18" i="32"/>
  <c r="J17" i="32"/>
  <c r="I16" i="32"/>
  <c r="H16" i="32"/>
  <c r="G16" i="32"/>
  <c r="J15" i="32"/>
  <c r="J14" i="32"/>
  <c r="J13" i="32"/>
  <c r="J12" i="32"/>
  <c r="I11" i="32"/>
  <c r="H11" i="32"/>
  <c r="G11" i="32"/>
  <c r="J9" i="32"/>
  <c r="I8" i="32"/>
  <c r="I7" i="32" s="1"/>
  <c r="H8" i="32"/>
  <c r="G8" i="32"/>
  <c r="G7" i="32" s="1"/>
  <c r="J496" i="32" l="1"/>
  <c r="I414" i="32"/>
  <c r="H10" i="32"/>
  <c r="J16" i="32"/>
  <c r="H461" i="32"/>
  <c r="G503" i="32"/>
  <c r="G502" i="32" s="1"/>
  <c r="G10" i="32"/>
  <c r="I35" i="32"/>
  <c r="I34" i="32" s="1"/>
  <c r="G395" i="32"/>
  <c r="J20" i="32"/>
  <c r="J32" i="32"/>
  <c r="I445" i="32"/>
  <c r="J445" i="32" s="1"/>
  <c r="J446" i="32"/>
  <c r="I29" i="32"/>
  <c r="J421" i="32"/>
  <c r="I461" i="32"/>
  <c r="G23" i="32"/>
  <c r="G22" i="32" s="1"/>
  <c r="G363" i="32"/>
  <c r="H439" i="32"/>
  <c r="J439" i="32" s="1"/>
  <c r="J442" i="32"/>
  <c r="J633" i="32"/>
  <c r="J246" i="32"/>
  <c r="J307" i="32"/>
  <c r="J315" i="32"/>
  <c r="J400" i="32"/>
  <c r="G448" i="32"/>
  <c r="J386" i="32"/>
  <c r="J613" i="32"/>
  <c r="J342" i="32"/>
  <c r="J434" i="32"/>
  <c r="J506" i="32"/>
  <c r="J512" i="32"/>
  <c r="J528" i="32"/>
  <c r="J337" i="32"/>
  <c r="J457" i="32"/>
  <c r="G461" i="32"/>
  <c r="G610" i="32"/>
  <c r="I439" i="32"/>
  <c r="J580" i="32"/>
  <c r="J331" i="32"/>
  <c r="J323" i="32"/>
  <c r="J205" i="32"/>
  <c r="H218" i="32"/>
  <c r="J159" i="32"/>
  <c r="J238" i="32"/>
  <c r="J240" i="32"/>
  <c r="J242" i="32"/>
  <c r="J135" i="32"/>
  <c r="J565" i="32"/>
  <c r="I41" i="32"/>
  <c r="J59" i="32"/>
  <c r="J190" i="32"/>
  <c r="J223" i="32"/>
  <c r="J477" i="32"/>
  <c r="H517" i="32"/>
  <c r="J604" i="32"/>
  <c r="J36" i="32"/>
  <c r="J93" i="32"/>
  <c r="J232" i="32"/>
  <c r="J366" i="32"/>
  <c r="J437" i="32"/>
  <c r="J598" i="32"/>
  <c r="G294" i="32"/>
  <c r="J522" i="32"/>
  <c r="J52" i="32"/>
  <c r="J78" i="32"/>
  <c r="J195" i="32"/>
  <c r="J211" i="32"/>
  <c r="J219" i="32"/>
  <c r="J449" i="32"/>
  <c r="J508" i="32"/>
  <c r="J510" i="32"/>
  <c r="I521" i="32"/>
  <c r="J521" i="32" s="1"/>
  <c r="J526" i="32"/>
  <c r="J608" i="32"/>
  <c r="J42" i="32"/>
  <c r="I138" i="32"/>
  <c r="J153" i="32"/>
  <c r="J169" i="32"/>
  <c r="J184" i="32"/>
  <c r="J215" i="32"/>
  <c r="J225" i="32"/>
  <c r="G235" i="32"/>
  <c r="H385" i="32"/>
  <c r="H384" i="32" s="1"/>
  <c r="J410" i="32"/>
  <c r="J412" i="32"/>
  <c r="I448" i="32"/>
  <c r="J488" i="32"/>
  <c r="J568" i="32"/>
  <c r="J596" i="32"/>
  <c r="J157" i="32"/>
  <c r="J547" i="32"/>
  <c r="I385" i="32"/>
  <c r="H433" i="32"/>
  <c r="J433" i="32" s="1"/>
  <c r="J440" i="32"/>
  <c r="J544" i="32"/>
  <c r="J546" i="32"/>
  <c r="J623" i="32"/>
  <c r="J261" i="32"/>
  <c r="J8" i="32"/>
  <c r="J24" i="32"/>
  <c r="H23" i="32"/>
  <c r="H29" i="32"/>
  <c r="J29" i="32" s="1"/>
  <c r="J38" i="32"/>
  <c r="I58" i="32"/>
  <c r="J58" i="32" s="1"/>
  <c r="J126" i="32"/>
  <c r="G138" i="32"/>
  <c r="J150" i="32"/>
  <c r="J167" i="32"/>
  <c r="J171" i="32"/>
  <c r="J256" i="32"/>
  <c r="J259" i="32"/>
  <c r="G322" i="32"/>
  <c r="H363" i="32"/>
  <c r="J402" i="32"/>
  <c r="J408" i="32"/>
  <c r="G414" i="32"/>
  <c r="J436" i="32"/>
  <c r="G582" i="32"/>
  <c r="J591" i="32"/>
  <c r="G618" i="32"/>
  <c r="G617" i="32" s="1"/>
  <c r="I23" i="32"/>
  <c r="J45" i="32"/>
  <c r="J50" i="32"/>
  <c r="J55" i="32"/>
  <c r="G73" i="32"/>
  <c r="G86" i="32"/>
  <c r="G163" i="32"/>
  <c r="J254" i="32"/>
  <c r="J258" i="32"/>
  <c r="J278" i="32"/>
  <c r="J302" i="32"/>
  <c r="J344" i="32"/>
  <c r="J452" i="32"/>
  <c r="J518" i="32"/>
  <c r="G532" i="32"/>
  <c r="G537" i="32"/>
  <c r="J556" i="32"/>
  <c r="J594" i="32"/>
  <c r="H130" i="32"/>
  <c r="J230" i="32"/>
  <c r="G517" i="32"/>
  <c r="J535" i="32"/>
  <c r="J538" i="32"/>
  <c r="J560" i="32"/>
  <c r="G562" i="32"/>
  <c r="J585" i="32"/>
  <c r="J587" i="32"/>
  <c r="J601" i="32"/>
  <c r="I603" i="32"/>
  <c r="J603" i="32" s="1"/>
  <c r="J615" i="32"/>
  <c r="G6" i="32"/>
  <c r="J70" i="32"/>
  <c r="G130" i="32"/>
  <c r="J132" i="32"/>
  <c r="J193" i="32"/>
  <c r="J262" i="32"/>
  <c r="J333" i="32"/>
  <c r="G384" i="32"/>
  <c r="J430" i="32"/>
  <c r="J455" i="32"/>
  <c r="G549" i="32"/>
  <c r="J99" i="32"/>
  <c r="J68" i="32"/>
  <c r="H7" i="32"/>
  <c r="J7" i="32" s="1"/>
  <c r="J64" i="32"/>
  <c r="J87" i="32"/>
  <c r="I86" i="32"/>
  <c r="H86" i="32"/>
  <c r="J635" i="32"/>
  <c r="J631" i="32"/>
  <c r="J628" i="32"/>
  <c r="J625" i="32"/>
  <c r="J619" i="32"/>
  <c r="I618" i="32"/>
  <c r="I617" i="32" s="1"/>
  <c r="H618" i="32"/>
  <c r="H617" i="32" s="1"/>
  <c r="H610" i="32"/>
  <c r="J600" i="32"/>
  <c r="H582" i="32"/>
  <c r="J589" i="32"/>
  <c r="J583" i="32"/>
  <c r="J563" i="32"/>
  <c r="H562" i="32"/>
  <c r="J559" i="32"/>
  <c r="J550" i="32"/>
  <c r="I549" i="32"/>
  <c r="H549" i="32"/>
  <c r="J542" i="32"/>
  <c r="J540" i="32"/>
  <c r="H537" i="32"/>
  <c r="J533" i="32"/>
  <c r="J532" i="32"/>
  <c r="J530" i="32"/>
  <c r="H525" i="32"/>
  <c r="J519" i="32"/>
  <c r="J515" i="32"/>
  <c r="J504" i="32"/>
  <c r="I503" i="32"/>
  <c r="I502" i="32" s="1"/>
  <c r="H503" i="32"/>
  <c r="H502" i="32" s="1"/>
  <c r="H487" i="32"/>
  <c r="J465" i="32"/>
  <c r="J462" i="32"/>
  <c r="H448" i="32"/>
  <c r="J415" i="32"/>
  <c r="I395" i="32"/>
  <c r="H395" i="32"/>
  <c r="J404" i="32"/>
  <c r="J392" i="32"/>
  <c r="H378" i="32"/>
  <c r="J378" i="32" s="1"/>
  <c r="J379" i="32"/>
  <c r="J376" i="32"/>
  <c r="H375" i="32"/>
  <c r="J375" i="32" s="1"/>
  <c r="J373" i="32"/>
  <c r="I363" i="32"/>
  <c r="J363" i="32" s="1"/>
  <c r="H358" i="32"/>
  <c r="J358" i="32" s="1"/>
  <c r="J359" i="32"/>
  <c r="J288" i="32"/>
  <c r="J287" i="32"/>
  <c r="J250" i="32"/>
  <c r="J248" i="32"/>
  <c r="H235" i="32"/>
  <c r="J236" i="32"/>
  <c r="J200" i="32"/>
  <c r="H197" i="32"/>
  <c r="J197" i="32" s="1"/>
  <c r="J198" i="32"/>
  <c r="J179" i="32"/>
  <c r="J173" i="32"/>
  <c r="J164" i="32"/>
  <c r="J146" i="32"/>
  <c r="H138" i="32"/>
  <c r="I131" i="32"/>
  <c r="J131" i="32" s="1"/>
  <c r="J127" i="32"/>
  <c r="J123" i="32"/>
  <c r="J114" i="32"/>
  <c r="J115" i="32"/>
  <c r="J97" i="32"/>
  <c r="J91" i="32"/>
  <c r="J83" i="32"/>
  <c r="J80" i="32"/>
  <c r="H73" i="32"/>
  <c r="I73" i="32"/>
  <c r="J76" i="32"/>
  <c r="I61" i="32"/>
  <c r="J66" i="32"/>
  <c r="J62" i="32"/>
  <c r="H47" i="32"/>
  <c r="J47" i="32" s="1"/>
  <c r="J11" i="32"/>
  <c r="I10" i="32"/>
  <c r="I54" i="32"/>
  <c r="J54" i="32" s="1"/>
  <c r="I134" i="32"/>
  <c r="H19" i="32"/>
  <c r="J19" i="32" s="1"/>
  <c r="H41" i="32"/>
  <c r="J41" i="32" s="1"/>
  <c r="H61" i="32"/>
  <c r="J71" i="32"/>
  <c r="I82" i="32"/>
  <c r="J82" i="32" s="1"/>
  <c r="J27" i="32"/>
  <c r="H35" i="32"/>
  <c r="H34" i="32" s="1"/>
  <c r="J37" i="32"/>
  <c r="J74" i="32"/>
  <c r="J100" i="32"/>
  <c r="J124" i="32"/>
  <c r="J148" i="32"/>
  <c r="I163" i="32"/>
  <c r="J181" i="32"/>
  <c r="J202" i="32"/>
  <c r="I218" i="32"/>
  <c r="J218" i="32" s="1"/>
  <c r="J228" i="32"/>
  <c r="J252" i="32"/>
  <c r="J285" i="32"/>
  <c r="J291" i="32"/>
  <c r="J295" i="32"/>
  <c r="H414" i="32"/>
  <c r="J419" i="32"/>
  <c r="J95" i="32"/>
  <c r="J30" i="32"/>
  <c r="J139" i="32"/>
  <c r="H163" i="32"/>
  <c r="J175" i="32"/>
  <c r="J221" i="32"/>
  <c r="J244" i="32"/>
  <c r="I290" i="32"/>
  <c r="J290" i="32" s="1"/>
  <c r="J311" i="32"/>
  <c r="J346" i="32"/>
  <c r="J364" i="32"/>
  <c r="J396" i="32"/>
  <c r="J398" i="32"/>
  <c r="J417" i="32"/>
  <c r="J476" i="32"/>
  <c r="J282" i="32"/>
  <c r="I277" i="32"/>
  <c r="J277" i="32" s="1"/>
  <c r="J187" i="32"/>
  <c r="J208" i="32"/>
  <c r="G218" i="32"/>
  <c r="I235" i="32"/>
  <c r="J325" i="32"/>
  <c r="J327" i="32"/>
  <c r="J329" i="32"/>
  <c r="J361" i="32"/>
  <c r="J368" i="32"/>
  <c r="J370" i="32"/>
  <c r="J372" i="32"/>
  <c r="J381" i="32"/>
  <c r="J389" i="32"/>
  <c r="I391" i="32"/>
  <c r="J391" i="32" s="1"/>
  <c r="J406" i="32"/>
  <c r="J425" i="32"/>
  <c r="I499" i="32"/>
  <c r="I525" i="32"/>
  <c r="I537" i="32"/>
  <c r="I562" i="32"/>
  <c r="I607" i="32"/>
  <c r="J607" i="32" s="1"/>
  <c r="I610" i="32"/>
  <c r="J621" i="32"/>
  <c r="I582" i="32"/>
  <c r="C195" i="31"/>
  <c r="F185" i="31"/>
  <c r="C177" i="31"/>
  <c r="C176" i="31"/>
  <c r="C172" i="31"/>
  <c r="C169" i="31"/>
  <c r="C164" i="31"/>
  <c r="C163" i="31"/>
  <c r="C159" i="31"/>
  <c r="C154" i="31"/>
  <c r="C152" i="31"/>
  <c r="C149" i="31"/>
  <c r="C147" i="31"/>
  <c r="C144" i="31"/>
  <c r="C139" i="31"/>
  <c r="C133" i="31"/>
  <c r="C132" i="31"/>
  <c r="C129" i="31"/>
  <c r="C128" i="31"/>
  <c r="C113" i="31"/>
  <c r="C112" i="31"/>
  <c r="C106" i="31"/>
  <c r="C107" i="31"/>
  <c r="C91" i="31"/>
  <c r="C90" i="31" s="1"/>
  <c r="C89" i="31"/>
  <c r="C85" i="31"/>
  <c r="C83" i="31"/>
  <c r="C81" i="31"/>
  <c r="C78" i="31"/>
  <c r="C76" i="31"/>
  <c r="C74" i="31"/>
  <c r="C72" i="31"/>
  <c r="C68" i="31"/>
  <c r="C64" i="31"/>
  <c r="C61" i="31"/>
  <c r="C58" i="31"/>
  <c r="C55" i="31"/>
  <c r="C52" i="31"/>
  <c r="C50" i="31"/>
  <c r="C47" i="31"/>
  <c r="C44" i="31"/>
  <c r="C41" i="31"/>
  <c r="C38" i="31"/>
  <c r="C33" i="31"/>
  <c r="C30" i="31"/>
  <c r="C29" i="31"/>
  <c r="C27" i="31"/>
  <c r="C26" i="31"/>
  <c r="C25" i="31"/>
  <c r="C20" i="31"/>
  <c r="C17" i="31"/>
  <c r="C14" i="31"/>
  <c r="C13" i="31"/>
  <c r="C12" i="31"/>
  <c r="C9" i="31"/>
  <c r="C8" i="31"/>
  <c r="C7" i="31"/>
  <c r="J461" i="32" l="1"/>
  <c r="H524" i="32"/>
  <c r="G321" i="32"/>
  <c r="J385" i="32"/>
  <c r="G137" i="32"/>
  <c r="G524" i="32"/>
  <c r="G394" i="32"/>
  <c r="J395" i="32"/>
  <c r="J448" i="32"/>
  <c r="J23" i="32"/>
  <c r="I321" i="32"/>
  <c r="H57" i="32"/>
  <c r="J610" i="32"/>
  <c r="J294" i="32"/>
  <c r="G57" i="32"/>
  <c r="G558" i="32"/>
  <c r="H558" i="32"/>
  <c r="J582" i="32"/>
  <c r="J138" i="32"/>
  <c r="I517" i="32"/>
  <c r="J517" i="32" s="1"/>
  <c r="H22" i="32"/>
  <c r="I57" i="32"/>
  <c r="J86" i="32"/>
  <c r="J549" i="32"/>
  <c r="J618" i="32"/>
  <c r="J617" i="32"/>
  <c r="J537" i="32"/>
  <c r="J502" i="32"/>
  <c r="J503" i="32"/>
  <c r="H394" i="32"/>
  <c r="H321" i="32"/>
  <c r="J322" i="32"/>
  <c r="J235" i="32"/>
  <c r="I137" i="32"/>
  <c r="H137" i="32"/>
  <c r="J73" i="32"/>
  <c r="J499" i="32"/>
  <c r="I487" i="32"/>
  <c r="J414" i="32"/>
  <c r="H6" i="32"/>
  <c r="J34" i="32"/>
  <c r="J525" i="32"/>
  <c r="I524" i="32"/>
  <c r="J134" i="32"/>
  <c r="I130" i="32"/>
  <c r="J130" i="32" s="1"/>
  <c r="J61" i="32"/>
  <c r="J562" i="32"/>
  <c r="I558" i="32"/>
  <c r="I384" i="32"/>
  <c r="J384" i="32" s="1"/>
  <c r="J163" i="32"/>
  <c r="J10" i="32"/>
  <c r="I6" i="32"/>
  <c r="J35" i="32"/>
  <c r="I22" i="32"/>
  <c r="C19" i="31"/>
  <c r="C18" i="31"/>
  <c r="C114" i="31"/>
  <c r="C136" i="31"/>
  <c r="C151" i="31"/>
  <c r="C158" i="31"/>
  <c r="C170" i="31"/>
  <c r="C181" i="31"/>
  <c r="C180" i="31" s="1"/>
  <c r="C11" i="31"/>
  <c r="C15" i="31"/>
  <c r="C28" i="31"/>
  <c r="C135" i="31"/>
  <c r="C126" i="31"/>
  <c r="C116" i="31"/>
  <c r="C161" i="31"/>
  <c r="C160" i="31" s="1"/>
  <c r="C131" i="31"/>
  <c r="C179" i="31"/>
  <c r="C21" i="31"/>
  <c r="C166" i="31"/>
  <c r="C162" i="31"/>
  <c r="C32" i="31"/>
  <c r="C54" i="31"/>
  <c r="C71" i="31"/>
  <c r="C127" i="31"/>
  <c r="C130" i="31"/>
  <c r="C167" i="31"/>
  <c r="C6" i="31"/>
  <c r="C173" i="31"/>
  <c r="C88" i="31"/>
  <c r="C168" i="31"/>
  <c r="C174" i="31"/>
  <c r="C37" i="31"/>
  <c r="I137" i="29"/>
  <c r="H137" i="29"/>
  <c r="I284" i="29"/>
  <c r="H284" i="29"/>
  <c r="I277" i="29"/>
  <c r="H277" i="29"/>
  <c r="J524" i="32" l="1"/>
  <c r="G637" i="32"/>
  <c r="G651" i="32" s="1"/>
  <c r="J321" i="32"/>
  <c r="J558" i="32"/>
  <c r="J22" i="32"/>
  <c r="J137" i="32"/>
  <c r="J57" i="32"/>
  <c r="H637" i="32"/>
  <c r="H641" i="32" s="1"/>
  <c r="J487" i="32"/>
  <c r="I394" i="32"/>
  <c r="J394" i="32" s="1"/>
  <c r="J6" i="32"/>
  <c r="C16" i="31"/>
  <c r="C10" i="31"/>
  <c r="C134" i="31"/>
  <c r="C171" i="31"/>
  <c r="C115" i="31"/>
  <c r="C165" i="31"/>
  <c r="C31" i="31"/>
  <c r="D186" i="31"/>
  <c r="I389" i="29"/>
  <c r="H389" i="29"/>
  <c r="H23" i="29"/>
  <c r="J596" i="29"/>
  <c r="J597" i="29"/>
  <c r="I596" i="29"/>
  <c r="H596" i="29"/>
  <c r="I597" i="29"/>
  <c r="H597" i="29"/>
  <c r="J598" i="29"/>
  <c r="I313" i="29"/>
  <c r="H313" i="29"/>
  <c r="J315" i="29"/>
  <c r="I306" i="29"/>
  <c r="H306" i="29"/>
  <c r="J308" i="29"/>
  <c r="J311" i="29"/>
  <c r="I309" i="29"/>
  <c r="H309" i="29"/>
  <c r="J314" i="29"/>
  <c r="J307" i="29"/>
  <c r="I437" i="29"/>
  <c r="H437" i="29"/>
  <c r="J438" i="29"/>
  <c r="G641" i="32" l="1"/>
  <c r="I637" i="32"/>
  <c r="C182" i="31"/>
  <c r="C186" i="31" s="1"/>
  <c r="J313" i="29"/>
  <c r="I471" i="29"/>
  <c r="I470" i="29" s="1"/>
  <c r="I473" i="29"/>
  <c r="H473" i="29"/>
  <c r="H471" i="29"/>
  <c r="J474" i="29"/>
  <c r="J472" i="29"/>
  <c r="J490" i="29"/>
  <c r="I489" i="29"/>
  <c r="H489" i="29"/>
  <c r="H488" i="29" s="1"/>
  <c r="I641" i="32" l="1"/>
  <c r="J637" i="32"/>
  <c r="C196" i="31"/>
  <c r="E186" i="31"/>
  <c r="J473" i="29"/>
  <c r="J489" i="29"/>
  <c r="H470" i="29"/>
  <c r="J470" i="29" s="1"/>
  <c r="J471" i="29"/>
  <c r="I488" i="29"/>
  <c r="J488" i="29" s="1"/>
  <c r="I50" i="29"/>
  <c r="I48" i="29"/>
  <c r="H48" i="29"/>
  <c r="J49" i="29"/>
  <c r="I42" i="29"/>
  <c r="H42" i="29"/>
  <c r="I441" i="29"/>
  <c r="I440" i="29" s="1"/>
  <c r="H441" i="29"/>
  <c r="H440" i="29" s="1"/>
  <c r="J433" i="29" l="1"/>
  <c r="I432" i="29"/>
  <c r="H432" i="29"/>
  <c r="H431" i="29" s="1"/>
  <c r="J286" i="29"/>
  <c r="I285" i="29"/>
  <c r="H285" i="29"/>
  <c r="J85" i="29"/>
  <c r="I83" i="29"/>
  <c r="H83" i="29"/>
  <c r="J285" i="29" l="1"/>
  <c r="J432" i="29"/>
  <c r="I431" i="29"/>
  <c r="J431" i="29" s="1"/>
  <c r="J619" i="29"/>
  <c r="I617" i="29"/>
  <c r="H617" i="29"/>
  <c r="J595" i="29" l="1"/>
  <c r="I593" i="29"/>
  <c r="I592" i="29" s="1"/>
  <c r="H593" i="29"/>
  <c r="H592" i="29" s="1"/>
  <c r="G639" i="29"/>
  <c r="J629" i="29"/>
  <c r="J625" i="29"/>
  <c r="I624" i="29"/>
  <c r="H624" i="29"/>
  <c r="G624" i="29"/>
  <c r="J623" i="29"/>
  <c r="I622" i="29"/>
  <c r="H622" i="29"/>
  <c r="J621" i="29"/>
  <c r="I620" i="29"/>
  <c r="H620" i="29"/>
  <c r="G620" i="29"/>
  <c r="J618" i="29"/>
  <c r="J617" i="29"/>
  <c r="G617" i="29"/>
  <c r="J616" i="29"/>
  <c r="J615" i="29"/>
  <c r="I614" i="29"/>
  <c r="H614" i="29"/>
  <c r="G614" i="29"/>
  <c r="J613" i="29"/>
  <c r="I612" i="29"/>
  <c r="H612" i="29"/>
  <c r="G612" i="29"/>
  <c r="J611" i="29"/>
  <c r="I610" i="29"/>
  <c r="H610" i="29"/>
  <c r="G610" i="29"/>
  <c r="J609" i="29"/>
  <c r="I608" i="29"/>
  <c r="H608" i="29"/>
  <c r="G608" i="29"/>
  <c r="J605" i="29"/>
  <c r="I604" i="29"/>
  <c r="H604" i="29"/>
  <c r="G604" i="29"/>
  <c r="J603" i="29"/>
  <c r="I602" i="29"/>
  <c r="H602" i="29"/>
  <c r="J601" i="29"/>
  <c r="I600" i="29"/>
  <c r="H600" i="29"/>
  <c r="G600" i="29"/>
  <c r="J594" i="29"/>
  <c r="G593" i="29"/>
  <c r="G592" i="29" s="1"/>
  <c r="J591" i="29"/>
  <c r="I590" i="29"/>
  <c r="I589" i="29" s="1"/>
  <c r="H590" i="29"/>
  <c r="H589" i="29" s="1"/>
  <c r="G590" i="29"/>
  <c r="G589" i="29" s="1"/>
  <c r="J588" i="29"/>
  <c r="I587" i="29"/>
  <c r="H587" i="29"/>
  <c r="J586" i="29"/>
  <c r="I585" i="29"/>
  <c r="H585" i="29"/>
  <c r="J584" i="29"/>
  <c r="I583" i="29"/>
  <c r="H583" i="29"/>
  <c r="J582" i="29"/>
  <c r="J581" i="29"/>
  <c r="I580" i="29"/>
  <c r="H580" i="29"/>
  <c r="G580" i="29"/>
  <c r="J579" i="29"/>
  <c r="I578" i="29"/>
  <c r="H578" i="29"/>
  <c r="J577" i="29"/>
  <c r="I576" i="29"/>
  <c r="H576" i="29"/>
  <c r="G576" i="29"/>
  <c r="J575" i="29"/>
  <c r="I574" i="29"/>
  <c r="H574" i="29"/>
  <c r="G574" i="29"/>
  <c r="J573" i="29"/>
  <c r="I572" i="29"/>
  <c r="H572" i="29"/>
  <c r="J570" i="29"/>
  <c r="I569" i="29"/>
  <c r="H569" i="29"/>
  <c r="J568" i="29"/>
  <c r="I567" i="29"/>
  <c r="H567" i="29"/>
  <c r="J566" i="29"/>
  <c r="I565" i="29"/>
  <c r="H565" i="29"/>
  <c r="J564" i="29"/>
  <c r="I563" i="29"/>
  <c r="H563" i="29"/>
  <c r="G563" i="29"/>
  <c r="J562" i="29"/>
  <c r="I561" i="29"/>
  <c r="H561" i="29"/>
  <c r="J560" i="29"/>
  <c r="I559" i="29"/>
  <c r="H559" i="29"/>
  <c r="G559" i="29"/>
  <c r="J558" i="29"/>
  <c r="I557" i="29"/>
  <c r="H557" i="29"/>
  <c r="G557" i="29"/>
  <c r="J556" i="29"/>
  <c r="J555" i="29"/>
  <c r="I554" i="29"/>
  <c r="H554" i="29"/>
  <c r="G554" i="29"/>
  <c r="J553" i="29"/>
  <c r="I552" i="29"/>
  <c r="H552" i="29"/>
  <c r="G552" i="29"/>
  <c r="J550" i="29"/>
  <c r="I549" i="29"/>
  <c r="H549" i="29"/>
  <c r="H548" i="29" s="1"/>
  <c r="G549" i="29"/>
  <c r="G548" i="29" s="1"/>
  <c r="J546" i="29"/>
  <c r="I545" i="29"/>
  <c r="H545" i="29"/>
  <c r="G545" i="29"/>
  <c r="J544" i="29"/>
  <c r="J543" i="29"/>
  <c r="J542" i="29"/>
  <c r="J541" i="29"/>
  <c r="J540" i="29"/>
  <c r="I539" i="29"/>
  <c r="H539" i="29"/>
  <c r="G539" i="29"/>
  <c r="G538" i="29" s="1"/>
  <c r="J537" i="29"/>
  <c r="I536" i="29"/>
  <c r="I535" i="29" s="1"/>
  <c r="H536" i="29"/>
  <c r="H535" i="29" s="1"/>
  <c r="G536" i="29"/>
  <c r="G535" i="29" s="1"/>
  <c r="J534" i="29"/>
  <c r="I533" i="29"/>
  <c r="H533" i="29"/>
  <c r="G533" i="29"/>
  <c r="J532" i="29"/>
  <c r="I531" i="29"/>
  <c r="H531" i="29"/>
  <c r="G531" i="29"/>
  <c r="J530" i="29"/>
  <c r="I529" i="29"/>
  <c r="H529" i="29"/>
  <c r="G529" i="29"/>
  <c r="J528" i="29"/>
  <c r="I527" i="29"/>
  <c r="H527" i="29"/>
  <c r="G527" i="29"/>
  <c r="J525" i="29"/>
  <c r="I524" i="29"/>
  <c r="H524" i="29"/>
  <c r="G524" i="29"/>
  <c r="J523" i="29"/>
  <c r="I522" i="29"/>
  <c r="H522" i="29"/>
  <c r="G522" i="29"/>
  <c r="G521" i="29" s="1"/>
  <c r="J520" i="29"/>
  <c r="I519" i="29"/>
  <c r="H519" i="29"/>
  <c r="G519" i="29"/>
  <c r="J518" i="29"/>
  <c r="I517" i="29"/>
  <c r="H517" i="29"/>
  <c r="J516" i="29"/>
  <c r="I515" i="29"/>
  <c r="H515" i="29"/>
  <c r="G515" i="29"/>
  <c r="J512" i="29"/>
  <c r="I511" i="29"/>
  <c r="I510" i="29" s="1"/>
  <c r="H511" i="29"/>
  <c r="H510" i="29" s="1"/>
  <c r="G511" i="29"/>
  <c r="G510" i="29" s="1"/>
  <c r="J509" i="29"/>
  <c r="I508" i="29"/>
  <c r="I507" i="29" s="1"/>
  <c r="H508" i="29"/>
  <c r="G508" i="29"/>
  <c r="G507" i="29" s="1"/>
  <c r="J505" i="29"/>
  <c r="I504" i="29"/>
  <c r="H504" i="29"/>
  <c r="G504" i="29"/>
  <c r="J503" i="29"/>
  <c r="J502" i="29"/>
  <c r="I501" i="29"/>
  <c r="H501" i="29"/>
  <c r="G501" i="29"/>
  <c r="J500" i="29"/>
  <c r="I499" i="29"/>
  <c r="H499" i="29"/>
  <c r="G499" i="29"/>
  <c r="J498" i="29"/>
  <c r="I497" i="29"/>
  <c r="H497" i="29"/>
  <c r="G497" i="29"/>
  <c r="J496" i="29"/>
  <c r="I495" i="29"/>
  <c r="H495" i="29"/>
  <c r="G495" i="29"/>
  <c r="J494" i="29"/>
  <c r="I493" i="29"/>
  <c r="H493" i="29"/>
  <c r="G493" i="29"/>
  <c r="J487" i="29"/>
  <c r="J486" i="29"/>
  <c r="I485" i="29"/>
  <c r="H485" i="29"/>
  <c r="J484" i="29"/>
  <c r="J483" i="29"/>
  <c r="J482" i="29"/>
  <c r="J481" i="29"/>
  <c r="J480" i="29"/>
  <c r="J479" i="29"/>
  <c r="J478" i="29"/>
  <c r="I477" i="29"/>
  <c r="I476" i="29" s="1"/>
  <c r="H477" i="29"/>
  <c r="H476" i="29" s="1"/>
  <c r="G477" i="29"/>
  <c r="G476" i="29" s="1"/>
  <c r="J469" i="29"/>
  <c r="J468" i="29"/>
  <c r="J467" i="29"/>
  <c r="J466" i="29"/>
  <c r="J465" i="29"/>
  <c r="J464" i="29"/>
  <c r="J463" i="29"/>
  <c r="J462" i="29"/>
  <c r="J461" i="29"/>
  <c r="I460" i="29"/>
  <c r="H460" i="29"/>
  <c r="H456" i="29" s="1"/>
  <c r="G460" i="29"/>
  <c r="J459" i="29"/>
  <c r="J458" i="29"/>
  <c r="I457" i="29"/>
  <c r="H457" i="29"/>
  <c r="G457" i="29"/>
  <c r="J455" i="29"/>
  <c r="J454" i="29"/>
  <c r="J453" i="29"/>
  <c r="I452" i="29"/>
  <c r="H452" i="29"/>
  <c r="G452" i="29"/>
  <c r="J451" i="29"/>
  <c r="I450" i="29"/>
  <c r="H450" i="29"/>
  <c r="G450" i="29"/>
  <c r="J449" i="29"/>
  <c r="J448" i="29"/>
  <c r="I447" i="29"/>
  <c r="H447" i="29"/>
  <c r="G447" i="29"/>
  <c r="J446" i="29"/>
  <c r="J445" i="29"/>
  <c r="I444" i="29"/>
  <c r="H444" i="29"/>
  <c r="G444" i="29"/>
  <c r="J439" i="29"/>
  <c r="J436" i="29"/>
  <c r="I435" i="29"/>
  <c r="H435" i="29"/>
  <c r="G435" i="29"/>
  <c r="G434" i="29" s="1"/>
  <c r="J430" i="29"/>
  <c r="I429" i="29"/>
  <c r="I428" i="29" s="1"/>
  <c r="H429" i="29"/>
  <c r="G429" i="29"/>
  <c r="G428" i="29" s="1"/>
  <c r="J427" i="29"/>
  <c r="J426" i="29"/>
  <c r="I425" i="29"/>
  <c r="H425" i="29"/>
  <c r="G425" i="29"/>
  <c r="J424" i="29"/>
  <c r="J423" i="29"/>
  <c r="J422" i="29"/>
  <c r="J421" i="29"/>
  <c r="I420" i="29"/>
  <c r="H420" i="29"/>
  <c r="G420" i="29"/>
  <c r="J419" i="29"/>
  <c r="J418" i="29"/>
  <c r="J417" i="29"/>
  <c r="I416" i="29"/>
  <c r="H416" i="29"/>
  <c r="G416" i="29"/>
  <c r="J415" i="29"/>
  <c r="I414" i="29"/>
  <c r="H414" i="29"/>
  <c r="J413" i="29"/>
  <c r="I412" i="29"/>
  <c r="H412" i="29"/>
  <c r="G412" i="29"/>
  <c r="J411" i="29"/>
  <c r="I410" i="29"/>
  <c r="H410" i="29"/>
  <c r="G410" i="29"/>
  <c r="J408" i="29"/>
  <c r="I407" i="29"/>
  <c r="H407" i="29"/>
  <c r="G407" i="29"/>
  <c r="J406" i="29"/>
  <c r="I405" i="29"/>
  <c r="H405" i="29"/>
  <c r="G405" i="29"/>
  <c r="J404" i="29"/>
  <c r="I403" i="29"/>
  <c r="H403" i="29"/>
  <c r="J402" i="29"/>
  <c r="I401" i="29"/>
  <c r="H401" i="29"/>
  <c r="G401" i="29"/>
  <c r="J400" i="29"/>
  <c r="I399" i="29"/>
  <c r="H399" i="29"/>
  <c r="G399" i="29"/>
  <c r="J398" i="29"/>
  <c r="I397" i="29"/>
  <c r="H397" i="29"/>
  <c r="G397" i="29"/>
  <c r="J396" i="29"/>
  <c r="I395" i="29"/>
  <c r="H395" i="29"/>
  <c r="G395" i="29"/>
  <c r="J394" i="29"/>
  <c r="I393" i="29"/>
  <c r="H393" i="29"/>
  <c r="G393" i="29"/>
  <c r="J392" i="29"/>
  <c r="I391" i="29"/>
  <c r="H391" i="29"/>
  <c r="J388" i="29"/>
  <c r="I387" i="29"/>
  <c r="I386" i="29" s="1"/>
  <c r="H387" i="29"/>
  <c r="H386" i="29" s="1"/>
  <c r="G387" i="29"/>
  <c r="G386" i="29" s="1"/>
  <c r="J385" i="29"/>
  <c r="I384" i="29"/>
  <c r="H384" i="29"/>
  <c r="J383" i="29"/>
  <c r="J382" i="29"/>
  <c r="I381" i="29"/>
  <c r="H381" i="29"/>
  <c r="G381" i="29"/>
  <c r="G380" i="29" s="1"/>
  <c r="J378" i="29"/>
  <c r="J377" i="29"/>
  <c r="I376" i="29"/>
  <c r="H376" i="29"/>
  <c r="G376" i="29"/>
  <c r="J375" i="29"/>
  <c r="I374" i="29"/>
  <c r="H374" i="29"/>
  <c r="G374" i="29"/>
  <c r="G373" i="29" s="1"/>
  <c r="J372" i="29"/>
  <c r="I371" i="29"/>
  <c r="I370" i="29" s="1"/>
  <c r="H371" i="29"/>
  <c r="G371" i="29"/>
  <c r="G370" i="29" s="1"/>
  <c r="J369" i="29"/>
  <c r="I368" i="29"/>
  <c r="I367" i="29" s="1"/>
  <c r="H368" i="29"/>
  <c r="H367" i="29" s="1"/>
  <c r="G368" i="29"/>
  <c r="G367" i="29" s="1"/>
  <c r="J366" i="29"/>
  <c r="I365" i="29"/>
  <c r="H365" i="29"/>
  <c r="G365" i="29"/>
  <c r="J364" i="29"/>
  <c r="I363" i="29"/>
  <c r="H363" i="29"/>
  <c r="G363" i="29"/>
  <c r="J362" i="29"/>
  <c r="I361" i="29"/>
  <c r="H361" i="29"/>
  <c r="G361" i="29"/>
  <c r="J360" i="29"/>
  <c r="I359" i="29"/>
  <c r="H359" i="29"/>
  <c r="G359" i="29"/>
  <c r="J357" i="29"/>
  <c r="I356" i="29"/>
  <c r="H356" i="29"/>
  <c r="G356" i="29"/>
  <c r="J355" i="29"/>
  <c r="I354" i="29"/>
  <c r="H354" i="29"/>
  <c r="G354" i="29"/>
  <c r="G353" i="29" s="1"/>
  <c r="J352" i="29"/>
  <c r="J351" i="29"/>
  <c r="J350" i="29"/>
  <c r="J349" i="29"/>
  <c r="J348" i="29"/>
  <c r="J347" i="29"/>
  <c r="J346" i="29"/>
  <c r="J345" i="29"/>
  <c r="J344" i="29"/>
  <c r="J343" i="29"/>
  <c r="J342" i="29"/>
  <c r="I341" i="29"/>
  <c r="H341" i="29"/>
  <c r="G341" i="29"/>
  <c r="J340" i="29"/>
  <c r="I339" i="29"/>
  <c r="H339" i="29"/>
  <c r="G339" i="29"/>
  <c r="J338" i="29"/>
  <c r="I337" i="29"/>
  <c r="H337" i="29"/>
  <c r="G337" i="29"/>
  <c r="J336" i="29"/>
  <c r="J335" i="29"/>
  <c r="J334" i="29"/>
  <c r="J333" i="29"/>
  <c r="I332" i="29"/>
  <c r="H332" i="29"/>
  <c r="G332" i="29"/>
  <c r="J331" i="29"/>
  <c r="J330" i="29"/>
  <c r="J329" i="29"/>
  <c r="I328" i="29"/>
  <c r="H328" i="29"/>
  <c r="G328" i="29"/>
  <c r="J327" i="29"/>
  <c r="I326" i="29"/>
  <c r="H326" i="29"/>
  <c r="G326" i="29"/>
  <c r="J325" i="29"/>
  <c r="I324" i="29"/>
  <c r="H324" i="29"/>
  <c r="G324" i="29"/>
  <c r="J323" i="29"/>
  <c r="I322" i="29"/>
  <c r="H322" i="29"/>
  <c r="G322" i="29"/>
  <c r="J321" i="29"/>
  <c r="I320" i="29"/>
  <c r="H320" i="29"/>
  <c r="G320" i="29"/>
  <c r="J319" i="29"/>
  <c r="I318" i="29"/>
  <c r="H318" i="29"/>
  <c r="G318" i="29"/>
  <c r="G317" i="29" s="1"/>
  <c r="J310" i="29"/>
  <c r="J309" i="29"/>
  <c r="G306" i="29"/>
  <c r="J305" i="29"/>
  <c r="J304" i="29"/>
  <c r="J303" i="29"/>
  <c r="J302" i="29"/>
  <c r="I301" i="29"/>
  <c r="H301" i="29"/>
  <c r="G301" i="29"/>
  <c r="J298" i="29"/>
  <c r="J297" i="29"/>
  <c r="J296" i="29"/>
  <c r="J295" i="29"/>
  <c r="I294" i="29"/>
  <c r="H294" i="29"/>
  <c r="H293" i="29" s="1"/>
  <c r="G294" i="29"/>
  <c r="J292" i="29"/>
  <c r="I291" i="29"/>
  <c r="H291" i="29"/>
  <c r="H290" i="29" s="1"/>
  <c r="G291" i="29"/>
  <c r="G290" i="29" s="1"/>
  <c r="J289" i="29"/>
  <c r="I288" i="29"/>
  <c r="H288" i="29"/>
  <c r="H287" i="29" s="1"/>
  <c r="G288" i="29"/>
  <c r="G287" i="29" s="1"/>
  <c r="J283" i="29"/>
  <c r="I282" i="29"/>
  <c r="H282" i="29"/>
  <c r="G282" i="29"/>
  <c r="G277" i="29" s="1"/>
  <c r="J281" i="29"/>
  <c r="J280" i="29"/>
  <c r="J279" i="29"/>
  <c r="I278" i="29"/>
  <c r="H278" i="29"/>
  <c r="G278" i="29"/>
  <c r="J276" i="29"/>
  <c r="J275" i="29"/>
  <c r="J274" i="29"/>
  <c r="J273" i="29"/>
  <c r="J272" i="29"/>
  <c r="J271" i="29"/>
  <c r="J270" i="29"/>
  <c r="J269" i="29"/>
  <c r="J268" i="29"/>
  <c r="J267" i="29"/>
  <c r="J266" i="29"/>
  <c r="J265" i="29"/>
  <c r="J264" i="29"/>
  <c r="J263" i="29"/>
  <c r="I262" i="29"/>
  <c r="I261" i="29" s="1"/>
  <c r="H262" i="29"/>
  <c r="H261" i="29" s="1"/>
  <c r="G262" i="29"/>
  <c r="G261" i="29" s="1"/>
  <c r="J260" i="29"/>
  <c r="I259" i="29"/>
  <c r="I258" i="29" s="1"/>
  <c r="H259" i="29"/>
  <c r="H258" i="29" s="1"/>
  <c r="G259" i="29"/>
  <c r="G258" i="29" s="1"/>
  <c r="J257" i="29"/>
  <c r="I256" i="29"/>
  <c r="H256" i="29"/>
  <c r="J255" i="29"/>
  <c r="I254" i="29"/>
  <c r="H254" i="29"/>
  <c r="G254" i="29"/>
  <c r="J253" i="29"/>
  <c r="I252" i="29"/>
  <c r="H252" i="29"/>
  <c r="G252" i="29"/>
  <c r="J251" i="29"/>
  <c r="I250" i="29"/>
  <c r="H250" i="29"/>
  <c r="G250" i="29"/>
  <c r="J249" i="29"/>
  <c r="I248" i="29"/>
  <c r="H248" i="29"/>
  <c r="G248" i="29"/>
  <c r="J247" i="29"/>
  <c r="I246" i="29"/>
  <c r="H246" i="29"/>
  <c r="G246" i="29"/>
  <c r="J245" i="29"/>
  <c r="I244" i="29"/>
  <c r="H244" i="29"/>
  <c r="G244" i="29"/>
  <c r="J243" i="29"/>
  <c r="I242" i="29"/>
  <c r="H242" i="29"/>
  <c r="G242" i="29"/>
  <c r="J241" i="29"/>
  <c r="I240" i="29"/>
  <c r="H240" i="29"/>
  <c r="G240" i="29"/>
  <c r="J239" i="29"/>
  <c r="I238" i="29"/>
  <c r="H238" i="29"/>
  <c r="G238" i="29"/>
  <c r="J237" i="29"/>
  <c r="I236" i="29"/>
  <c r="H236" i="29"/>
  <c r="G236" i="29"/>
  <c r="J234" i="29"/>
  <c r="J233" i="29"/>
  <c r="I232" i="29"/>
  <c r="H232" i="29"/>
  <c r="G232" i="29"/>
  <c r="J231" i="29"/>
  <c r="I230" i="29"/>
  <c r="H230" i="29"/>
  <c r="G230" i="29"/>
  <c r="J229" i="29"/>
  <c r="I228" i="29"/>
  <c r="H228" i="29"/>
  <c r="G228" i="29"/>
  <c r="J227" i="29"/>
  <c r="J226" i="29"/>
  <c r="I225" i="29"/>
  <c r="H225" i="29"/>
  <c r="G225" i="29"/>
  <c r="J224" i="29"/>
  <c r="I223" i="29"/>
  <c r="H223" i="29"/>
  <c r="G223" i="29"/>
  <c r="J222" i="29"/>
  <c r="I221" i="29"/>
  <c r="H221" i="29"/>
  <c r="G221" i="29"/>
  <c r="J220" i="29"/>
  <c r="I219" i="29"/>
  <c r="H219" i="29"/>
  <c r="G219" i="29"/>
  <c r="J217" i="29"/>
  <c r="J216" i="29"/>
  <c r="I215" i="29"/>
  <c r="H215" i="29"/>
  <c r="G215" i="29"/>
  <c r="J214" i="29"/>
  <c r="J213" i="29"/>
  <c r="J212" i="29"/>
  <c r="I211" i="29"/>
  <c r="H211" i="29"/>
  <c r="G211" i="29"/>
  <c r="J210" i="29"/>
  <c r="J209" i="29"/>
  <c r="I208" i="29"/>
  <c r="H208" i="29"/>
  <c r="G208" i="29"/>
  <c r="J207" i="29"/>
  <c r="J206" i="29"/>
  <c r="I205" i="29"/>
  <c r="H205" i="29"/>
  <c r="G205" i="29"/>
  <c r="J204" i="29"/>
  <c r="J203" i="29"/>
  <c r="I202" i="29"/>
  <c r="H202" i="29"/>
  <c r="G202" i="29"/>
  <c r="J201" i="29"/>
  <c r="I200" i="29"/>
  <c r="H200" i="29"/>
  <c r="G200" i="29"/>
  <c r="J199" i="29"/>
  <c r="I198" i="29"/>
  <c r="H198" i="29"/>
  <c r="G198" i="29"/>
  <c r="G197" i="29" s="1"/>
  <c r="J196" i="29"/>
  <c r="I195" i="29"/>
  <c r="H195" i="29"/>
  <c r="G195" i="29"/>
  <c r="J194" i="29"/>
  <c r="I193" i="29"/>
  <c r="H193" i="29"/>
  <c r="G193" i="29"/>
  <c r="J192" i="29"/>
  <c r="J191" i="29"/>
  <c r="I190" i="29"/>
  <c r="H190" i="29"/>
  <c r="G190" i="29"/>
  <c r="J189" i="29"/>
  <c r="J188" i="29"/>
  <c r="I187" i="29"/>
  <c r="H187" i="29"/>
  <c r="G187" i="29"/>
  <c r="J186" i="29"/>
  <c r="J185" i="29"/>
  <c r="I184" i="29"/>
  <c r="H184" i="29"/>
  <c r="G184" i="29"/>
  <c r="J183" i="29"/>
  <c r="J182" i="29"/>
  <c r="I181" i="29"/>
  <c r="H181" i="29"/>
  <c r="G181" i="29"/>
  <c r="J180" i="29"/>
  <c r="I179" i="29"/>
  <c r="H179" i="29"/>
  <c r="G179" i="29"/>
  <c r="J178" i="29"/>
  <c r="J177" i="29"/>
  <c r="J176" i="29"/>
  <c r="I175" i="29"/>
  <c r="H175" i="29"/>
  <c r="G175" i="29"/>
  <c r="J174" i="29"/>
  <c r="I173" i="29"/>
  <c r="H173" i="29"/>
  <c r="G173" i="29"/>
  <c r="J172" i="29"/>
  <c r="I171" i="29"/>
  <c r="H171" i="29"/>
  <c r="G171" i="29"/>
  <c r="J170" i="29"/>
  <c r="I169" i="29"/>
  <c r="H169" i="29"/>
  <c r="G169" i="29"/>
  <c r="J168" i="29"/>
  <c r="I167" i="29"/>
  <c r="H167" i="29"/>
  <c r="G167" i="29"/>
  <c r="J166" i="29"/>
  <c r="J165" i="29"/>
  <c r="I164" i="29"/>
  <c r="H164" i="29"/>
  <c r="G164" i="29"/>
  <c r="J162" i="29"/>
  <c r="J161" i="29"/>
  <c r="J160" i="29"/>
  <c r="I159" i="29"/>
  <c r="H159" i="29"/>
  <c r="G159" i="29"/>
  <c r="J158" i="29"/>
  <c r="I157" i="29"/>
  <c r="H157" i="29"/>
  <c r="G157" i="29"/>
  <c r="J156" i="29"/>
  <c r="J155" i="29"/>
  <c r="J154" i="29"/>
  <c r="I153" i="29"/>
  <c r="H153" i="29"/>
  <c r="G153" i="29"/>
  <c r="J152" i="29"/>
  <c r="J151" i="29"/>
  <c r="I150" i="29"/>
  <c r="H150" i="29"/>
  <c r="G150" i="29"/>
  <c r="J149" i="29"/>
  <c r="I148" i="29"/>
  <c r="H148" i="29"/>
  <c r="G148" i="29"/>
  <c r="J147" i="29"/>
  <c r="I146" i="29"/>
  <c r="H146" i="29"/>
  <c r="G146" i="29"/>
  <c r="J145" i="29"/>
  <c r="I144" i="29"/>
  <c r="H144" i="29"/>
  <c r="G144" i="29"/>
  <c r="J143" i="29"/>
  <c r="H142" i="29"/>
  <c r="J142" i="29" s="1"/>
  <c r="G142" i="29"/>
  <c r="J141" i="29"/>
  <c r="J140" i="29"/>
  <c r="I139" i="29"/>
  <c r="H139" i="29"/>
  <c r="G139" i="29"/>
  <c r="J136" i="29"/>
  <c r="I135" i="29"/>
  <c r="H135" i="29"/>
  <c r="H134" i="29" s="1"/>
  <c r="G135" i="29"/>
  <c r="G134" i="29" s="1"/>
  <c r="J133" i="29"/>
  <c r="I132" i="29"/>
  <c r="I131" i="29" s="1"/>
  <c r="H132" i="29"/>
  <c r="H131" i="29" s="1"/>
  <c r="G132" i="29"/>
  <c r="G131" i="29" s="1"/>
  <c r="J129" i="29"/>
  <c r="J128" i="29"/>
  <c r="I127" i="29"/>
  <c r="H127" i="29"/>
  <c r="H126" i="29" s="1"/>
  <c r="G127" i="29"/>
  <c r="G126" i="29" s="1"/>
  <c r="J125" i="29"/>
  <c r="I124" i="29"/>
  <c r="I123" i="29" s="1"/>
  <c r="H124" i="29"/>
  <c r="H123" i="29" s="1"/>
  <c r="G124" i="29"/>
  <c r="G123" i="29" s="1"/>
  <c r="J122" i="29"/>
  <c r="J121" i="29"/>
  <c r="J120" i="29"/>
  <c r="J119" i="29"/>
  <c r="J118" i="29"/>
  <c r="J117" i="29"/>
  <c r="J116" i="29"/>
  <c r="I115" i="29"/>
  <c r="I114" i="29" s="1"/>
  <c r="H115" i="29"/>
  <c r="H114" i="29" s="1"/>
  <c r="G115" i="29"/>
  <c r="G114" i="29" s="1"/>
  <c r="J113" i="29"/>
  <c r="J112" i="29"/>
  <c r="J111" i="29"/>
  <c r="J110" i="29"/>
  <c r="J109" i="29"/>
  <c r="J108" i="29"/>
  <c r="J107" i="29"/>
  <c r="J106" i="29"/>
  <c r="J105" i="29"/>
  <c r="J104" i="29"/>
  <c r="J103" i="29"/>
  <c r="J102" i="29"/>
  <c r="J101" i="29"/>
  <c r="I100" i="29"/>
  <c r="H100" i="29"/>
  <c r="H99" i="29" s="1"/>
  <c r="G100" i="29"/>
  <c r="G99" i="29" s="1"/>
  <c r="J98" i="29"/>
  <c r="I97" i="29"/>
  <c r="H97" i="29"/>
  <c r="J96" i="29"/>
  <c r="I95" i="29"/>
  <c r="H95" i="29"/>
  <c r="G95" i="29"/>
  <c r="J94" i="29"/>
  <c r="I93" i="29"/>
  <c r="H93" i="29"/>
  <c r="G93" i="29"/>
  <c r="J92" i="29"/>
  <c r="I91" i="29"/>
  <c r="H91" i="29"/>
  <c r="G91" i="29"/>
  <c r="J90" i="29"/>
  <c r="J89" i="29"/>
  <c r="J88" i="29"/>
  <c r="I87" i="29"/>
  <c r="H87" i="29"/>
  <c r="G87" i="29"/>
  <c r="J84" i="29"/>
  <c r="I82" i="29"/>
  <c r="H82" i="29"/>
  <c r="G83" i="29"/>
  <c r="G82" i="29" s="1"/>
  <c r="J81" i="29"/>
  <c r="I80" i="29"/>
  <c r="H80" i="29"/>
  <c r="G80" i="29"/>
  <c r="J79" i="29"/>
  <c r="I78" i="29"/>
  <c r="H78" i="29"/>
  <c r="G78" i="29"/>
  <c r="J77" i="29"/>
  <c r="I76" i="29"/>
  <c r="H76" i="29"/>
  <c r="G76" i="29"/>
  <c r="J75" i="29"/>
  <c r="I74" i="29"/>
  <c r="H74" i="29"/>
  <c r="G74" i="29"/>
  <c r="J72" i="29"/>
  <c r="I71" i="29"/>
  <c r="H71" i="29"/>
  <c r="H70" i="29" s="1"/>
  <c r="J69" i="29"/>
  <c r="I68" i="29"/>
  <c r="H68" i="29"/>
  <c r="G68" i="29"/>
  <c r="J67" i="29"/>
  <c r="I66" i="29"/>
  <c r="H66" i="29"/>
  <c r="G66" i="29"/>
  <c r="J65" i="29"/>
  <c r="I64" i="29"/>
  <c r="H64" i="29"/>
  <c r="G64" i="29"/>
  <c r="J63" i="29"/>
  <c r="I62" i="29"/>
  <c r="H62" i="29"/>
  <c r="G62" i="29"/>
  <c r="J60" i="29"/>
  <c r="I59" i="29"/>
  <c r="H59" i="29"/>
  <c r="H58" i="29" s="1"/>
  <c r="G59" i="29"/>
  <c r="G58" i="29" s="1"/>
  <c r="J56" i="29"/>
  <c r="I55" i="29"/>
  <c r="H55" i="29"/>
  <c r="H54" i="29" s="1"/>
  <c r="G55" i="29"/>
  <c r="G54" i="29" s="1"/>
  <c r="J53" i="29"/>
  <c r="I52" i="29"/>
  <c r="I47" i="29" s="1"/>
  <c r="I22" i="29" s="1"/>
  <c r="H52" i="29"/>
  <c r="G52" i="29"/>
  <c r="J51" i="29"/>
  <c r="H50" i="29"/>
  <c r="G50" i="29"/>
  <c r="J46" i="29"/>
  <c r="I45" i="29"/>
  <c r="H45" i="29"/>
  <c r="J43" i="29"/>
  <c r="G42" i="29"/>
  <c r="G41" i="29" s="1"/>
  <c r="J40" i="29"/>
  <c r="J39" i="29"/>
  <c r="I38" i="29"/>
  <c r="H38" i="29"/>
  <c r="I37" i="29"/>
  <c r="H37" i="29"/>
  <c r="I36" i="29"/>
  <c r="H36" i="29"/>
  <c r="G35" i="29"/>
  <c r="G34" i="29" s="1"/>
  <c r="J33" i="29"/>
  <c r="I32" i="29"/>
  <c r="H32" i="29"/>
  <c r="J31" i="29"/>
  <c r="I30" i="29"/>
  <c r="H30" i="29"/>
  <c r="G30" i="29"/>
  <c r="G29" i="29" s="1"/>
  <c r="J28" i="29"/>
  <c r="I27" i="29"/>
  <c r="H27" i="29"/>
  <c r="G27" i="29"/>
  <c r="J26" i="29"/>
  <c r="J25" i="29"/>
  <c r="I24" i="29"/>
  <c r="H24" i="29"/>
  <c r="G24" i="29"/>
  <c r="J21" i="29"/>
  <c r="I20" i="29"/>
  <c r="H20" i="29"/>
  <c r="H19" i="29" s="1"/>
  <c r="G20" i="29"/>
  <c r="G19" i="29" s="1"/>
  <c r="J18" i="29"/>
  <c r="J17" i="29"/>
  <c r="I16" i="29"/>
  <c r="H16" i="29"/>
  <c r="G16" i="29"/>
  <c r="J15" i="29"/>
  <c r="J14" i="29"/>
  <c r="J13" i="29"/>
  <c r="J12" i="29"/>
  <c r="I11" i="29"/>
  <c r="H11" i="29"/>
  <c r="G11" i="29"/>
  <c r="J9" i="29"/>
  <c r="I8" i="29"/>
  <c r="H8" i="29"/>
  <c r="H7" i="29" s="1"/>
  <c r="G8" i="29"/>
  <c r="G7" i="29" s="1"/>
  <c r="I293" i="29" l="1"/>
  <c r="H47" i="29"/>
  <c r="G10" i="29"/>
  <c r="G6" i="29" s="1"/>
  <c r="J37" i="29"/>
  <c r="G130" i="29"/>
  <c r="J171" i="29"/>
  <c r="J175" i="29"/>
  <c r="J332" i="29"/>
  <c r="J190" i="29"/>
  <c r="J565" i="29"/>
  <c r="J202" i="29"/>
  <c r="J211" i="29"/>
  <c r="G443" i="29"/>
  <c r="J545" i="29"/>
  <c r="J600" i="29"/>
  <c r="J232" i="29"/>
  <c r="J159" i="29"/>
  <c r="J225" i="29"/>
  <c r="J322" i="29"/>
  <c r="J425" i="29"/>
  <c r="J55" i="29"/>
  <c r="J205" i="29"/>
  <c r="G456" i="29"/>
  <c r="J499" i="29"/>
  <c r="J36" i="29"/>
  <c r="J219" i="29"/>
  <c r="J223" i="29"/>
  <c r="G23" i="29"/>
  <c r="H35" i="29"/>
  <c r="J208" i="29"/>
  <c r="I218" i="29"/>
  <c r="J228" i="29"/>
  <c r="J278" i="29"/>
  <c r="G506" i="29"/>
  <c r="G86" i="29"/>
  <c r="G293" i="29"/>
  <c r="J339" i="29"/>
  <c r="J504" i="29"/>
  <c r="J420" i="29"/>
  <c r="G599" i="29"/>
  <c r="H41" i="29"/>
  <c r="J395" i="29"/>
  <c r="I456" i="29"/>
  <c r="J153" i="29"/>
  <c r="J215" i="29"/>
  <c r="G138" i="29"/>
  <c r="J157" i="29"/>
  <c r="J187" i="29"/>
  <c r="J221" i="29"/>
  <c r="J236" i="29"/>
  <c r="G358" i="29"/>
  <c r="G316" i="29" s="1"/>
  <c r="G390" i="29"/>
  <c r="J457" i="29"/>
  <c r="J497" i="29"/>
  <c r="J559" i="29"/>
  <c r="G571" i="29"/>
  <c r="G47" i="29"/>
  <c r="J148" i="29"/>
  <c r="J181" i="29"/>
  <c r="G379" i="29"/>
  <c r="J450" i="29"/>
  <c r="G514" i="29"/>
  <c r="G551" i="29"/>
  <c r="G607" i="29"/>
  <c r="G606" i="29" s="1"/>
  <c r="G163" i="29"/>
  <c r="J277" i="29"/>
  <c r="G526" i="29"/>
  <c r="J583" i="29"/>
  <c r="J608" i="29"/>
  <c r="G73" i="29"/>
  <c r="G218" i="29"/>
  <c r="J230" i="29"/>
  <c r="G235" i="29"/>
  <c r="G409" i="29"/>
  <c r="G492" i="29"/>
  <c r="G491" i="29" s="1"/>
  <c r="J561" i="29"/>
  <c r="J240" i="29"/>
  <c r="I54" i="29"/>
  <c r="J54" i="29" s="1"/>
  <c r="J337" i="29"/>
  <c r="J144" i="29"/>
  <c r="J244" i="29"/>
  <c r="J602" i="29"/>
  <c r="J574" i="29"/>
  <c r="J508" i="29"/>
  <c r="J495" i="29"/>
  <c r="J397" i="29"/>
  <c r="J381" i="29"/>
  <c r="J361" i="29"/>
  <c r="J354" i="29"/>
  <c r="J326" i="29"/>
  <c r="J291" i="29"/>
  <c r="J288" i="29"/>
  <c r="J258" i="29"/>
  <c r="J71" i="29"/>
  <c r="J50" i="29"/>
  <c r="J624" i="29"/>
  <c r="J612" i="29"/>
  <c r="J620" i="29"/>
  <c r="J259" i="29"/>
  <c r="J549" i="29"/>
  <c r="G61" i="29"/>
  <c r="H507" i="29"/>
  <c r="J507" i="29" s="1"/>
  <c r="J62" i="29"/>
  <c r="I287" i="29"/>
  <c r="J287" i="29" s="1"/>
  <c r="J572" i="29"/>
  <c r="J569" i="29"/>
  <c r="J567" i="29"/>
  <c r="J589" i="29"/>
  <c r="J590" i="29"/>
  <c r="J531" i="29"/>
  <c r="H526" i="29"/>
  <c r="J527" i="29"/>
  <c r="J517" i="29"/>
  <c r="J539" i="29"/>
  <c r="J522" i="29"/>
  <c r="J563" i="29"/>
  <c r="I599" i="29"/>
  <c r="H434" i="29"/>
  <c r="J437" i="29"/>
  <c r="J493" i="29"/>
  <c r="J429" i="29"/>
  <c r="H428" i="29"/>
  <c r="I409" i="29"/>
  <c r="J460" i="29"/>
  <c r="I443" i="29"/>
  <c r="J444" i="29"/>
  <c r="J38" i="29"/>
  <c r="H34" i="29"/>
  <c r="J405" i="29"/>
  <c r="J403" i="29"/>
  <c r="I538" i="29"/>
  <c r="J356" i="29"/>
  <c r="J341" i="29"/>
  <c r="J328" i="29"/>
  <c r="J248" i="29"/>
  <c r="J242" i="29"/>
  <c r="J195" i="29"/>
  <c r="J184" i="29"/>
  <c r="J164" i="29"/>
  <c r="J139" i="29"/>
  <c r="J554" i="29"/>
  <c r="J97" i="29"/>
  <c r="J20" i="29"/>
  <c r="I73" i="29"/>
  <c r="J76" i="29"/>
  <c r="J100" i="29"/>
  <c r="I10" i="29"/>
  <c r="J384" i="29"/>
  <c r="H380" i="29"/>
  <c r="H379" i="29" s="1"/>
  <c r="J127" i="29"/>
  <c r="I70" i="29"/>
  <c r="J70" i="29" s="1"/>
  <c r="J93" i="29"/>
  <c r="J622" i="29"/>
  <c r="J614" i="29"/>
  <c r="J610" i="29"/>
  <c r="J604" i="29"/>
  <c r="J593" i="29"/>
  <c r="J592" i="29"/>
  <c r="H599" i="29"/>
  <c r="J587" i="29"/>
  <c r="J585" i="29"/>
  <c r="J580" i="29"/>
  <c r="J578" i="29"/>
  <c r="J576" i="29"/>
  <c r="H571" i="29"/>
  <c r="H547" i="29" s="1"/>
  <c r="H551" i="29"/>
  <c r="J557" i="29"/>
  <c r="J552" i="29"/>
  <c r="I548" i="29"/>
  <c r="J548" i="29" s="1"/>
  <c r="H538" i="29"/>
  <c r="J536" i="29"/>
  <c r="J535" i="29"/>
  <c r="J533" i="29"/>
  <c r="J529" i="29"/>
  <c r="J524" i="29"/>
  <c r="H521" i="29"/>
  <c r="H514" i="29"/>
  <c r="J519" i="29"/>
  <c r="I514" i="29"/>
  <c r="J515" i="29"/>
  <c r="J510" i="29"/>
  <c r="J511" i="29"/>
  <c r="J501" i="29"/>
  <c r="I492" i="29"/>
  <c r="I491" i="29" s="1"/>
  <c r="H492" i="29"/>
  <c r="H491" i="29" s="1"/>
  <c r="J485" i="29"/>
  <c r="J477" i="29"/>
  <c r="J452" i="29"/>
  <c r="J447" i="29"/>
  <c r="H443" i="29"/>
  <c r="I434" i="29"/>
  <c r="J435" i="29"/>
  <c r="J416" i="29"/>
  <c r="J414" i="29"/>
  <c r="J412" i="29"/>
  <c r="H409" i="29"/>
  <c r="J410" i="29"/>
  <c r="H390" i="29"/>
  <c r="J407" i="29"/>
  <c r="J401" i="29"/>
  <c r="J399" i="29"/>
  <c r="J393" i="29"/>
  <c r="J391" i="29"/>
  <c r="J387" i="29"/>
  <c r="J386" i="29"/>
  <c r="I380" i="29"/>
  <c r="I379" i="29" s="1"/>
  <c r="J376" i="29"/>
  <c r="H373" i="29"/>
  <c r="J374" i="29"/>
  <c r="J371" i="29"/>
  <c r="H370" i="29"/>
  <c r="J370" i="29" s="1"/>
  <c r="J368" i="29"/>
  <c r="J367" i="29"/>
  <c r="J365" i="29"/>
  <c r="J363" i="29"/>
  <c r="H358" i="29"/>
  <c r="J359" i="29"/>
  <c r="H353" i="29"/>
  <c r="I317" i="29"/>
  <c r="J324" i="29"/>
  <c r="H317" i="29"/>
  <c r="J320" i="29"/>
  <c r="J318" i="29"/>
  <c r="J306" i="29"/>
  <c r="J301" i="29"/>
  <c r="J294" i="29"/>
  <c r="I290" i="29"/>
  <c r="J290" i="29" s="1"/>
  <c r="J282" i="29"/>
  <c r="J262" i="29"/>
  <c r="J261" i="29"/>
  <c r="J256" i="29"/>
  <c r="J254" i="29"/>
  <c r="J252" i="29"/>
  <c r="J250" i="29"/>
  <c r="J246" i="29"/>
  <c r="J238" i="29"/>
  <c r="H235" i="29"/>
  <c r="J198" i="29"/>
  <c r="H197" i="29"/>
  <c r="J193" i="29"/>
  <c r="J179" i="29"/>
  <c r="J169" i="29"/>
  <c r="J167" i="29"/>
  <c r="J150" i="29"/>
  <c r="J135" i="29"/>
  <c r="J132" i="29"/>
  <c r="J131" i="29"/>
  <c r="H130" i="29"/>
  <c r="I126" i="29"/>
  <c r="J126" i="29" s="1"/>
  <c r="J124" i="29"/>
  <c r="J123" i="29"/>
  <c r="J115" i="29"/>
  <c r="I99" i="29"/>
  <c r="J99" i="29" s="1"/>
  <c r="J95" i="29"/>
  <c r="I86" i="29"/>
  <c r="J87" i="29"/>
  <c r="J82" i="29"/>
  <c r="J83" i="29"/>
  <c r="J80" i="29"/>
  <c r="J78" i="29"/>
  <c r="J74" i="29"/>
  <c r="J68" i="29"/>
  <c r="J66" i="29"/>
  <c r="I61" i="29"/>
  <c r="J59" i="29"/>
  <c r="J45" i="29"/>
  <c r="J42" i="29"/>
  <c r="H29" i="29"/>
  <c r="J32" i="29"/>
  <c r="J30" i="29"/>
  <c r="I23" i="29"/>
  <c r="J27" i="29"/>
  <c r="J24" i="29"/>
  <c r="H10" i="29"/>
  <c r="H6" i="29" s="1"/>
  <c r="J16" i="29"/>
  <c r="J11" i="29"/>
  <c r="J8" i="29"/>
  <c r="H61" i="29"/>
  <c r="J52" i="29"/>
  <c r="J64" i="29"/>
  <c r="H73" i="29"/>
  <c r="J114" i="29"/>
  <c r="I134" i="29"/>
  <c r="J173" i="29"/>
  <c r="I163" i="29"/>
  <c r="J200" i="29"/>
  <c r="I197" i="29"/>
  <c r="I41" i="29"/>
  <c r="I58" i="29"/>
  <c r="I29" i="29"/>
  <c r="I7" i="29"/>
  <c r="I35" i="29"/>
  <c r="J91" i="29"/>
  <c r="H86" i="29"/>
  <c r="H138" i="29"/>
  <c r="J146" i="29"/>
  <c r="I138" i="29"/>
  <c r="H163" i="29"/>
  <c r="I19" i="29"/>
  <c r="J19" i="29" s="1"/>
  <c r="H218" i="29"/>
  <c r="I353" i="29"/>
  <c r="I373" i="29"/>
  <c r="I506" i="29"/>
  <c r="I521" i="29"/>
  <c r="I571" i="29"/>
  <c r="I547" i="29" s="1"/>
  <c r="I607" i="29"/>
  <c r="I235" i="29"/>
  <c r="I358" i="29"/>
  <c r="I390" i="29"/>
  <c r="I526" i="29"/>
  <c r="I551" i="29"/>
  <c r="H607" i="29"/>
  <c r="H606" i="29" s="1"/>
  <c r="J218" i="29" l="1"/>
  <c r="J41" i="29"/>
  <c r="G547" i="29"/>
  <c r="G137" i="29"/>
  <c r="G22" i="29"/>
  <c r="J538" i="29"/>
  <c r="J456" i="29"/>
  <c r="J599" i="29"/>
  <c r="G513" i="29"/>
  <c r="J428" i="29"/>
  <c r="J476" i="29"/>
  <c r="G389" i="29"/>
  <c r="H506" i="29"/>
  <c r="J506" i="29" s="1"/>
  <c r="J514" i="29"/>
  <c r="G57" i="29"/>
  <c r="J235" i="29"/>
  <c r="J73" i="29"/>
  <c r="J443" i="29"/>
  <c r="J47" i="29"/>
  <c r="J61" i="29"/>
  <c r="J526" i="29"/>
  <c r="J293" i="29"/>
  <c r="J434" i="29"/>
  <c r="J491" i="29"/>
  <c r="J409" i="29"/>
  <c r="H22" i="29"/>
  <c r="J29" i="29"/>
  <c r="J23" i="29"/>
  <c r="J353" i="29"/>
  <c r="J373" i="29"/>
  <c r="J197" i="29"/>
  <c r="J380" i="29"/>
  <c r="J571" i="29"/>
  <c r="H513" i="29"/>
  <c r="J492" i="29"/>
  <c r="J379" i="29"/>
  <c r="J358" i="29"/>
  <c r="H316" i="29"/>
  <c r="J317" i="29"/>
  <c r="J86" i="29"/>
  <c r="J10" i="29"/>
  <c r="I513" i="29"/>
  <c r="J521" i="29"/>
  <c r="J35" i="29"/>
  <c r="I34" i="29"/>
  <c r="J134" i="29"/>
  <c r="I130" i="29"/>
  <c r="J130" i="29" s="1"/>
  <c r="J551" i="29"/>
  <c r="I316" i="29"/>
  <c r="J163" i="29"/>
  <c r="J607" i="29"/>
  <c r="I606" i="29"/>
  <c r="J606" i="29" s="1"/>
  <c r="J138" i="29"/>
  <c r="J7" i="29"/>
  <c r="I6" i="29"/>
  <c r="I57" i="29"/>
  <c r="J58" i="29"/>
  <c r="H57" i="29"/>
  <c r="J390" i="29"/>
  <c r="G626" i="29" l="1"/>
  <c r="G630" i="29" s="1"/>
  <c r="J547" i="29"/>
  <c r="J137" i="29"/>
  <c r="J513" i="29"/>
  <c r="J389" i="29"/>
  <c r="J316" i="29"/>
  <c r="H626" i="29"/>
  <c r="H630" i="29" s="1"/>
  <c r="J57" i="29"/>
  <c r="J6" i="29"/>
  <c r="J34" i="29"/>
  <c r="J22" i="29"/>
  <c r="G640" i="29" l="1"/>
  <c r="I626" i="29"/>
  <c r="I630" i="29" l="1"/>
  <c r="J626" i="29"/>
  <c r="J538" i="40"/>
  <c r="H537" i="40"/>
  <c r="J537" i="40" s="1"/>
  <c r="H525" i="40" l="1"/>
  <c r="H432" i="40" l="1"/>
  <c r="J525" i="40"/>
  <c r="H677" i="40" l="1"/>
  <c r="J432" i="40"/>
  <c r="H681" i="40" l="1"/>
  <c r="J677" i="40"/>
</calcChain>
</file>

<file path=xl/sharedStrings.xml><?xml version="1.0" encoding="utf-8"?>
<sst xmlns="http://schemas.openxmlformats.org/spreadsheetml/2006/main" count="8591" uniqueCount="675">
  <si>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</si>
  <si>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</si>
  <si>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</si>
  <si>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</si>
  <si>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</si>
  <si>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</si>
  <si>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</si>
  <si>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</si>
  <si>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</si>
  <si>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</si>
  <si>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</si>
  <si>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</si>
  <si>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</si>
  <si>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244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</si>
  <si>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</si>
  <si>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</si>
  <si>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</si>
  <si>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</si>
  <si>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</si>
  <si>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</si>
  <si>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</si>
  <si>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</si>
  <si>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</si>
  <si>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</si>
  <si>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</si>
  <si>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</si>
  <si>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</si>
  <si>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</si>
  <si>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</si>
  <si>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</si>
  <si>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</si>
  <si>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</si>
  <si>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</si>
  <si>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</si>
  <si>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</si>
  <si>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</si>
  <si>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</si>
  <si>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0503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</si>
  <si>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</si>
  <si>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</si>
  <si>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</si>
  <si>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</si>
  <si>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</si>
  <si>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</si>
  <si>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</si>
  <si>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</si>
  <si>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</si>
  <si>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</si>
  <si>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</si>
  <si>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</si>
  <si>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</si>
  <si>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</si>
  <si>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</si>
  <si>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</si>
  <si>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</si>
  <si>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</si>
  <si>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</si>
  <si>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</si>
  <si>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</si>
  <si>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</si>
  <si>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</si>
  <si>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</si>
  <si>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</si>
  <si>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</si>
  <si>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</si>
  <si>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</si>
  <si>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</si>
  <si>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</si>
  <si>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</si>
  <si>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</si>
  <si>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</si>
  <si>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</si>
  <si>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</si>
  <si>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</si>
  <si>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</si>
  <si>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</si>
  <si>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</si>
  <si>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</si>
  <si>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</si>
  <si>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</si>
  <si>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</si>
  <si>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</si>
  <si>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</si>
  <si>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</si>
  <si>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</si>
  <si>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</si>
  <si>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</si>
  <si>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</si>
  <si>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</si>
  <si>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</si>
  <si>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</si>
  <si>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</si>
  <si>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</si>
  <si>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</si>
  <si>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</si>
  <si>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</si>
  <si>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</si>
  <si>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</si>
  <si>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</si>
  <si>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</si>
  <si>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</si>
  <si>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</si>
  <si>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</si>
  <si>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</si>
  <si>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</si>
  <si>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</si>
  <si>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</si>
  <si>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</si>
  <si>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</si>
  <si>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</si>
  <si>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</si>
  <si>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</si>
  <si>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</si>
  <si>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</si>
  <si>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</si>
  <si>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</si>
  <si>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</si>
  <si>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</si>
  <si>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</si>
  <si>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</si>
  <si>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</si>
  <si>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</si>
  <si>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</si>
  <si>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</si>
  <si>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</si>
  <si>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</si>
  <si>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</si>
  <si>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</si>
  <si>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</si>
  <si>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</si>
  <si>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</si>
  <si>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</si>
  <si>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</si>
  <si>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</si>
  <si>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</si>
  <si>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</si>
  <si>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</si>
  <si>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</si>
  <si>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</si>
  <si>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</si>
  <si>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</si>
  <si>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</si>
  <si>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</si>
  <si>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</si>
  <si>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</si>
  <si>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</si>
  <si>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</si>
  <si>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</si>
  <si>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</si>
  <si>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</si>
  <si>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</si>
  <si>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</si>
  <si>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</si>
  <si>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</si>
  <si>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</si>
  <si>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</si>
  <si>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</si>
  <si>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</si>
  <si>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</si>
  <si>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</si>
  <si>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</si>
  <si>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</si>
  <si>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</si>
  <si>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</si>
  <si>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</si>
  <si>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</si>
  <si>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</si>
  <si>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</si>
  <si>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</si>
  <si>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</si>
  <si>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</si>
  <si>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</si>
  <si>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</si>
  <si>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</si>
  <si>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</si>
  <si>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</si>
  <si>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</si>
  <si>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</si>
  <si>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</si>
  <si>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</si>
  <si>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</si>
  <si>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</si>
  <si>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</si>
  <si>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</si>
  <si>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</si>
  <si>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</si>
  <si>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</si>
  <si>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</si>
  <si>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</si>
  <si>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</si>
  <si>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</si>
  <si>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</si>
  <si>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</si>
  <si>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</si>
  <si>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</si>
  <si>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</si>
  <si>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</si>
  <si>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</si>
  <si>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</si>
  <si>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</si>
  <si>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</si>
  <si>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</si>
  <si>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</si>
  <si>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</si>
  <si>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</si>
  <si>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</si>
  <si>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</si>
  <si>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</si>
  <si>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</si>
  <si>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</si>
  <si>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</si>
  <si>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</si>
  <si>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</si>
  <si>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</si>
  <si>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</si>
  <si>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</si>
  <si>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</si>
  <si>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</si>
  <si>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</si>
  <si>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</si>
  <si>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</si>
  <si>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</si>
  <si>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</si>
  <si>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</si>
  <si>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</si>
  <si>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</si>
  <si>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</si>
  <si>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</si>
  <si>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</si>
  <si>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</si>
  <si>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</si>
  <si>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</si>
  <si>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</si>
  <si>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</si>
  <si>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</si>
  <si>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</si>
  <si>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</si>
  <si>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</si>
  <si>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</si>
  <si>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</si>
  <si>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</si>
  <si>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</si>
  <si>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</si>
  <si>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</si>
  <si>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</si>
  <si>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</si>
  <si>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</si>
  <si>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</si>
  <si>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</si>
  <si>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</si>
  <si>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</si>
  <si>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</si>
  <si>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</si>
  <si>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</si>
  <si>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</si>
  <si>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</si>
  <si>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</si>
  <si>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</si>
  <si>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</si>
  <si>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</si>
  <si>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</si>
  <si>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</si>
  <si>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</si>
  <si>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</si>
  <si>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</si>
  <si>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</si>
  <si>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</si>
  <si>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</si>
  <si>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</si>
  <si>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</si>
  <si>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</si>
  <si>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</si>
  <si>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</si>
  <si>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</si>
  <si>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</si>
  <si>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</si>
  <si>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</si>
  <si>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</si>
  <si>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</si>
  <si>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</si>
  <si>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</si>
  <si>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</si>
  <si>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</si>
  <si>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</si>
  <si>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</si>
  <si>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</si>
  <si>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</si>
  <si>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</si>
  <si>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</si>
  <si>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</si>
  <si>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</si>
  <si>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</si>
  <si>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</si>
  <si>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</si>
  <si>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</si>
  <si>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</si>
  <si>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</si>
  <si>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</si>
  <si>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</si>
  <si>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</si>
  <si>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</si>
  <si>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</si>
  <si>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</si>
  <si>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</si>
  <si>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</si>
  <si>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</si>
  <si>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</si>
  <si>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</si>
  <si>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</si>
  <si>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</si>
  <si>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</si>
  <si>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</si>
  <si>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</si>
  <si>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</si>
  <si>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</si>
  <si>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</si>
  <si>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</si>
  <si>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</si>
  <si>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</si>
  <si>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</si>
  <si>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</si>
  <si>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</si>
  <si>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</si>
  <si>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</si>
  <si>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</si>
  <si>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</si>
  <si>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</si>
  <si>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</si>
  <si>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</si>
  <si>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</si>
  <si>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</si>
  <si>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</si>
  <si>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</si>
  <si>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</si>
  <si>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</si>
  <si>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</si>
  <si>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</si>
  <si>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</si>
  <si>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</si>
  <si>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</si>
  <si>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</si>
  <si>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</si>
  <si>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</si>
  <si>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</si>
  <si>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</si>
  <si>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</si>
  <si>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</si>
  <si>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</si>
  <si>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</si>
  <si>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</si>
  <si>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</si>
  <si>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</si>
  <si>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</si>
  <si>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</si>
  <si>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</si>
  <si>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</si>
  <si>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</si>
  <si>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</si>
  <si>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</si>
  <si>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</si>
  <si>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</si>
  <si>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</si>
  <si>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</si>
  <si>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</si>
  <si>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</si>
  <si>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</si>
  <si>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</si>
  <si>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</si>
  <si>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</si>
  <si>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</si>
  <si>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</si>
  <si>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</si>
  <si>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</si>
  <si>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</si>
  <si>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</si>
  <si>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</si>
  <si>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</si>
  <si>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</si>
  <si>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</si>
  <si>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</si>
  <si>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</si>
  <si>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</si>
  <si>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</si>
  <si>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</si>
  <si>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</si>
  <si>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</si>
  <si>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</si>
  <si>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</si>
  <si>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</si>
  <si>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</si>
  <si>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</si>
  <si>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</si>
  <si>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</si>
  <si>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</si>
  <si>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</si>
  <si>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</si>
  <si>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</si>
  <si>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</si>
  <si>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</si>
  <si>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</si>
  <si>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</si>
  <si>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</si>
  <si>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</si>
  <si>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</si>
  <si>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</si>
  <si>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</si>
  <si>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</si>
  <si>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</si>
  <si>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</si>
  <si>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</si>
  <si>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</si>
  <si>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</si>
  <si>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</si>
  <si>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</si>
  <si>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</si>
  <si>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</si>
  <si>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</si>
  <si>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</si>
  <si>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</si>
  <si>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</si>
  <si>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</si>
  <si>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</si>
  <si>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</si>
  <si>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</si>
  <si>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</si>
  <si>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</si>
  <si>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</si>
  <si>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</si>
  <si>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</si>
  <si>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</si>
  <si>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</si>
  <si>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</si>
  <si>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</si>
  <si>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</si>
  <si>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</si>
  <si>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</si>
  <si>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</si>
  <si>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</si>
  <si>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</si>
  <si>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</si>
  <si>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</si>
  <si>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</si>
  <si>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</si>
  <si>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</si>
  <si>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</si>
  <si>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</si>
  <si>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</si>
  <si>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</si>
  <si>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</si>
  <si>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</si>
  <si>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</si>
  <si>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</si>
  <si>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</si>
  <si>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</si>
  <si>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</si>
  <si>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</si>
  <si>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</si>
  <si>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</si>
  <si>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</si>
  <si>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</si>
  <si>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</si>
  <si>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</si>
  <si>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</si>
  <si>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</si>
  <si>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</si>
  <si>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</si>
  <si>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</si>
  <si>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</si>
  <si>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</si>
  <si>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</si>
  <si>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</si>
  <si>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</si>
  <si>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</si>
  <si>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</si>
  <si>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</si>
  <si>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</si>
  <si>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</si>
  <si>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</si>
  <si>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</si>
  <si>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</si>
  <si>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</si>
  <si>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</si>
  <si>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</si>
  <si>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</si>
  <si>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</si>
  <si>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</si>
  <si>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</si>
  <si>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</si>
  <si>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</si>
  <si>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</si>
  <si>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</si>
  <si>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</si>
  <si>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</si>
  <si>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</si>
  <si>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</si>
  <si>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</si>
  <si>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</si>
  <si>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</si>
  <si>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</si>
  <si>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</si>
  <si>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</si>
  <si>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</si>
  <si>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</si>
  <si>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</si>
  <si>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</si>
  <si>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</si>
  <si>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</si>
  <si>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</si>
  <si>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</si>
  <si>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</si>
  <si>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</si>
  <si>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</si>
  <si>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</si>
  <si>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</si>
  <si>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</si>
  <si>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</si>
  <si>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</si>
  <si>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</si>
  <si>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</si>
  <si>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</si>
  <si>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</si>
  <si>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</si>
  <si>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</si>
  <si>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</si>
  <si>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</si>
  <si>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</si>
  <si>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</si>
  <si>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</si>
  <si>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</si>
  <si>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</si>
  <si>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</si>
  <si>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</si>
  <si>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</si>
  <si>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</si>
  <si>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</si>
  <si>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</si>
  <si>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</si>
  <si>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</si>
  <si>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</si>
  <si>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</si>
  <si>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0640181680</t>
  </si>
  <si>
    <t>0840813500</t>
  </si>
  <si>
    <t>0840881680</t>
  </si>
  <si>
    <t>0412</t>
  </si>
  <si>
    <t>0940183270</t>
  </si>
  <si>
    <t xml:space="preserve">Заместитель Главы городской администрации -                                                                                                     начальник финансового управления
</t>
  </si>
  <si>
    <t>0541098006</t>
  </si>
  <si>
    <t>05410S8006</t>
  </si>
  <si>
    <t>812</t>
  </si>
  <si>
    <t>14406S7620</t>
  </si>
  <si>
    <t>1540180930</t>
  </si>
  <si>
    <t>Исполнение муниципальных программ города Брянска в 2024 году</t>
  </si>
  <si>
    <t>Уточненный план на 2024 год</t>
  </si>
  <si>
    <t>Исполнено на                  01 февраля                             2024 г.</t>
  </si>
  <si>
    <t>Всего расходы бюджета города Брянска на 2024 год</t>
  </si>
  <si>
    <t>Информационное освещение деятельности органов местного самоуправления</t>
  </si>
  <si>
    <t>03406А0820</t>
  </si>
  <si>
    <t>051Е414900</t>
  </si>
  <si>
    <t>612</t>
  </si>
  <si>
    <t>05212L7500</t>
  </si>
  <si>
    <t xml:space="preserve">Региональный проект "Создание условий для обучения, отдыха и оздоровления детей и молодежи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</si>
  <si>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</si>
  <si>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05402L3030</t>
  </si>
  <si>
    <t>Региональный проект "Предупреждение и ликвидация заразных и иных болезней животных"</t>
  </si>
  <si>
    <t>Организация проведения на территории Брянской области мероприятий по предупреждению и ликвидацииболезней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</si>
  <si>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0405</t>
  </si>
  <si>
    <t>0821512510</t>
  </si>
  <si>
    <t>414</t>
  </si>
  <si>
    <t>021F1A0210</t>
  </si>
  <si>
    <t>0409</t>
  </si>
  <si>
    <t>021R116160</t>
  </si>
  <si>
    <t>Региональный проект "Модернизация объектов уличного освещения"</t>
  </si>
  <si>
    <t>модернизация объектов уличного освещения</t>
  </si>
  <si>
    <t>0821213500</t>
  </si>
  <si>
    <t>Региональный проект "Комплексная система обращения с твердыми коммунальными отходами (Брянская область)"</t>
  </si>
  <si>
    <t>Создание объектов обращения с твердыми коммунальными отходами</t>
  </si>
  <si>
    <t>0605</t>
  </si>
  <si>
    <t>081G212810</t>
  </si>
  <si>
    <t>400</t>
  </si>
  <si>
    <t>09401 S3430</t>
  </si>
  <si>
    <t>081F5 Д2430</t>
  </si>
  <si>
    <t>Региональный проект "Развитие инфраструктуры в сфере жилищно-коммунального хозяйства"</t>
  </si>
  <si>
    <t>обеспечение мероприятий по модернизации систем коммунальной инфраструктуры(за счет средств публично-правовой компании "Фонд развития террриторий")</t>
  </si>
  <si>
    <t>0502</t>
  </si>
  <si>
    <t>0821409505</t>
  </si>
  <si>
    <t>обеспечение мероприятий по модернизации систем коммунальной инфраструктуры(за счет средств областного бюджета)</t>
  </si>
  <si>
    <t>0821409605</t>
  </si>
  <si>
    <t>08214S9605</t>
  </si>
  <si>
    <t>0505</t>
  </si>
  <si>
    <t>081F552430</t>
  </si>
  <si>
    <t>Реализация инфраструктцрыных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</si>
  <si>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051Е198060</t>
  </si>
  <si>
    <t>051Е1А5200</t>
  </si>
  <si>
    <t>051Е1Д2390</t>
  </si>
  <si>
    <t>051Е1К8060</t>
  </si>
  <si>
    <t>Модернизация инфраструктуры общего образования в отдельных субъектах РФ</t>
  </si>
  <si>
    <t>создание и модернизация объектов спортивной инфраструктуры региональной собственности (муниципальной собственности) для занячтий физической культурой и спортом</t>
  </si>
  <si>
    <t>1102</t>
  </si>
  <si>
    <t>141Р5Д13900</t>
  </si>
  <si>
    <t>Региональный проект "Развитие инфраструктуры в сфере спорта"</t>
  </si>
  <si>
    <t>14207S7590</t>
  </si>
  <si>
    <t>15401 S3440</t>
  </si>
  <si>
    <t>Создание условий для эффективного исполнения полномочий исполнительного органа местного самоуправления города Брянск, опубликование нормативных правовых актов муниципальных образований и иной официальной информации</t>
  </si>
  <si>
    <t>Региональный проект "Цифровая образовательная  среда "Брянская область)"</t>
  </si>
  <si>
    <t>Создание новых мест в общеобразовательных организациях</t>
  </si>
  <si>
    <t>Подпрограмма "Увеличение сети образовательных организаций города Брянска"</t>
  </si>
  <si>
    <t>Исполнено на                  01 марта                            2024 г.</t>
  </si>
  <si>
    <t>03214S587Z</t>
  </si>
  <si>
    <t>"Благоустройство площадки под памятник Олегу Брянскому в Советском районе г.Брянска"</t>
  </si>
  <si>
    <t>05212L7501</t>
  </si>
  <si>
    <t>05212L7502</t>
  </si>
  <si>
    <t>05403S4820</t>
  </si>
  <si>
    <t>06401 S4240</t>
  </si>
  <si>
    <t xml:space="preserve">Региональный проект "Строительство и реконструкция канализационных сетей и канализационных коллекторов для населенных пунктов Брянской области" </t>
  </si>
  <si>
    <t>08213SИ080</t>
  </si>
  <si>
    <t>Региональный проект "Развитие инфраструктуры сферы жилищно-коммунального хозяйства"</t>
  </si>
  <si>
    <t>08214S3520</t>
  </si>
  <si>
    <t>0840781680</t>
  </si>
  <si>
    <t>строительство(реконструкция) объектов инфраструктуры, реализация которых осуществляется в соответствии с постановлением Правительства Российской Федерации от 02.02.2022 № 87 (за счет средств публично-прапвовой компании "Фонд развития территорий")</t>
  </si>
  <si>
    <t>Реализация инфраструктцрыных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</si>
  <si>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0701</t>
  </si>
  <si>
    <t>051Е1А2390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</si>
  <si>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</si>
  <si>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061A155190</t>
  </si>
  <si>
    <t xml:space="preserve">Заместитель Главы городской администрации - начальник финансового управления
</t>
  </si>
  <si>
    <t>Исполнено на                  01 апреля                            2024 г.</t>
  </si>
  <si>
    <t>03406 Д0820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</si>
  <si>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</si>
  <si>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06401S1310</t>
  </si>
  <si>
    <t>Исполнено на                  01 мая                            2024 г.</t>
  </si>
  <si>
    <t>0140283405</t>
  </si>
  <si>
    <t>03214S5870</t>
  </si>
  <si>
    <t>03214S587А</t>
  </si>
  <si>
    <t>03214S587Б</t>
  </si>
  <si>
    <t>03214S587В</t>
  </si>
  <si>
    <t>03214S587Г</t>
  </si>
  <si>
    <t>03214S587Д</t>
  </si>
  <si>
    <t>03214S587Е</t>
  </si>
  <si>
    <t>03214S587Ж</t>
  </si>
  <si>
    <t>03214S587И</t>
  </si>
  <si>
    <t>05213 S587D</t>
  </si>
  <si>
    <t>05213 S587G</t>
  </si>
  <si>
    <t>05213 S587N</t>
  </si>
  <si>
    <t>05213 S587Q</t>
  </si>
  <si>
    <t>05213 S587M</t>
  </si>
  <si>
    <t>05213 S587H</t>
  </si>
  <si>
    <t>05213 S587П</t>
  </si>
  <si>
    <t>05213 S587Ч</t>
  </si>
  <si>
    <t xml:space="preserve">005 </t>
  </si>
  <si>
    <t>05213 S587Ш</t>
  </si>
  <si>
    <t>05213 S587Щ</t>
  </si>
  <si>
    <t>05213 S587F</t>
  </si>
  <si>
    <t>05213 S587Л</t>
  </si>
  <si>
    <t>05213 S587P</t>
  </si>
  <si>
    <t>05213 S587C</t>
  </si>
  <si>
    <t>05213 S587T</t>
  </si>
  <si>
    <t>05213 S587У</t>
  </si>
  <si>
    <t>05213 S587Ф</t>
  </si>
  <si>
    <t>05213 S587Ц</t>
  </si>
  <si>
    <t>05213 S587Э</t>
  </si>
  <si>
    <t>05213 S587Ю</t>
  </si>
  <si>
    <t>05213 S587Я</t>
  </si>
  <si>
    <t>05213 S587К</t>
  </si>
  <si>
    <t>Региональный проект "Решаем вместе"</t>
  </si>
  <si>
    <t>06208S587J</t>
  </si>
  <si>
    <t>06208S587S</t>
  </si>
  <si>
    <t>0521498050</t>
  </si>
  <si>
    <t>05214S8050</t>
  </si>
  <si>
    <t>14207S7670</t>
  </si>
  <si>
    <t>Исполнено на                  01 июня                         2024 г.</t>
  </si>
  <si>
    <t>06208S587L</t>
  </si>
  <si>
    <t xml:space="preserve">И.о. начальника финансового управления
</t>
  </si>
  <si>
    <t>Заместитель Главы городской администрации-начальник финансового управления</t>
  </si>
  <si>
    <t>Региональный проект "Творческие люди (Брянская область)"</t>
  </si>
  <si>
    <t>Исполнено на                  01 октября          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</si>
</sst>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color rgb="FFFF0000"/>
      <name val="Calibri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5" applyNumberFormat="0" applyAlignment="0" applyProtection="0"/>
    <xf numFmtId="0" fontId="29" fillId="18" borderId="56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7" applyNumberFormat="0" applyFill="0" applyAlignment="0" applyProtection="0"/>
    <xf numFmtId="0" fontId="33" fillId="0" borderId="58" applyNumberFormat="0" applyFill="0" applyAlignment="0" applyProtection="0"/>
    <xf numFmtId="0" fontId="34" fillId="0" borderId="59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5" applyNumberFormat="0" applyAlignment="0" applyProtection="0"/>
    <xf numFmtId="0" fontId="36" fillId="0" borderId="60" applyNumberFormat="0" applyFill="0" applyAlignment="0" applyProtection="0"/>
    <xf numFmtId="0" fontId="37" fillId="9" borderId="0" applyNumberFormat="0" applyBorder="0" applyAlignment="0" applyProtection="0"/>
    <xf numFmtId="0" fontId="26" fillId="5" borderId="61" applyNumberFormat="0" applyFont="0" applyAlignment="0" applyProtection="0"/>
    <xf numFmtId="0" fontId="38" fillId="17" borderId="62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3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50">
      <alignment horizontal="center" vertical="center" wrapText="1"/>
    </xf>
    <xf numFmtId="0" fontId="44" fillId="0" borderId="0">
      <alignment horizontal="center" wrapText="1"/>
    </xf>
    <xf numFmtId="1" fontId="40" fillId="0" borderId="50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50">
      <alignment horizontal="center" vertical="center" wrapText="1"/>
    </xf>
    <xf numFmtId="0" fontId="19" fillId="20" borderId="64"/>
    <xf numFmtId="1" fontId="40" fillId="0" borderId="50">
      <alignment horizontal="center" vertical="top" shrinkToFit="1"/>
    </xf>
    <xf numFmtId="0" fontId="19" fillId="0" borderId="33">
      <alignment horizontal="center" vertical="center" wrapText="1"/>
    </xf>
    <xf numFmtId="0" fontId="40" fillId="0" borderId="50">
      <alignment horizontal="center" vertical="center" wrapText="1"/>
    </xf>
    <xf numFmtId="0" fontId="19" fillId="20" borderId="65"/>
    <xf numFmtId="0" fontId="40" fillId="0" borderId="50">
      <alignment horizontal="center" vertical="center" wrapText="1"/>
    </xf>
    <xf numFmtId="49" fontId="19" fillId="0" borderId="33">
      <alignment horizontal="left" vertical="top" wrapText="1" indent="2"/>
    </xf>
    <xf numFmtId="0" fontId="40" fillId="0" borderId="50">
      <alignment horizontal="center" vertical="center" wrapText="1"/>
    </xf>
    <xf numFmtId="0" fontId="45" fillId="0" borderId="33">
      <alignment horizontal="left"/>
    </xf>
    <xf numFmtId="0" fontId="40" fillId="0" borderId="50">
      <alignment horizontal="center" vertical="center" wrapText="1"/>
    </xf>
    <xf numFmtId="0" fontId="19" fillId="20" borderId="66"/>
    <xf numFmtId="0" fontId="40" fillId="0" borderId="50">
      <alignment horizontal="center" vertical="center" wrapText="1"/>
    </xf>
    <xf numFmtId="0" fontId="19" fillId="0" borderId="0"/>
    <xf numFmtId="0" fontId="40" fillId="0" borderId="50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3">
      <alignment horizontal="center" vertical="top" shrinkToFit="1"/>
    </xf>
    <xf numFmtId="0" fontId="40" fillId="0" borderId="50">
      <alignment horizontal="center" vertical="center" wrapText="1"/>
    </xf>
    <xf numFmtId="4" fontId="19" fillId="0" borderId="33">
      <alignment horizontal="right" vertical="top" shrinkToFit="1"/>
    </xf>
    <xf numFmtId="0" fontId="40" fillId="0" borderId="50">
      <alignment horizontal="center" vertical="center" wrapText="1"/>
    </xf>
    <xf numFmtId="4" fontId="45" fillId="5" borderId="33">
      <alignment horizontal="right" vertical="top" shrinkToFit="1"/>
    </xf>
    <xf numFmtId="0" fontId="40" fillId="0" borderId="50">
      <alignment horizontal="center" vertical="center" wrapText="1"/>
    </xf>
    <xf numFmtId="0" fontId="19" fillId="0" borderId="33">
      <alignment horizontal="center" vertical="center" wrapText="1"/>
    </xf>
    <xf numFmtId="0" fontId="46" fillId="0" borderId="50">
      <alignment horizontal="left"/>
    </xf>
    <xf numFmtId="0" fontId="40" fillId="0" borderId="50">
      <alignment horizontal="center" vertical="center" wrapText="1"/>
    </xf>
    <xf numFmtId="10" fontId="19" fillId="0" borderId="33">
      <alignment horizontal="right" vertical="top" shrinkToFit="1"/>
    </xf>
    <xf numFmtId="4" fontId="40" fillId="0" borderId="50">
      <alignment horizontal="right" vertical="top" shrinkToFit="1"/>
    </xf>
    <xf numFmtId="10" fontId="45" fillId="5" borderId="33">
      <alignment horizontal="right" vertical="top" shrinkToFit="1"/>
    </xf>
    <xf numFmtId="4" fontId="46" fillId="2" borderId="50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50">
      <alignment horizontal="center" vertical="center" wrapText="1"/>
    </xf>
    <xf numFmtId="0" fontId="45" fillId="0" borderId="33">
      <alignment vertical="top" wrapText="1"/>
    </xf>
    <xf numFmtId="0" fontId="40" fillId="0" borderId="50">
      <alignment horizontal="center" vertical="center" wrapText="1"/>
    </xf>
    <xf numFmtId="4" fontId="45" fillId="22" borderId="33">
      <alignment horizontal="right" vertical="top" shrinkToFit="1"/>
    </xf>
    <xf numFmtId="0" fontId="40" fillId="0" borderId="50">
      <alignment horizontal="center" vertical="center" wrapText="1"/>
    </xf>
    <xf numFmtId="10" fontId="45" fillId="22" borderId="33">
      <alignment horizontal="right" vertical="top" shrinkToFi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50">
      <alignment horizontal="center" vertical="center" wrapText="1"/>
    </xf>
    <xf numFmtId="0" fontId="40" fillId="0" borderId="0">
      <alignment horizontal="left" wrapText="1"/>
    </xf>
    <xf numFmtId="10" fontId="40" fillId="0" borderId="50">
      <alignment horizontal="right" vertical="top" shrinkToFit="1"/>
    </xf>
    <xf numFmtId="10" fontId="46" fillId="2" borderId="50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50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50">
      <alignment horizontal="right" vertical="top" shrinkToFit="1"/>
    </xf>
    <xf numFmtId="10" fontId="46" fillId="23" borderId="50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1828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3" xfId="0" applyNumberFormat="1" applyFont="1" applyFill="1" applyBorder="1" applyAlignment="1">
      <alignment horizontal="center" vertical="center"/>
    </xf>
    <xf numFmtId="49" fontId="0" fillId="0" borderId="43" xfId="0" applyNumberForma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 wrapText="1"/>
    </xf>
    <xf numFmtId="49" fontId="11" fillId="0" borderId="36" xfId="0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49" fontId="0" fillId="0" borderId="51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6" xfId="0" applyFont="1" applyFill="1" applyBorder="1" applyAlignment="1">
      <alignment horizontal="center" vertical="center"/>
    </xf>
    <xf numFmtId="49" fontId="11" fillId="0" borderId="7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6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0" fontId="11" fillId="0" borderId="46" xfId="0" applyFont="1" applyFill="1" applyBorder="1" applyAlignment="1">
      <alignment horizontal="center" vertical="center"/>
    </xf>
    <xf numFmtId="0" fontId="15" fillId="0" borderId="46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2" fillId="26" borderId="11" xfId="0" applyNumberFormat="1" applyFont="1" applyFill="1" applyBorder="1" applyAlignment="1">
      <alignment horizontal="center" vertical="center" wrapText="1"/>
    </xf>
    <xf numFmtId="49" fontId="12" fillId="26" borderId="12" xfId="0" applyNumberFormat="1" applyFont="1" applyFill="1" applyBorder="1" applyAlignment="1">
      <alignment horizontal="center" vertical="center" wrapText="1"/>
    </xf>
    <xf numFmtId="49" fontId="12" fillId="26" borderId="13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3" fillId="0" borderId="33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3" xfId="0" applyNumberFormat="1" applyFont="1" applyFill="1" applyBorder="1" applyAlignment="1">
      <alignment horizontal="center" vertical="center"/>
    </xf>
    <xf numFmtId="49" fontId="13" fillId="28" borderId="33" xfId="0" applyNumberFormat="1" applyFont="1" applyFill="1" applyBorder="1" applyAlignment="1">
      <alignment horizontal="center" vertical="center"/>
    </xf>
    <xf numFmtId="49" fontId="7" fillId="27" borderId="42" xfId="0" applyNumberFormat="1" applyFont="1" applyFill="1" applyBorder="1" applyAlignment="1">
      <alignment horizontal="center" vertical="center"/>
    </xf>
    <xf numFmtId="49" fontId="7" fillId="27" borderId="32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83" xfId="0" applyNumberFormat="1" applyFont="1" applyFill="1" applyBorder="1" applyAlignment="1">
      <alignment horizontal="center" vertical="center"/>
    </xf>
    <xf numFmtId="49" fontId="13" fillId="28" borderId="84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5" xfId="0" applyNumberFormat="1" applyFont="1" applyFill="1" applyBorder="1" applyAlignment="1">
      <alignment horizontal="center" vertical="center"/>
    </xf>
    <xf numFmtId="49" fontId="11" fillId="0" borderId="40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12" fillId="26" borderId="14" xfId="0" applyNumberFormat="1" applyFont="1" applyFill="1" applyBorder="1" applyAlignment="1">
      <alignment horizontal="right" vertical="center" wrapText="1"/>
    </xf>
    <xf numFmtId="4" fontId="3" fillId="27" borderId="85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horizontal="right" vertical="center" wrapText="1"/>
    </xf>
    <xf numFmtId="4" fontId="3" fillId="27" borderId="88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9" xfId="0" applyNumberFormat="1" applyFont="1" applyFill="1" applyBorder="1" applyAlignment="1">
      <alignment horizontal="right" vertical="center" wrapText="1"/>
    </xf>
    <xf numFmtId="4" fontId="16" fillId="27" borderId="87" xfId="0" applyNumberFormat="1" applyFont="1" applyFill="1" applyBorder="1" applyAlignment="1">
      <alignment horizontal="right" vertical="center" wrapText="1"/>
    </xf>
    <xf numFmtId="4" fontId="11" fillId="0" borderId="87" xfId="0" applyNumberFormat="1" applyFont="1" applyFill="1" applyBorder="1" applyAlignment="1">
      <alignment vertical="center" wrapText="1"/>
    </xf>
    <xf numFmtId="4" fontId="7" fillId="27" borderId="87" xfId="0" applyNumberFormat="1" applyFont="1" applyFill="1" applyBorder="1" applyAlignment="1">
      <alignment horizontal="right" vertical="center" wrapText="1"/>
    </xf>
    <xf numFmtId="4" fontId="12" fillId="28" borderId="87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vertical="center" wrapText="1"/>
    </xf>
    <xf numFmtId="49" fontId="13" fillId="28" borderId="90" xfId="0" applyNumberFormat="1" applyFont="1" applyFill="1" applyBorder="1" applyAlignment="1">
      <alignment horizontal="center" vertical="center"/>
    </xf>
    <xf numFmtId="49" fontId="7" fillId="27" borderId="91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9" fontId="13" fillId="28" borderId="92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3" xfId="0" applyNumberFormat="1" applyFont="1" applyFill="1" applyBorder="1" applyAlignment="1">
      <alignment horizontal="center" vertical="center"/>
    </xf>
    <xf numFmtId="4" fontId="11" fillId="0" borderId="31" xfId="0" applyNumberFormat="1" applyFont="1" applyFill="1" applyBorder="1" applyAlignment="1">
      <alignment horizontal="right" vertical="center" wrapText="1"/>
    </xf>
    <xf numFmtId="49" fontId="12" fillId="26" borderId="78" xfId="0" applyNumberFormat="1" applyFont="1" applyFill="1" applyBorder="1" applyAlignment="1">
      <alignment horizontal="center" vertical="center" wrapText="1"/>
    </xf>
    <xf numFmtId="49" fontId="12" fillId="26" borderId="79" xfId="0" applyNumberFormat="1" applyFont="1" applyFill="1" applyBorder="1" applyAlignment="1">
      <alignment horizontal="center" vertical="center" wrapText="1"/>
    </xf>
    <xf numFmtId="49" fontId="12" fillId="26" borderId="94" xfId="0" applyNumberFormat="1" applyFont="1" applyFill="1" applyBorder="1" applyAlignment="1">
      <alignment horizontal="center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49" fontId="12" fillId="26" borderId="17" xfId="0" applyNumberFormat="1" applyFont="1" applyFill="1" applyBorder="1" applyAlignment="1">
      <alignment horizontal="center" vertical="center" wrapText="1"/>
    </xf>
    <xf numFmtId="0" fontId="5" fillId="24" borderId="53" xfId="0" applyFont="1" applyFill="1" applyBorder="1" applyAlignment="1">
      <alignment horizontal="center" vertical="center"/>
    </xf>
    <xf numFmtId="0" fontId="5" fillId="25" borderId="53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27" borderId="18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7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12" fillId="26" borderId="16" xfId="0" applyNumberFormat="1" applyFont="1" applyFill="1" applyBorder="1" applyAlignment="1">
      <alignment horizontal="center" vertical="center" wrapText="1"/>
    </xf>
    <xf numFmtId="49" fontId="12" fillId="26" borderId="18" xfId="0" applyNumberFormat="1" applyFont="1" applyFill="1" applyBorder="1" applyAlignment="1">
      <alignment horizontal="center" vertical="center" wrapText="1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" fontId="12" fillId="26" borderId="87" xfId="0" applyNumberFormat="1" applyFont="1" applyFill="1" applyBorder="1" applyAlignment="1">
      <alignment horizontal="right"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1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9" fontId="13" fillId="28" borderId="29" xfId="0" applyNumberFormat="1" applyFont="1" applyFill="1" applyBorder="1" applyAlignment="1">
      <alignment horizontal="center" vertical="center"/>
    </xf>
    <xf numFmtId="4" fontId="12" fillId="28" borderId="14" xfId="0" applyNumberFormat="1" applyFont="1" applyFill="1" applyBorder="1" applyAlignment="1">
      <alignment horizontal="right" vertical="center" wrapText="1"/>
    </xf>
    <xf numFmtId="4" fontId="17" fillId="25" borderId="53" xfId="0" applyNumberFormat="1" applyFont="1" applyFill="1" applyBorder="1" applyAlignment="1">
      <alignment horizontal="right" vertical="center" wrapText="1"/>
    </xf>
    <xf numFmtId="4" fontId="12" fillId="28" borderId="53" xfId="0" applyNumberFormat="1" applyFont="1" applyFill="1" applyBorder="1" applyAlignment="1">
      <alignment horizontal="right" vertical="center" wrapText="1"/>
    </xf>
    <xf numFmtId="4" fontId="14" fillId="0" borderId="87" xfId="0" applyNumberFormat="1" applyFont="1" applyFill="1" applyBorder="1" applyAlignment="1">
      <alignment horizontal="right" vertical="center" wrapText="1"/>
    </xf>
    <xf numFmtId="49" fontId="18" fillId="0" borderId="43" xfId="0" applyNumberFormat="1" applyFont="1" applyFill="1" applyBorder="1" applyAlignment="1">
      <alignment horizontal="center" vertical="center"/>
    </xf>
    <xf numFmtId="49" fontId="7" fillId="0" borderId="33" xfId="0" applyNumberFormat="1" applyFont="1" applyFill="1" applyBorder="1" applyAlignment="1">
      <alignment horizontal="center" vertical="center"/>
    </xf>
    <xf numFmtId="49" fontId="17" fillId="25" borderId="74" xfId="0" applyNumberFormat="1" applyFont="1" applyFill="1" applyBorder="1" applyAlignment="1">
      <alignment horizontal="center" vertical="center" wrapText="1"/>
    </xf>
    <xf numFmtId="49" fontId="7" fillId="27" borderId="73" xfId="0" applyNumberFormat="1" applyFont="1" applyFill="1" applyBorder="1" applyAlignment="1">
      <alignment horizontal="center" vertical="center"/>
    </xf>
    <xf numFmtId="49" fontId="13" fillId="28" borderId="69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12" fillId="28" borderId="88" xfId="0" applyNumberFormat="1" applyFont="1" applyFill="1" applyBorder="1" applyAlignment="1">
      <alignment horizontal="lef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Border="1" applyAlignment="1">
      <alignment horizontal="left" vertical="center" wrapText="1"/>
    </xf>
    <xf numFmtId="2" fontId="12" fillId="28" borderId="14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left" vertical="center" wrapText="1"/>
    </xf>
    <xf numFmtId="49" fontId="7" fillId="0" borderId="43" xfId="0" applyNumberFormat="1" applyFont="1" applyFill="1" applyBorder="1" applyAlignment="1">
      <alignment horizontal="center" vertical="center"/>
    </xf>
    <xf numFmtId="49" fontId="8" fillId="0" borderId="43" xfId="0" applyNumberFormat="1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/>
    </xf>
    <xf numFmtId="4" fontId="7" fillId="0" borderId="87" xfId="0" applyNumberFormat="1" applyFont="1" applyFill="1" applyBorder="1" applyAlignment="1">
      <alignment horizontal="right" vertical="center" wrapText="1"/>
    </xf>
    <xf numFmtId="4" fontId="7" fillId="27" borderId="81" xfId="0" applyNumberFormat="1" applyFont="1" applyFill="1" applyBorder="1" applyAlignment="1">
      <alignment horizontal="right" vertical="center" wrapText="1"/>
    </xf>
    <xf numFmtId="4" fontId="12" fillId="0" borderId="87" xfId="0" applyNumberFormat="1" applyFont="1" applyFill="1" applyBorder="1" applyAlignment="1">
      <alignment horizontal="right" vertical="center" wrapText="1"/>
    </xf>
    <xf numFmtId="2" fontId="12" fillId="26" borderId="27" xfId="0" applyNumberFormat="1" applyFont="1" applyFill="1" applyBorder="1" applyAlignment="1">
      <alignment horizontal="left" vertical="center" wrapText="1"/>
    </xf>
    <xf numFmtId="2" fontId="7" fillId="27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horizontal="left" vertical="center" wrapText="1"/>
    </xf>
    <xf numFmtId="2" fontId="12" fillId="26" borderId="87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12" fillId="0" borderId="87" xfId="0" applyNumberFormat="1" applyFont="1" applyFill="1" applyBorder="1" applyAlignment="1">
      <alignment horizontal="left" vertical="center" wrapText="1"/>
    </xf>
    <xf numFmtId="2" fontId="3" fillId="0" borderId="87" xfId="0" applyNumberFormat="1" applyFont="1" applyFill="1" applyBorder="1" applyAlignment="1">
      <alignment vertical="center" wrapText="1"/>
    </xf>
    <xf numFmtId="2" fontId="3" fillId="0" borderId="86" xfId="0" applyNumberFormat="1" applyFont="1" applyFill="1" applyBorder="1" applyAlignment="1">
      <alignment horizontal="right" vertical="center" wrapText="1"/>
    </xf>
    <xf numFmtId="2" fontId="12" fillId="26" borderId="14" xfId="0" applyNumberFormat="1" applyFont="1" applyFill="1" applyBorder="1" applyAlignment="1">
      <alignment horizontal="left" vertical="center" wrapText="1"/>
    </xf>
    <xf numFmtId="2" fontId="11" fillId="0" borderId="87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Fill="1" applyBorder="1" applyAlignment="1">
      <alignment horizontal="right" vertical="center" wrapText="1"/>
    </xf>
    <xf numFmtId="49" fontId="7" fillId="0" borderId="92" xfId="0" applyNumberFormat="1" applyFont="1" applyFill="1" applyBorder="1" applyAlignment="1">
      <alignment horizontal="center" vertical="center"/>
    </xf>
    <xf numFmtId="49" fontId="18" fillId="0" borderId="16" xfId="0" applyNumberFormat="1" applyFont="1" applyFill="1" applyBorder="1" applyAlignment="1">
      <alignment horizontal="center" vertical="center"/>
    </xf>
    <xf numFmtId="49" fontId="12" fillId="0" borderId="92" xfId="0" applyNumberFormat="1" applyFont="1" applyFill="1" applyBorder="1" applyAlignment="1">
      <alignment horizontal="center" vertical="center"/>
    </xf>
    <xf numFmtId="49" fontId="11" fillId="0" borderId="99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72" xfId="0" applyNumberFormat="1" applyFont="1" applyFill="1" applyBorder="1" applyAlignment="1">
      <alignment horizontal="center" vertical="center" wrapText="1"/>
    </xf>
    <xf numFmtId="49" fontId="11" fillId="0" borderId="100" xfId="0" applyNumberFormat="1" applyFont="1" applyFill="1" applyBorder="1" applyAlignment="1">
      <alignment horizontal="center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 vertical="center"/>
    </xf>
    <xf numFmtId="4" fontId="11" fillId="0" borderId="87" xfId="0" applyNumberFormat="1" applyFont="1" applyBorder="1" applyAlignment="1">
      <alignment horizontal="right" vertical="center" wrapText="1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91" xfId="0" applyNumberFormat="1" applyFont="1" applyFill="1" applyBorder="1" applyAlignment="1">
      <alignment horizontal="center" vertical="center"/>
    </xf>
    <xf numFmtId="49" fontId="12" fillId="26" borderId="20" xfId="0" applyNumberFormat="1" applyFont="1" applyFill="1" applyBorder="1" applyAlignment="1">
      <alignment horizontal="center" vertical="center" wrapText="1"/>
    </xf>
    <xf numFmtId="49" fontId="12" fillId="26" borderId="26" xfId="0" applyNumberFormat="1" applyFont="1" applyFill="1" applyBorder="1" applyAlignment="1">
      <alignment horizontal="center" vertical="center" wrapText="1"/>
    </xf>
    <xf numFmtId="4" fontId="12" fillId="26" borderId="85" xfId="0" applyNumberFormat="1" applyFont="1" applyFill="1" applyBorder="1" applyAlignment="1">
      <alignment horizontal="right" vertical="center" wrapText="1"/>
    </xf>
    <xf numFmtId="49" fontId="12" fillId="26" borderId="19" xfId="0" applyNumberFormat="1" applyFont="1" applyFill="1" applyBorder="1" applyAlignment="1">
      <alignment horizontal="center" vertical="center" wrapText="1"/>
    </xf>
    <xf numFmtId="49" fontId="12" fillId="26" borderId="21" xfId="0" applyNumberFormat="1" applyFont="1" applyFill="1" applyBorder="1" applyAlignment="1">
      <alignment horizontal="center" vertical="center" wrapText="1"/>
    </xf>
    <xf numFmtId="49" fontId="12" fillId="26" borderId="25" xfId="0" applyNumberFormat="1" applyFont="1" applyFill="1" applyBorder="1" applyAlignment="1">
      <alignment horizontal="center" vertical="center" wrapText="1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7" xfId="0" applyNumberFormat="1" applyFont="1" applyFill="1" applyBorder="1" applyAlignment="1">
      <alignment horizontal="center" vertical="center"/>
    </xf>
    <xf numFmtId="49" fontId="0" fillId="0" borderId="51" xfId="0" applyNumberFormat="1" applyFill="1" applyBorder="1" applyAlignment="1">
      <alignment horizontal="center" vertical="center"/>
    </xf>
    <xf numFmtId="49" fontId="11" fillId="0" borderId="101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" fontId="12" fillId="28" borderId="85" xfId="0" applyNumberFormat="1" applyFont="1" applyFill="1" applyBorder="1" applyAlignment="1">
      <alignment horizontal="right" vertical="center" wrapText="1"/>
    </xf>
    <xf numFmtId="49" fontId="12" fillId="26" borderId="2" xfId="0" applyNumberFormat="1" applyFont="1" applyFill="1" applyBorder="1" applyAlignment="1">
      <alignment horizontal="center" vertical="center" wrapText="1"/>
    </xf>
    <xf numFmtId="49" fontId="12" fillId="26" borderId="3" xfId="0" applyNumberFormat="1" applyFont="1" applyFill="1" applyBorder="1" applyAlignment="1">
      <alignment horizontal="center" vertical="center" wrapText="1"/>
    </xf>
    <xf numFmtId="49" fontId="12" fillId="26" borderId="4" xfId="0" applyNumberFormat="1" applyFont="1" applyFill="1" applyBorder="1" applyAlignment="1">
      <alignment horizontal="center" vertical="center" wrapText="1"/>
    </xf>
    <xf numFmtId="49" fontId="2" fillId="0" borderId="102" xfId="0" applyNumberFormat="1" applyFont="1" applyFill="1" applyBorder="1" applyAlignment="1">
      <alignment horizontal="center" vertical="center" wrapText="1"/>
    </xf>
    <xf numFmtId="49" fontId="2" fillId="0" borderId="40" xfId="0" applyNumberFormat="1" applyFont="1" applyFill="1" applyBorder="1" applyAlignment="1">
      <alignment horizontal="center" vertical="center" wrapText="1"/>
    </xf>
    <xf numFmtId="49" fontId="2" fillId="0" borderId="76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1" xfId="0" applyNumberFormat="1" applyFont="1" applyBorder="1" applyAlignment="1">
      <alignment horizontal="right" vertical="center" wrapText="1"/>
    </xf>
    <xf numFmtId="2" fontId="17" fillId="25" borderId="31" xfId="0" applyNumberFormat="1" applyFont="1" applyFill="1" applyBorder="1" applyAlignment="1">
      <alignment horizontal="left" vertical="center" wrapText="1"/>
    </xf>
    <xf numFmtId="2" fontId="12" fillId="28" borderId="87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2" fontId="3" fillId="0" borderId="87" xfId="0" applyNumberFormat="1" applyFont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righ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12" fillId="26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4" fontId="11" fillId="0" borderId="87" xfId="0" applyNumberFormat="1" applyFont="1" applyFill="1" applyBorder="1" applyAlignment="1">
      <alignment horizontal="left" vertical="center" wrapText="1"/>
    </xf>
    <xf numFmtId="2" fontId="11" fillId="0" borderId="30" xfId="0" applyNumberFormat="1" applyFont="1" applyFill="1" applyBorder="1" applyAlignment="1">
      <alignment horizontal="left" vertical="center" wrapText="1"/>
    </xf>
    <xf numFmtId="2" fontId="11" fillId="0" borderId="87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horizontal="left" vertical="center" wrapText="1"/>
    </xf>
    <xf numFmtId="2" fontId="12" fillId="28" borderId="85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3" xfId="0" applyNumberFormat="1" applyFont="1" applyFill="1" applyBorder="1" applyAlignment="1">
      <alignment horizontal="right" vertical="center" wrapText="1"/>
    </xf>
    <xf numFmtId="4" fontId="12" fillId="26" borderId="53" xfId="0" applyNumberFormat="1" applyFont="1" applyFill="1" applyBorder="1" applyAlignment="1">
      <alignment horizontal="right" vertical="center" wrapText="1"/>
    </xf>
    <xf numFmtId="4" fontId="3" fillId="27" borderId="81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horizontal="right" vertical="center" wrapText="1"/>
    </xf>
    <xf numFmtId="4" fontId="3" fillId="27" borderId="105" xfId="0" applyNumberFormat="1" applyFont="1" applyFill="1" applyBorder="1" applyAlignment="1">
      <alignment horizontal="right" vertical="center" wrapText="1"/>
    </xf>
    <xf numFmtId="4" fontId="3" fillId="27" borderId="80" xfId="0" applyNumberFormat="1" applyFont="1" applyFill="1" applyBorder="1" applyAlignment="1">
      <alignment horizontal="right" vertical="center" wrapText="1"/>
    </xf>
    <xf numFmtId="4" fontId="11" fillId="0" borderId="49" xfId="0" applyNumberFormat="1" applyFont="1" applyFill="1" applyBorder="1" applyAlignment="1">
      <alignment horizontal="right" vertical="center" wrapText="1"/>
    </xf>
    <xf numFmtId="4" fontId="16" fillId="27" borderId="105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Fill="1" applyBorder="1" applyAlignment="1">
      <alignment vertical="center" wrapText="1"/>
    </xf>
    <xf numFmtId="4" fontId="7" fillId="27" borderId="105" xfId="0" applyNumberFormat="1" applyFont="1" applyFill="1" applyBorder="1" applyAlignment="1">
      <alignment horizontal="right" vertical="center" wrapText="1"/>
    </xf>
    <xf numFmtId="4" fontId="12" fillId="28" borderId="105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vertical="center" wrapText="1"/>
    </xf>
    <xf numFmtId="4" fontId="11" fillId="0" borderId="46" xfId="0" applyNumberFormat="1" applyFont="1" applyFill="1" applyBorder="1" applyAlignment="1">
      <alignment horizontal="right" vertical="center" wrapText="1"/>
    </xf>
    <xf numFmtId="4" fontId="12" fillId="26" borderId="105" xfId="0" applyNumberFormat="1" applyFont="1" applyFill="1" applyBorder="1" applyAlignment="1">
      <alignment horizontal="right" vertical="center" wrapText="1"/>
    </xf>
    <xf numFmtId="4" fontId="11" fillId="0" borderId="81" xfId="0" applyNumberFormat="1" applyFont="1" applyFill="1" applyBorder="1" applyAlignment="1">
      <alignment horizontal="right" vertical="center" wrapText="1"/>
    </xf>
    <xf numFmtId="4" fontId="7" fillId="0" borderId="105" xfId="0" applyNumberFormat="1" applyFont="1" applyFill="1" applyBorder="1" applyAlignment="1">
      <alignment horizontal="right" vertical="center" wrapText="1"/>
    </xf>
    <xf numFmtId="4" fontId="12" fillId="0" borderId="105" xfId="0" applyNumberFormat="1" applyFont="1" applyFill="1" applyBorder="1" applyAlignment="1">
      <alignment horizontal="right" vertical="center" wrapText="1"/>
    </xf>
    <xf numFmtId="4" fontId="14" fillId="0" borderId="105" xfId="0" applyNumberFormat="1" applyFont="1" applyFill="1" applyBorder="1" applyAlignment="1">
      <alignment horizontal="right" vertical="center" wrapText="1"/>
    </xf>
    <xf numFmtId="4" fontId="7" fillId="0" borderId="81" xfId="0" applyNumberFormat="1" applyFont="1" applyFill="1" applyBorder="1" applyAlignment="1">
      <alignment horizontal="right" vertical="center" wrapText="1"/>
    </xf>
    <xf numFmtId="4" fontId="11" fillId="0" borderId="105" xfId="0" applyNumberFormat="1" applyFont="1" applyBorder="1" applyAlignment="1">
      <alignment horizontal="right" vertical="center" wrapText="1"/>
    </xf>
    <xf numFmtId="4" fontId="12" fillId="26" borderId="81" xfId="0" applyNumberFormat="1" applyFont="1" applyFill="1" applyBorder="1" applyAlignment="1">
      <alignment horizontal="right" vertical="center" wrapText="1"/>
    </xf>
    <xf numFmtId="4" fontId="12" fillId="28" borderId="81" xfId="0" applyNumberFormat="1" applyFont="1" applyFill="1" applyBorder="1" applyAlignment="1">
      <alignment horizontal="right" vertical="center" wrapText="1"/>
    </xf>
    <xf numFmtId="4" fontId="12" fillId="26" borderId="17" xfId="0" applyNumberFormat="1" applyFont="1" applyFill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6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2" fillId="26" borderId="20" xfId="0" applyNumberFormat="1" applyFont="1" applyFill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" fontId="12" fillId="26" borderId="12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9" fontId="11" fillId="27" borderId="4" xfId="0" applyNumberFormat="1" applyFont="1" applyFill="1" applyBorder="1" applyAlignment="1">
      <alignment horizontal="center" vertical="center"/>
    </xf>
    <xf numFmtId="2" fontId="3" fillId="0" borderId="89" xfId="0" applyNumberFormat="1" applyFont="1" applyFill="1" applyBorder="1" applyAlignment="1">
      <alignment horizontal="lef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9" xfId="0" applyNumberFormat="1" applyFont="1" applyFill="1" applyBorder="1" applyAlignment="1">
      <alignment horizontal="center" vertical="center"/>
    </xf>
    <xf numFmtId="0" fontId="5" fillId="25" borderId="49" xfId="0" applyFont="1" applyFill="1" applyBorder="1" applyAlignment="1">
      <alignment horizontal="center" vertical="center"/>
    </xf>
    <xf numFmtId="4" fontId="12" fillId="28" borderId="20" xfId="0" applyNumberFormat="1" applyFont="1" applyFill="1" applyBorder="1" applyAlignment="1">
      <alignment horizontal="right" vertical="center" wrapText="1"/>
    </xf>
    <xf numFmtId="4" fontId="17" fillId="25" borderId="12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righ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" fontId="11" fillId="0" borderId="30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2" fillId="28" borderId="12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30" xfId="0" applyNumberFormat="1" applyFont="1" applyBorder="1" applyAlignment="1">
      <alignment horizontal="right" vertical="center" wrapText="1"/>
    </xf>
    <xf numFmtId="4" fontId="12" fillId="26" borderId="30" xfId="0" applyNumberFormat="1" applyFont="1" applyFill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12" fillId="26" borderId="21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12" fillId="26" borderId="13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2" fillId="28" borderId="21" xfId="0" applyNumberFormat="1" applyFont="1" applyFill="1" applyBorder="1" applyAlignment="1">
      <alignment horizontal="right" vertical="center" wrapText="1"/>
    </xf>
    <xf numFmtId="10" fontId="16" fillId="27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6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2" fillId="26" borderId="46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vertical="center" wrapText="1"/>
    </xf>
    <xf numFmtId="4" fontId="11" fillId="0" borderId="46" xfId="0" applyNumberFormat="1" applyFont="1" applyBorder="1" applyAlignment="1">
      <alignment horizontal="right" vertical="center" wrapText="1"/>
    </xf>
    <xf numFmtId="4" fontId="11" fillId="0" borderId="104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12" fillId="26" borderId="18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12" fillId="28" borderId="13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2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5" xfId="0" applyNumberFormat="1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10" fontId="3" fillId="0" borderId="0" xfId="0" applyNumberFormat="1" applyFont="1" applyAlignment="1">
      <alignment horizontal="right" vertical="center" wrapText="1"/>
    </xf>
    <xf numFmtId="0" fontId="17" fillId="0" borderId="68" xfId="0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49" fontId="17" fillId="29" borderId="54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11" xfId="0" applyNumberFormat="1" applyFont="1" applyFill="1" applyBorder="1" applyAlignment="1">
      <alignment horizontal="left" vertical="center" wrapText="1"/>
    </xf>
    <xf numFmtId="0" fontId="8" fillId="0" borderId="112" xfId="0" applyFont="1" applyFill="1" applyBorder="1" applyAlignment="1">
      <alignment horizontal="center" vertical="center"/>
    </xf>
    <xf numFmtId="2" fontId="12" fillId="26" borderId="111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Border="1" applyAlignment="1">
      <alignment horizontal="left" vertical="center" wrapText="1"/>
    </xf>
    <xf numFmtId="2" fontId="3" fillId="0" borderId="111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7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2" fillId="28" borderId="80" xfId="0" applyNumberFormat="1" applyFont="1" applyFill="1" applyBorder="1" applyAlignment="1">
      <alignment horizontal="right" vertical="center" wrapText="1"/>
    </xf>
    <xf numFmtId="4" fontId="12" fillId="28" borderId="3" xfId="0" applyNumberFormat="1" applyFont="1" applyFill="1" applyBorder="1" applyAlignment="1">
      <alignment horizontal="right" vertical="center" wrapText="1"/>
    </xf>
    <xf numFmtId="4" fontId="11" fillId="0" borderId="115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right" vertical="center" wrapText="1"/>
    </xf>
    <xf numFmtId="4" fontId="11" fillId="0" borderId="114" xfId="0" applyNumberFormat="1" applyFont="1" applyFill="1" applyBorder="1" applyAlignment="1">
      <alignment horizontal="right" vertical="center" wrapText="1"/>
    </xf>
    <xf numFmtId="4" fontId="7" fillId="27" borderId="80" xfId="0" applyNumberFormat="1" applyFont="1" applyFill="1" applyBorder="1" applyAlignment="1">
      <alignment horizontal="right" vertical="center" wrapText="1"/>
    </xf>
    <xf numFmtId="4" fontId="7" fillId="27" borderId="3" xfId="0" applyNumberFormat="1" applyFont="1" applyFill="1" applyBorder="1" applyAlignment="1">
      <alignment horizontal="right" vertical="center" wrapText="1"/>
    </xf>
    <xf numFmtId="10" fontId="7" fillId="27" borderId="4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11" fillId="0" borderId="8" xfId="0" applyNumberFormat="1" applyFont="1" applyFill="1" applyBorder="1" applyAlignment="1">
      <alignment horizontal="right" vertical="center" wrapText="1"/>
    </xf>
    <xf numFmtId="4" fontId="17" fillId="25" borderId="79" xfId="0" applyNumberFormat="1" applyFont="1" applyFill="1" applyBorder="1" applyAlignment="1">
      <alignment horizontal="right" vertical="center" wrapText="1"/>
    </xf>
    <xf numFmtId="4" fontId="17" fillId="25" borderId="112" xfId="0" applyNumberFormat="1" applyFont="1" applyFill="1" applyBorder="1" applyAlignment="1">
      <alignment horizontal="right" vertical="center" wrapText="1"/>
    </xf>
    <xf numFmtId="10" fontId="17" fillId="25" borderId="94" xfId="0" applyNumberFormat="1" applyFont="1" applyFill="1" applyBorder="1" applyAlignment="1">
      <alignment horizontal="right" vertical="center" wrapText="1"/>
    </xf>
    <xf numFmtId="10" fontId="12" fillId="28" borderId="4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Fill="1" applyBorder="1" applyAlignment="1">
      <alignment horizontal="right" vertical="center" wrapText="1"/>
    </xf>
    <xf numFmtId="4" fontId="3" fillId="27" borderId="3" xfId="0" applyNumberFormat="1" applyFont="1" applyFill="1" applyBorder="1" applyAlignment="1">
      <alignment horizontal="right" vertical="center" wrapText="1"/>
    </xf>
    <xf numFmtId="10" fontId="3" fillId="27" borderId="4" xfId="0" applyNumberFormat="1" applyFont="1" applyFill="1" applyBorder="1" applyAlignment="1">
      <alignment horizontal="right" vertical="center" wrapText="1"/>
    </xf>
    <xf numFmtId="4" fontId="3" fillId="27" borderId="116" xfId="0" applyNumberFormat="1" applyFont="1" applyFill="1" applyBorder="1" applyAlignment="1">
      <alignment horizontal="right" vertical="center" wrapText="1"/>
    </xf>
    <xf numFmtId="4" fontId="11" fillId="0" borderId="117" xfId="0" applyNumberFormat="1" applyFont="1" applyFill="1" applyBorder="1" applyAlignment="1">
      <alignment horizontal="right" vertical="center" wrapText="1"/>
    </xf>
    <xf numFmtId="4" fontId="3" fillId="27" borderId="117" xfId="0" applyNumberFormat="1" applyFont="1" applyFill="1" applyBorder="1" applyAlignment="1">
      <alignment horizontal="right" vertical="center" wrapText="1"/>
    </xf>
    <xf numFmtId="2" fontId="7" fillId="27" borderId="88" xfId="0" applyNumberFormat="1" applyFont="1" applyFill="1" applyBorder="1" applyAlignment="1">
      <alignment horizontal="lef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11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3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Fill="1" applyBorder="1" applyAlignment="1">
      <alignment horizontal="right" vertical="center" wrapText="1"/>
    </xf>
    <xf numFmtId="2" fontId="16" fillId="0" borderId="113" xfId="0" applyNumberFormat="1" applyFont="1" applyFill="1" applyBorder="1" applyAlignment="1">
      <alignment horizontal="righ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3" fillId="0" borderId="118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11" fillId="0" borderId="26" xfId="0" applyNumberFormat="1" applyFont="1" applyFill="1" applyBorder="1" applyAlignment="1">
      <alignment horizontal="right" vertical="center" wrapText="1"/>
    </xf>
    <xf numFmtId="10" fontId="11" fillId="0" borderId="109" xfId="0" applyNumberFormat="1" applyFont="1" applyFill="1" applyBorder="1" applyAlignment="1">
      <alignment horizontal="right" vertical="center" wrapText="1"/>
    </xf>
    <xf numFmtId="4" fontId="7" fillId="27" borderId="114" xfId="0" applyNumberFormat="1" applyFont="1" applyFill="1" applyBorder="1" applyAlignment="1">
      <alignment horizontal="right" vertical="center" wrapText="1"/>
    </xf>
    <xf numFmtId="2" fontId="12" fillId="28" borderId="113" xfId="0" applyNumberFormat="1" applyFont="1" applyFill="1" applyBorder="1" applyAlignment="1">
      <alignment horizontal="left" vertical="center" wrapText="1"/>
    </xf>
    <xf numFmtId="2" fontId="16" fillId="0" borderId="113" xfId="0" applyNumberFormat="1" applyFont="1" applyBorder="1" applyAlignment="1">
      <alignment horizontal="right" vertical="center" wrapText="1"/>
    </xf>
    <xf numFmtId="2" fontId="16" fillId="0" borderId="113" xfId="0" applyNumberFormat="1" applyFont="1" applyFill="1" applyBorder="1" applyAlignment="1">
      <alignment horizontal="left" vertical="center" wrapText="1"/>
    </xf>
    <xf numFmtId="2" fontId="7" fillId="0" borderId="113" xfId="0" applyNumberFormat="1" applyFont="1" applyFill="1" applyBorder="1" applyAlignment="1">
      <alignment horizontal="left" vertical="center" wrapText="1"/>
    </xf>
    <xf numFmtId="2" fontId="16" fillId="0" borderId="120" xfId="0" applyNumberFormat="1" applyFont="1" applyFill="1" applyBorder="1" applyAlignment="1">
      <alignment horizontal="right" vertical="center" wrapText="1"/>
    </xf>
    <xf numFmtId="2" fontId="7" fillId="27" borderId="121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Border="1" applyAlignment="1">
      <alignment horizontal="righ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3" xfId="0" applyNumberFormat="1" applyFont="1" applyFill="1" applyBorder="1" applyAlignment="1">
      <alignment horizontal="left" vertical="center" wrapText="1"/>
    </xf>
    <xf numFmtId="2" fontId="3" fillId="0" borderId="120" xfId="0" applyNumberFormat="1" applyFont="1" applyFill="1" applyBorder="1" applyAlignment="1">
      <alignment horizontal="left"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2" fontId="3" fillId="0" borderId="120" xfId="0" applyNumberFormat="1" applyFont="1" applyFill="1" applyBorder="1" applyAlignment="1">
      <alignment horizontal="right" vertical="center" wrapText="1"/>
    </xf>
    <xf numFmtId="2" fontId="3" fillId="0" borderId="121" xfId="0" applyNumberFormat="1" applyFont="1" applyFill="1" applyBorder="1" applyAlignment="1">
      <alignment horizontal="right" vertical="center" wrapText="1"/>
    </xf>
    <xf numFmtId="2" fontId="3" fillId="0" borderId="119" xfId="0" applyNumberFormat="1" applyFont="1" applyFill="1" applyBorder="1" applyAlignment="1">
      <alignment horizontal="right" vertical="center" wrapText="1"/>
    </xf>
    <xf numFmtId="49" fontId="0" fillId="0" borderId="45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2" fontId="3" fillId="0" borderId="86" xfId="0" applyNumberFormat="1" applyFont="1" applyFill="1" applyBorder="1" applyAlignment="1">
      <alignment vertical="center" wrapText="1"/>
    </xf>
    <xf numFmtId="49" fontId="0" fillId="0" borderId="17" xfId="0" applyNumberForma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2" fontId="7" fillId="31" borderId="17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horizontal="right" vertical="center" wrapText="1"/>
    </xf>
    <xf numFmtId="10" fontId="11" fillId="31" borderId="17" xfId="0" applyNumberFormat="1" applyFont="1" applyFill="1" applyBorder="1" applyAlignment="1">
      <alignment horizontal="right" vertical="center" wrapText="1"/>
    </xf>
    <xf numFmtId="4" fontId="11" fillId="0" borderId="111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2" fontId="11" fillId="31" borderId="17" xfId="0" applyNumberFormat="1" applyFont="1" applyFill="1" applyBorder="1" applyAlignment="1">
      <alignment horizontal="left" vertical="center" wrapText="1"/>
    </xf>
    <xf numFmtId="4" fontId="11" fillId="31" borderId="111" xfId="0" applyNumberFormat="1" applyFont="1" applyFill="1" applyBorder="1" applyAlignment="1">
      <alignment horizontal="right" vertical="center" wrapText="1"/>
    </xf>
    <xf numFmtId="4" fontId="11" fillId="31" borderId="81" xfId="0" applyNumberFormat="1" applyFont="1" applyFill="1" applyBorder="1" applyAlignment="1">
      <alignment horizontal="right" vertical="center" wrapText="1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3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Border="1" applyAlignment="1">
      <alignment horizontal="right" vertical="center" wrapText="1"/>
    </xf>
    <xf numFmtId="4" fontId="11" fillId="0" borderId="81" xfId="0" applyNumberFormat="1" applyFont="1" applyBorder="1" applyAlignment="1">
      <alignment horizontal="right" vertical="center" wrapText="1"/>
    </xf>
    <xf numFmtId="49" fontId="11" fillId="31" borderId="42" xfId="0" applyNumberFormat="1" applyFont="1" applyFill="1" applyBorder="1" applyAlignment="1">
      <alignment horizontal="center" vertical="center"/>
    </xf>
    <xf numFmtId="49" fontId="11" fillId="31" borderId="32" xfId="0" applyNumberFormat="1" applyFont="1" applyFill="1" applyBorder="1" applyAlignment="1">
      <alignment horizontal="center" vertical="center"/>
    </xf>
    <xf numFmtId="49" fontId="11" fillId="31" borderId="91" xfId="0" applyNumberFormat="1" applyFont="1" applyFill="1" applyBorder="1" applyAlignment="1">
      <alignment horizontal="center" vertical="center"/>
    </xf>
    <xf numFmtId="4" fontId="11" fillId="31" borderId="87" xfId="0" applyNumberFormat="1" applyFont="1" applyFill="1" applyBorder="1" applyAlignment="1">
      <alignment vertical="center" wrapText="1"/>
    </xf>
    <xf numFmtId="4" fontId="11" fillId="31" borderId="105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11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8" xfId="0" applyNumberFormat="1" applyFont="1" applyFill="1" applyBorder="1" applyAlignment="1">
      <alignment horizontal="left" vertical="center" wrapText="1"/>
    </xf>
    <xf numFmtId="4" fontId="13" fillId="28" borderId="85" xfId="0" applyNumberFormat="1" applyFont="1" applyFill="1" applyBorder="1" applyAlignment="1">
      <alignment horizontal="right" vertical="center" wrapText="1"/>
    </xf>
    <xf numFmtId="4" fontId="13" fillId="28" borderId="81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87" xfId="0" applyNumberFormat="1" applyFont="1" applyFill="1" applyBorder="1" applyAlignment="1">
      <alignment horizontal="right" vertical="center" wrapText="1"/>
    </xf>
    <xf numFmtId="4" fontId="13" fillId="28" borderId="105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49" fontId="13" fillId="26" borderId="79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30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105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7" xfId="0" applyNumberFormat="1" applyFont="1" applyBorder="1" applyAlignment="1">
      <alignment horizontal="left" vertical="center" wrapText="1"/>
    </xf>
    <xf numFmtId="2" fontId="11" fillId="0" borderId="87" xfId="0" applyNumberFormat="1" applyFont="1" applyBorder="1" applyAlignment="1">
      <alignment horizontal="right" vertical="center" wrapText="1"/>
    </xf>
    <xf numFmtId="2" fontId="11" fillId="0" borderId="87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5" xfId="0" applyNumberFormat="1" applyFont="1" applyFill="1" applyBorder="1" applyAlignment="1">
      <alignment horizontal="right" vertical="center" wrapText="1"/>
    </xf>
    <xf numFmtId="4" fontId="13" fillId="26" borderId="81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5" xfId="0" applyNumberFormat="1" applyFont="1" applyFill="1" applyBorder="1" applyAlignment="1">
      <alignment horizontal="left" vertical="center" wrapText="1"/>
    </xf>
    <xf numFmtId="2" fontId="13" fillId="28" borderId="85" xfId="0" applyNumberFormat="1" applyFont="1" applyFill="1" applyBorder="1" applyAlignment="1">
      <alignment horizontal="left" vertical="center" wrapText="1"/>
    </xf>
    <xf numFmtId="0" fontId="13" fillId="0" borderId="46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7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8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1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7" xfId="0" applyNumberFormat="1" applyFont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right" vertical="center" wrapText="1"/>
    </xf>
    <xf numFmtId="2" fontId="13" fillId="28" borderId="89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4" xfId="0" applyNumberFormat="1" applyFont="1" applyFill="1" applyBorder="1" applyAlignment="1">
      <alignment horizontal="center" vertical="center" wrapText="1"/>
    </xf>
    <xf numFmtId="49" fontId="11" fillId="27" borderId="103" xfId="0" applyNumberFormat="1" applyFont="1" applyFill="1" applyBorder="1" applyAlignment="1">
      <alignment horizontal="center" vertical="center"/>
    </xf>
    <xf numFmtId="49" fontId="11" fillId="0" borderId="108" xfId="0" applyNumberFormat="1" applyFont="1" applyFill="1" applyBorder="1" applyAlignment="1">
      <alignment horizontal="center" vertical="center"/>
    </xf>
    <xf numFmtId="49" fontId="11" fillId="0" borderId="114" xfId="0" applyNumberFormat="1" applyFont="1" applyFill="1" applyBorder="1" applyAlignment="1">
      <alignment horizontal="center" vertical="center"/>
    </xf>
    <xf numFmtId="49" fontId="11" fillId="27" borderId="114" xfId="0" applyNumberFormat="1" applyFont="1" applyFill="1" applyBorder="1" applyAlignment="1">
      <alignment horizontal="center" vertical="center"/>
    </xf>
    <xf numFmtId="49" fontId="11" fillId="0" borderId="129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2" xfId="0" applyNumberFormat="1" applyFont="1" applyFill="1" applyBorder="1" applyAlignment="1">
      <alignment horizontal="right" vertical="center" wrapText="1"/>
    </xf>
    <xf numFmtId="4" fontId="17" fillId="24" borderId="79" xfId="0" applyNumberFormat="1" applyFont="1" applyFill="1" applyBorder="1" applyAlignment="1">
      <alignment horizontal="right" vertical="center" wrapText="1"/>
    </xf>
    <xf numFmtId="10" fontId="17" fillId="24" borderId="94" xfId="0" applyNumberFormat="1" applyFont="1" applyFill="1" applyBorder="1" applyAlignment="1">
      <alignment horizontal="right" vertical="center" wrapText="1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48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6" xfId="0" applyNumberFormat="1" applyFont="1" applyFill="1" applyBorder="1" applyAlignment="1">
      <alignment horizontal="right" vertical="center" wrapText="1"/>
    </xf>
    <xf numFmtId="4" fontId="7" fillId="0" borderId="117" xfId="0" applyNumberFormat="1" applyFont="1" applyFill="1" applyBorder="1" applyAlignment="1">
      <alignment horizontal="right" vertical="center" wrapText="1"/>
    </xf>
    <xf numFmtId="4" fontId="11" fillId="0" borderId="127" xfId="0" applyNumberFormat="1" applyFont="1" applyFill="1" applyBorder="1" applyAlignment="1">
      <alignment vertical="center" wrapText="1"/>
    </xf>
    <xf numFmtId="4" fontId="7" fillId="27" borderId="117" xfId="0" applyNumberFormat="1" applyFont="1" applyFill="1" applyBorder="1" applyAlignment="1">
      <alignment horizontal="right" vertical="center" wrapText="1"/>
    </xf>
    <xf numFmtId="4" fontId="11" fillId="0" borderId="117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4" fontId="19" fillId="0" borderId="0" xfId="1" applyNumberFormat="1" applyAlignment="1" applyProtection="1">
      <alignment horizontal="right" vertical="center" shrinkToFit="1"/>
    </xf>
    <xf numFmtId="4" fontId="3" fillId="0" borderId="87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7" xfId="0" applyNumberFormat="1" applyFont="1" applyFill="1" applyBorder="1" applyAlignment="1">
      <alignment horizontal="right" vertical="center" wrapText="1"/>
    </xf>
    <xf numFmtId="4" fontId="13" fillId="28" borderId="116" xfId="0" applyNumberFormat="1" applyFont="1" applyFill="1" applyBorder="1" applyAlignment="1">
      <alignment horizontal="right" vertical="center" wrapText="1"/>
    </xf>
    <xf numFmtId="4" fontId="13" fillId="28" borderId="117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4" xfId="0" applyNumberFormat="1" applyFont="1" applyFill="1" applyBorder="1" applyAlignment="1">
      <alignment horizontal="center" vertical="center" wrapText="1"/>
    </xf>
    <xf numFmtId="49" fontId="7" fillId="27" borderId="114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13" fillId="26" borderId="131" xfId="0" applyNumberFormat="1" applyFont="1" applyFill="1" applyBorder="1" applyAlignment="1">
      <alignment horizontal="center" vertical="center" wrapText="1"/>
    </xf>
    <xf numFmtId="49" fontId="11" fillId="0" borderId="125" xfId="0" applyNumberFormat="1" applyFont="1" applyFill="1" applyBorder="1" applyAlignment="1">
      <alignment horizontal="center" vertical="center"/>
    </xf>
    <xf numFmtId="2" fontId="13" fillId="26" borderId="89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7" xfId="0" applyNumberFormat="1" applyFont="1" applyFill="1" applyBorder="1" applyAlignment="1">
      <alignment horizontal="right" vertical="center" wrapText="1"/>
    </xf>
    <xf numFmtId="4" fontId="13" fillId="26" borderId="112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70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8" xfId="0" applyNumberFormat="1" applyFont="1" applyFill="1" applyBorder="1" applyAlignment="1">
      <alignment horizontal="center" vertical="center"/>
    </xf>
    <xf numFmtId="49" fontId="7" fillId="0" borderId="114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3" fillId="0" borderId="70" xfId="0" applyNumberFormat="1" applyFont="1" applyFill="1" applyBorder="1" applyAlignment="1">
      <alignment horizontal="center" vertical="center"/>
    </xf>
    <xf numFmtId="49" fontId="11" fillId="31" borderId="114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7" xfId="0" applyNumberFormat="1" applyFont="1" applyFill="1" applyBorder="1" applyAlignment="1">
      <alignment vertical="center" wrapText="1"/>
    </xf>
    <xf numFmtId="4" fontId="11" fillId="0" borderId="117" xfId="0" applyNumberFormat="1" applyFont="1" applyFill="1" applyBorder="1" applyAlignment="1">
      <alignment vertical="center" wrapText="1"/>
    </xf>
    <xf numFmtId="4" fontId="13" fillId="0" borderId="117" xfId="0" applyNumberFormat="1" applyFont="1" applyFill="1" applyBorder="1" applyAlignment="1">
      <alignment horizontal="right" vertical="center" wrapText="1"/>
    </xf>
    <xf numFmtId="4" fontId="11" fillId="31" borderId="117" xfId="0" applyNumberFormat="1" applyFont="1" applyFill="1" applyBorder="1" applyAlignment="1">
      <alignment horizontal="right" vertical="center" wrapText="1"/>
    </xf>
    <xf numFmtId="4" fontId="14" fillId="0" borderId="117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3" xfId="0" applyNumberFormat="1" applyFont="1" applyFill="1" applyBorder="1" applyAlignment="1">
      <alignment horizontal="center" vertical="center"/>
    </xf>
    <xf numFmtId="49" fontId="13" fillId="28" borderId="114" xfId="0" applyNumberFormat="1" applyFont="1" applyFill="1" applyBorder="1" applyAlignment="1">
      <alignment horizontal="center" vertical="center"/>
    </xf>
    <xf numFmtId="49" fontId="7" fillId="0" borderId="73" xfId="0" applyNumberFormat="1" applyFont="1" applyFill="1" applyBorder="1" applyAlignment="1">
      <alignment horizontal="center" vertical="center"/>
    </xf>
    <xf numFmtId="49" fontId="7" fillId="27" borderId="103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2" fontId="11" fillId="31" borderId="87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2" fontId="0" fillId="0" borderId="0" xfId="0" applyNumberFormat="1" applyFill="1" applyAlignment="1">
      <alignment horizontal="left" vertical="center" wrapText="1"/>
    </xf>
    <xf numFmtId="4" fontId="0" fillId="0" borderId="0" xfId="0" applyNumberFormat="1" applyFill="1" applyAlignment="1">
      <alignment vertical="center"/>
    </xf>
    <xf numFmtId="49" fontId="11" fillId="32" borderId="33" xfId="0" applyNumberFormat="1" applyFont="1" applyFill="1" applyBorder="1" applyAlignment="1">
      <alignment horizontal="center" vertical="center"/>
    </xf>
    <xf numFmtId="49" fontId="11" fillId="32" borderId="92" xfId="0" applyNumberFormat="1" applyFont="1" applyFill="1" applyBorder="1" applyAlignment="1">
      <alignment horizontal="center" vertical="center"/>
    </xf>
    <xf numFmtId="2" fontId="16" fillId="32" borderId="113" xfId="0" applyNumberFormat="1" applyFont="1" applyFill="1" applyBorder="1" applyAlignment="1">
      <alignment horizontal="left" vertical="center" wrapText="1"/>
    </xf>
    <xf numFmtId="4" fontId="11" fillId="32" borderId="105" xfId="0" applyNumberFormat="1" applyFont="1" applyFill="1" applyBorder="1" applyAlignment="1">
      <alignment horizontal="right" vertical="center" wrapText="1"/>
    </xf>
    <xf numFmtId="4" fontId="11" fillId="32" borderId="17" xfId="0" applyNumberFormat="1" applyFont="1" applyFill="1" applyBorder="1" applyAlignment="1">
      <alignment horizontal="right" vertical="center" wrapText="1"/>
    </xf>
    <xf numFmtId="4" fontId="49" fillId="0" borderId="0" xfId="0" applyNumberFormat="1" applyFont="1" applyFill="1" applyAlignment="1">
      <alignment vertical="center"/>
    </xf>
    <xf numFmtId="4" fontId="50" fillId="0" borderId="0" xfId="0" applyNumberFormat="1" applyFont="1" applyFill="1" applyAlignment="1">
      <alignment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48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0" fillId="0" borderId="48" xfId="0" applyNumberForma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lef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0" fillId="0" borderId="37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3" fillId="0" borderId="17" xfId="0" applyNumberFormat="1" applyFont="1" applyBorder="1" applyAlignment="1">
      <alignment horizontal="right" vertical="center" wrapText="1"/>
    </xf>
    <xf numFmtId="49" fontId="0" fillId="31" borderId="46" xfId="0" applyNumberFormat="1" applyFont="1" applyFill="1" applyBorder="1" applyAlignment="1">
      <alignment horizontal="center" vertical="center"/>
    </xf>
    <xf numFmtId="49" fontId="11" fillId="31" borderId="0" xfId="0" applyNumberFormat="1" applyFont="1" applyFill="1" applyBorder="1" applyAlignment="1">
      <alignment horizontal="center" vertical="center"/>
    </xf>
    <xf numFmtId="49" fontId="11" fillId="31" borderId="119" xfId="0" applyNumberFormat="1" applyFont="1" applyFill="1" applyBorder="1" applyAlignment="1">
      <alignment horizontal="center" vertical="center"/>
    </xf>
    <xf numFmtId="4" fontId="11" fillId="28" borderId="105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2" fontId="7" fillId="0" borderId="113" xfId="0" applyNumberFormat="1" applyFont="1" applyBorder="1" applyAlignment="1">
      <alignment horizontal="left" vertical="center" wrapText="1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0" fillId="28" borderId="114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" fontId="11" fillId="0" borderId="26" xfId="0" applyNumberFormat="1" applyFont="1" applyBorder="1" applyAlignment="1">
      <alignment horizontal="right" vertical="center" wrapText="1"/>
    </xf>
    <xf numFmtId="49" fontId="13" fillId="28" borderId="45" xfId="0" applyNumberFormat="1" applyFont="1" applyFill="1" applyBorder="1" applyAlignment="1">
      <alignment horizontal="center" vertical="center"/>
    </xf>
    <xf numFmtId="49" fontId="13" fillId="28" borderId="40" xfId="0" applyNumberFormat="1" applyFont="1" applyFill="1" applyBorder="1" applyAlignment="1">
      <alignment horizontal="center" vertical="center"/>
    </xf>
    <xf numFmtId="49" fontId="13" fillId="28" borderId="93" xfId="0" applyNumberFormat="1" applyFont="1" applyFill="1" applyBorder="1" applyAlignment="1">
      <alignment horizontal="center" vertical="center"/>
    </xf>
    <xf numFmtId="2" fontId="12" fillId="28" borderId="31" xfId="0" applyNumberFormat="1" applyFont="1" applyFill="1" applyBorder="1" applyAlignment="1">
      <alignment horizontal="left" vertical="center" wrapText="1"/>
    </xf>
    <xf numFmtId="4" fontId="12" fillId="28" borderId="31" xfId="0" applyNumberFormat="1" applyFont="1" applyFill="1" applyBorder="1" applyAlignment="1">
      <alignment horizontal="right" vertical="center" wrapText="1"/>
    </xf>
    <xf numFmtId="4" fontId="12" fillId="28" borderId="49" xfId="0" applyNumberFormat="1" applyFont="1" applyFill="1" applyBorder="1" applyAlignment="1">
      <alignment horizontal="right" vertical="center" wrapText="1"/>
    </xf>
    <xf numFmtId="4" fontId="12" fillId="28" borderId="8" xfId="0" applyNumberFormat="1" applyFont="1" applyFill="1" applyBorder="1" applyAlignment="1">
      <alignment horizontal="right" vertical="center" wrapText="1"/>
    </xf>
    <xf numFmtId="10" fontId="12" fillId="28" borderId="77" xfId="0" applyNumberFormat="1" applyFont="1" applyFill="1" applyBorder="1" applyAlignment="1">
      <alignment horizontal="right" vertical="center" wrapText="1"/>
    </xf>
    <xf numFmtId="2" fontId="3" fillId="0" borderId="17" xfId="0" applyNumberFormat="1" applyFont="1" applyBorder="1" applyAlignment="1">
      <alignment horizontal="left" vertical="center" wrapText="1"/>
    </xf>
    <xf numFmtId="10" fontId="11" fillId="0" borderId="17" xfId="0" applyNumberFormat="1" applyFont="1" applyBorder="1" applyAlignment="1">
      <alignment horizontal="right" vertical="center" wrapText="1"/>
    </xf>
    <xf numFmtId="4" fontId="11" fillId="33" borderId="17" xfId="0" applyNumberFormat="1" applyFont="1" applyFill="1" applyBorder="1" applyAlignment="1">
      <alignment horizontal="right" vertical="center" wrapText="1"/>
    </xf>
    <xf numFmtId="2" fontId="7" fillId="31" borderId="17" xfId="0" applyNumberFormat="1" applyFont="1" applyFill="1" applyBorder="1" applyAlignment="1">
      <alignment horizontal="left" vertical="center" wrapText="1"/>
    </xf>
    <xf numFmtId="49" fontId="13" fillId="31" borderId="17" xfId="0" applyNumberFormat="1" applyFont="1" applyFill="1" applyBorder="1" applyAlignment="1">
      <alignment vertical="center"/>
    </xf>
    <xf numFmtId="4" fontId="12" fillId="31" borderId="87" xfId="0" applyNumberFormat="1" applyFont="1" applyFill="1" applyBorder="1" applyAlignment="1">
      <alignment horizontal="right" vertical="center" wrapText="1"/>
    </xf>
    <xf numFmtId="4" fontId="12" fillId="31" borderId="105" xfId="0" applyNumberFormat="1" applyFont="1" applyFill="1" applyBorder="1" applyAlignment="1">
      <alignment horizontal="right" vertical="center" wrapText="1"/>
    </xf>
    <xf numFmtId="4" fontId="12" fillId="31" borderId="17" xfId="0" applyNumberFormat="1" applyFont="1" applyFill="1" applyBorder="1" applyAlignment="1">
      <alignment horizontal="right" vertical="center" wrapText="1"/>
    </xf>
    <xf numFmtId="10" fontId="12" fillId="31" borderId="18" xfId="0" applyNumberFormat="1" applyFont="1" applyFill="1" applyBorder="1" applyAlignment="1">
      <alignment horizontal="right" vertical="center" wrapText="1"/>
    </xf>
    <xf numFmtId="2" fontId="13" fillId="31" borderId="113" xfId="0" applyNumberFormat="1" applyFont="1" applyFill="1" applyBorder="1" applyAlignment="1">
      <alignment horizontal="left" vertical="center" wrapText="1"/>
    </xf>
    <xf numFmtId="4" fontId="3" fillId="28" borderId="105" xfId="0" applyNumberFormat="1" applyFont="1" applyFill="1" applyBorder="1" applyAlignment="1">
      <alignment horizontal="right" vertical="center" wrapText="1"/>
    </xf>
    <xf numFmtId="4" fontId="3" fillId="28" borderId="17" xfId="0" applyNumberFormat="1" applyFont="1" applyFill="1" applyBorder="1" applyAlignment="1">
      <alignment horizontal="right" vertical="center" wrapText="1"/>
    </xf>
    <xf numFmtId="10" fontId="3" fillId="28" borderId="18" xfId="0" applyNumberFormat="1" applyFont="1" applyFill="1" applyBorder="1" applyAlignment="1">
      <alignment horizontal="right" vertical="center" wrapText="1"/>
    </xf>
    <xf numFmtId="4" fontId="3" fillId="33" borderId="17" xfId="0" applyNumberFormat="1" applyFont="1" applyFill="1" applyBorder="1" applyAlignment="1">
      <alignment horizontal="right" vertical="center" wrapText="1"/>
    </xf>
    <xf numFmtId="10" fontId="3" fillId="33" borderId="17" xfId="0" applyNumberFormat="1" applyFont="1" applyFill="1" applyBorder="1" applyAlignment="1">
      <alignment horizontal="right" vertical="center" wrapText="1"/>
    </xf>
    <xf numFmtId="49" fontId="17" fillId="24" borderId="15" xfId="0" applyNumberFormat="1" applyFont="1" applyFill="1" applyBorder="1" applyAlignment="1">
      <alignment horizontal="center" vertical="center" wrapText="1"/>
    </xf>
    <xf numFmtId="49" fontId="17" fillId="24" borderId="8" xfId="0" applyNumberFormat="1" applyFont="1" applyFill="1" applyBorder="1" applyAlignment="1">
      <alignment horizontal="center" vertical="center" wrapText="1"/>
    </xf>
    <xf numFmtId="49" fontId="17" fillId="24" borderId="77" xfId="0" applyNumberFormat="1" applyFont="1" applyFill="1" applyBorder="1" applyAlignment="1">
      <alignment horizontal="center" vertical="center" wrapText="1"/>
    </xf>
    <xf numFmtId="2" fontId="17" fillId="24" borderId="31" xfId="0" applyNumberFormat="1" applyFont="1" applyFill="1" applyBorder="1" applyAlignment="1">
      <alignment horizontal="left" vertical="center" wrapText="1"/>
    </xf>
    <xf numFmtId="2" fontId="7" fillId="28" borderId="113" xfId="0" applyNumberFormat="1" applyFont="1" applyFill="1" applyBorder="1" applyAlignment="1">
      <alignment horizontal="left" vertical="center" wrapText="1"/>
    </xf>
    <xf numFmtId="49" fontId="0" fillId="0" borderId="23" xfId="0" applyNumberFormat="1" applyFont="1" applyFill="1" applyBorder="1" applyAlignment="1">
      <alignment horizontal="center" vertical="center"/>
    </xf>
    <xf numFmtId="49" fontId="0" fillId="0" borderId="20" xfId="0" applyNumberFormat="1" applyFont="1" applyFill="1" applyBorder="1" applyAlignment="1">
      <alignment horizontal="center" vertical="center"/>
    </xf>
    <xf numFmtId="49" fontId="0" fillId="34" borderId="17" xfId="0" applyNumberFormat="1" applyFont="1" applyFill="1" applyBorder="1" applyAlignment="1">
      <alignment horizontal="center" vertical="center"/>
    </xf>
    <xf numFmtId="4" fontId="11" fillId="34" borderId="17" xfId="0" applyNumberFormat="1" applyFont="1" applyFill="1" applyBorder="1" applyAlignment="1">
      <alignment horizontal="right" vertical="center" wrapText="1"/>
    </xf>
    <xf numFmtId="10" fontId="11" fillId="34" borderId="17" xfId="0" applyNumberFormat="1" applyFont="1" applyFill="1" applyBorder="1" applyAlignment="1">
      <alignment horizontal="right" vertical="center" wrapText="1"/>
    </xf>
    <xf numFmtId="2" fontId="7" fillId="34" borderId="17" xfId="0" applyNumberFormat="1" applyFont="1" applyFill="1" applyBorder="1" applyAlignment="1">
      <alignment horizontal="left" vertical="center" wrapText="1"/>
    </xf>
    <xf numFmtId="4" fontId="14" fillId="0" borderId="0" xfId="0" applyNumberFormat="1" applyFont="1" applyFill="1" applyAlignment="1">
      <alignment vertical="center"/>
    </xf>
    <xf numFmtId="2" fontId="7" fillId="0" borderId="17" xfId="0" applyNumberFormat="1" applyFont="1" applyFill="1" applyBorder="1" applyAlignment="1">
      <alignment horizontal="left" vertical="center" wrapText="1"/>
    </xf>
    <xf numFmtId="4" fontId="11" fillId="0" borderId="121" xfId="0" applyNumberFormat="1" applyFont="1" applyFill="1" applyBorder="1" applyAlignment="1">
      <alignment horizontal="right" vertical="center" wrapText="1"/>
    </xf>
    <xf numFmtId="10" fontId="11" fillId="0" borderId="109" xfId="0" applyNumberFormat="1" applyFont="1" applyBorder="1" applyAlignment="1">
      <alignment horizontal="right" vertical="center" wrapText="1"/>
    </xf>
    <xf numFmtId="2" fontId="7" fillId="27" borderId="17" xfId="0" applyNumberFormat="1" applyFont="1" applyFill="1" applyBorder="1" applyAlignment="1">
      <alignment horizontal="left" vertical="center" wrapText="1"/>
    </xf>
    <xf numFmtId="10" fontId="7" fillId="27" borderId="17" xfId="0" applyNumberFormat="1" applyFont="1" applyFill="1" applyBorder="1" applyAlignment="1">
      <alignment horizontal="right" vertical="center" wrapText="1"/>
    </xf>
    <xf numFmtId="10" fontId="7" fillId="0" borderId="17" xfId="0" applyNumberFormat="1" applyFont="1" applyFill="1" applyBorder="1" applyAlignment="1">
      <alignment horizontal="right" vertical="center" wrapText="1"/>
    </xf>
    <xf numFmtId="49" fontId="11" fillId="28" borderId="117" xfId="0" applyNumberFormat="1" applyFont="1" applyFill="1" applyBorder="1" applyAlignment="1">
      <alignment horizontal="center" vertical="center"/>
    </xf>
    <xf numFmtId="49" fontId="11" fillId="28" borderId="121" xfId="0" applyNumberFormat="1" applyFont="1" applyFill="1" applyBorder="1" applyAlignment="1">
      <alignment horizontal="center" vertical="center"/>
    </xf>
    <xf numFmtId="2" fontId="12" fillId="33" borderId="17" xfId="0" applyNumberFormat="1" applyFont="1" applyFill="1" applyBorder="1" applyAlignment="1">
      <alignment horizontal="left" vertical="center" wrapText="1"/>
    </xf>
    <xf numFmtId="4" fontId="7" fillId="34" borderId="17" xfId="0" applyNumberFormat="1" applyFont="1" applyFill="1" applyBorder="1" applyAlignment="1">
      <alignment horizontal="right" vertical="center" wrapText="1"/>
    </xf>
    <xf numFmtId="49" fontId="17" fillId="25" borderId="129" xfId="0" applyNumberFormat="1" applyFont="1" applyFill="1" applyBorder="1" applyAlignment="1">
      <alignment horizontal="center" vertical="center" wrapText="1"/>
    </xf>
    <xf numFmtId="4" fontId="17" fillId="25" borderId="31" xfId="0" applyNumberFormat="1" applyFont="1" applyFill="1" applyBorder="1" applyAlignment="1">
      <alignment horizontal="right" vertical="center" wrapText="1"/>
    </xf>
    <xf numFmtId="4" fontId="17" fillId="25" borderId="49" xfId="0" applyNumberFormat="1" applyFont="1" applyFill="1" applyBorder="1" applyAlignment="1">
      <alignment horizontal="right" vertical="center" wrapText="1"/>
    </xf>
    <xf numFmtId="4" fontId="17" fillId="25" borderId="8" xfId="0" applyNumberFormat="1" applyFont="1" applyFill="1" applyBorder="1" applyAlignment="1">
      <alignment horizontal="right" vertical="center" wrapText="1"/>
    </xf>
    <xf numFmtId="10" fontId="17" fillId="25" borderId="77" xfId="0" applyNumberFormat="1" applyFont="1" applyFill="1" applyBorder="1" applyAlignment="1">
      <alignment horizontal="right" vertical="center" wrapText="1"/>
    </xf>
    <xf numFmtId="49" fontId="11" fillId="34" borderId="17" xfId="0" applyNumberFormat="1" applyFont="1" applyFill="1" applyBorder="1" applyAlignment="1">
      <alignment horizontal="center" vertical="center" wrapText="1"/>
    </xf>
    <xf numFmtId="49" fontId="11" fillId="34" borderId="17" xfId="0" applyNumberFormat="1" applyFont="1" applyFill="1" applyBorder="1" applyAlignment="1">
      <alignment vertical="center" wrapText="1"/>
    </xf>
    <xf numFmtId="49" fontId="7" fillId="34" borderId="17" xfId="0" applyNumberFormat="1" applyFont="1" applyFill="1" applyBorder="1" applyAlignment="1">
      <alignment horizontal="center" vertical="center"/>
    </xf>
    <xf numFmtId="10" fontId="7" fillId="34" borderId="17" xfId="0" applyNumberFormat="1" applyFont="1" applyFill="1" applyBorder="1" applyAlignment="1">
      <alignment horizontal="right" vertical="center" wrapText="1"/>
    </xf>
    <xf numFmtId="49" fontId="11" fillId="34" borderId="17" xfId="0" applyNumberFormat="1" applyFont="1" applyFill="1" applyBorder="1" applyAlignment="1">
      <alignment horizontal="center" vertical="center"/>
    </xf>
    <xf numFmtId="49" fontId="4" fillId="33" borderId="17" xfId="0" applyNumberFormat="1" applyFont="1" applyFill="1" applyBorder="1" applyAlignment="1">
      <alignment horizontal="center" vertical="center"/>
    </xf>
    <xf numFmtId="49" fontId="21" fillId="33" borderId="17" xfId="0" applyNumberFormat="1" applyFont="1" applyFill="1" applyBorder="1" applyAlignment="1">
      <alignment horizontal="center" vertical="center"/>
    </xf>
    <xf numFmtId="4" fontId="21" fillId="33" borderId="17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2" fontId="7" fillId="31" borderId="85" xfId="0" applyNumberFormat="1" applyFont="1" applyFill="1" applyBorder="1" applyAlignment="1">
      <alignment horizontal="left" vertical="center" wrapText="1"/>
    </xf>
    <xf numFmtId="4" fontId="11" fillId="31" borderId="85" xfId="0" applyNumberFormat="1" applyFont="1" applyFill="1" applyBorder="1" applyAlignment="1">
      <alignment horizontal="right" vertical="center" wrapText="1"/>
    </xf>
    <xf numFmtId="4" fontId="11" fillId="31" borderId="20" xfId="0" applyNumberFormat="1" applyFont="1" applyFill="1" applyBorder="1" applyAlignment="1">
      <alignment horizontal="right" vertical="center" wrapText="1"/>
    </xf>
    <xf numFmtId="10" fontId="11" fillId="31" borderId="21" xfId="0" applyNumberFormat="1" applyFont="1" applyFill="1" applyBorder="1" applyAlignment="1">
      <alignment horizontal="right" vertical="center" wrapText="1"/>
    </xf>
    <xf numFmtId="49" fontId="0" fillId="35" borderId="114" xfId="0" applyNumberFormat="1" applyFont="1" applyFill="1" applyBorder="1" applyAlignment="1">
      <alignment horizontal="center" vertical="center"/>
    </xf>
    <xf numFmtId="49" fontId="11" fillId="35" borderId="117" xfId="0" applyNumberFormat="1" applyFont="1" applyFill="1" applyBorder="1" applyAlignment="1">
      <alignment horizontal="center" vertical="center"/>
    </xf>
    <xf numFmtId="49" fontId="11" fillId="35" borderId="113" xfId="0" applyNumberFormat="1" applyFont="1" applyFill="1" applyBorder="1" applyAlignment="1">
      <alignment horizontal="center" vertical="center"/>
    </xf>
    <xf numFmtId="4" fontId="11" fillId="35" borderId="87" xfId="0" applyNumberFormat="1" applyFont="1" applyFill="1" applyBorder="1" applyAlignment="1">
      <alignment horizontal="right" vertical="center" wrapText="1"/>
    </xf>
    <xf numFmtId="2" fontId="12" fillId="35" borderId="87" xfId="0" applyNumberFormat="1" applyFont="1" applyFill="1" applyBorder="1" applyAlignment="1">
      <alignment horizontal="left" vertical="center" wrapText="1"/>
    </xf>
    <xf numFmtId="4" fontId="12" fillId="35" borderId="105" xfId="0" applyNumberFormat="1" applyFont="1" applyFill="1" applyBorder="1" applyAlignment="1">
      <alignment horizontal="right" vertical="center" wrapText="1"/>
    </xf>
    <xf numFmtId="4" fontId="12" fillId="35" borderId="17" xfId="0" applyNumberFormat="1" applyFont="1" applyFill="1" applyBorder="1" applyAlignment="1">
      <alignment horizontal="right" vertical="center" wrapText="1"/>
    </xf>
    <xf numFmtId="10" fontId="12" fillId="35" borderId="17" xfId="0" applyNumberFormat="1" applyFont="1" applyFill="1" applyBorder="1" applyAlignment="1">
      <alignment horizontal="right" vertical="center" wrapText="1"/>
    </xf>
    <xf numFmtId="2" fontId="12" fillId="26" borderId="17" xfId="0" applyNumberFormat="1" applyFont="1" applyFill="1" applyBorder="1" applyAlignment="1">
      <alignment horizontal="left" vertical="center" wrapText="1"/>
    </xf>
    <xf numFmtId="10" fontId="12" fillId="26" borderId="17" xfId="0" applyNumberFormat="1" applyFont="1" applyFill="1" applyBorder="1" applyAlignment="1">
      <alignment horizontal="right" vertical="center" wrapText="1"/>
    </xf>
    <xf numFmtId="0" fontId="5" fillId="24" borderId="17" xfId="0" applyFont="1" applyFill="1" applyBorder="1" applyAlignment="1">
      <alignment horizontal="center" vertical="center"/>
    </xf>
    <xf numFmtId="2" fontId="17" fillId="24" borderId="17" xfId="0" applyNumberFormat="1" applyFont="1" applyFill="1" applyBorder="1" applyAlignment="1">
      <alignment horizontal="left" vertical="center" wrapText="1"/>
    </xf>
    <xf numFmtId="4" fontId="17" fillId="24" borderId="17" xfId="0" applyNumberFormat="1" applyFont="1" applyFill="1" applyBorder="1" applyAlignment="1">
      <alignment horizontal="right" vertical="center" wrapText="1"/>
    </xf>
    <xf numFmtId="10" fontId="17" fillId="24" borderId="17" xfId="0" applyNumberFormat="1" applyFont="1" applyFill="1" applyBorder="1" applyAlignment="1">
      <alignment horizontal="right" vertical="center" wrapText="1"/>
    </xf>
    <xf numFmtId="0" fontId="8" fillId="0" borderId="17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5" fillId="25" borderId="17" xfId="0" applyFont="1" applyFill="1" applyBorder="1" applyAlignment="1">
      <alignment horizontal="center" vertical="center"/>
    </xf>
    <xf numFmtId="2" fontId="17" fillId="25" borderId="17" xfId="0" applyNumberFormat="1" applyFont="1" applyFill="1" applyBorder="1" applyAlignment="1">
      <alignment horizontal="left" vertical="center" wrapText="1"/>
    </xf>
    <xf numFmtId="4" fontId="17" fillId="25" borderId="17" xfId="0" applyNumberFormat="1" applyFont="1" applyFill="1" applyBorder="1" applyAlignment="1">
      <alignment horizontal="right" vertical="center" wrapText="1"/>
    </xf>
    <xf numFmtId="10" fontId="17" fillId="25" borderId="17" xfId="0" applyNumberFormat="1" applyFont="1" applyFill="1" applyBorder="1" applyAlignment="1">
      <alignment horizontal="right" vertical="center" wrapText="1"/>
    </xf>
    <xf numFmtId="2" fontId="12" fillId="28" borderId="17" xfId="0" applyNumberFormat="1" applyFont="1" applyFill="1" applyBorder="1" applyAlignment="1">
      <alignment horizontal="left" vertical="center" wrapText="1"/>
    </xf>
    <xf numFmtId="10" fontId="12" fillId="28" borderId="17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left" vertical="center" wrapText="1"/>
    </xf>
    <xf numFmtId="2" fontId="12" fillId="0" borderId="17" xfId="0" applyNumberFormat="1" applyFont="1" applyFill="1" applyBorder="1" applyAlignment="1">
      <alignment horizontal="left" vertical="center" wrapText="1"/>
    </xf>
    <xf numFmtId="10" fontId="12" fillId="0" borderId="17" xfId="0" applyNumberFormat="1" applyFont="1" applyFill="1" applyBorder="1" applyAlignment="1">
      <alignment horizontal="right" vertical="center" wrapText="1"/>
    </xf>
    <xf numFmtId="4" fontId="19" fillId="0" borderId="17" xfId="1" applyNumberFormat="1" applyBorder="1" applyAlignment="1" applyProtection="1">
      <alignment horizontal="right" vertical="center" shrinkToFit="1"/>
    </xf>
    <xf numFmtId="2" fontId="12" fillId="35" borderId="17" xfId="0" applyNumberFormat="1" applyFont="1" applyFill="1" applyBorder="1" applyAlignment="1">
      <alignment horizontal="left" vertical="center" wrapText="1"/>
    </xf>
    <xf numFmtId="4" fontId="11" fillId="35" borderId="17" xfId="0" applyNumberFormat="1" applyFont="1" applyFill="1" applyBorder="1" applyAlignment="1">
      <alignment horizontal="right" vertical="center" wrapText="1"/>
    </xf>
    <xf numFmtId="10" fontId="3" fillId="28" borderId="17" xfId="0" applyNumberFormat="1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2" fontId="17" fillId="29" borderId="17" xfId="0" applyNumberFormat="1" applyFont="1" applyFill="1" applyBorder="1" applyAlignment="1">
      <alignment horizontal="left" vertical="center" wrapText="1"/>
    </xf>
    <xf numFmtId="4" fontId="17" fillId="29" borderId="17" xfId="0" applyNumberFormat="1" applyFont="1" applyFill="1" applyBorder="1" applyAlignment="1">
      <alignment vertical="center"/>
    </xf>
    <xf numFmtId="10" fontId="17" fillId="29" borderId="17" xfId="0" applyNumberFormat="1" applyFont="1" applyFill="1" applyBorder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10" fontId="3" fillId="0" borderId="0" xfId="0" applyNumberFormat="1" applyFont="1" applyAlignment="1">
      <alignment vertical="top" wrapText="1"/>
    </xf>
    <xf numFmtId="0" fontId="5" fillId="24" borderId="53" xfId="0" applyFont="1" applyFill="1" applyBorder="1" applyAlignment="1">
      <alignment vertical="top"/>
    </xf>
    <xf numFmtId="49" fontId="17" fillId="24" borderId="11" xfId="0" applyNumberFormat="1" applyFont="1" applyFill="1" applyBorder="1" applyAlignment="1">
      <alignment vertical="top" wrapText="1"/>
    </xf>
    <xf numFmtId="49" fontId="17" fillId="24" borderId="12" xfId="0" applyNumberFormat="1" applyFont="1" applyFill="1" applyBorder="1" applyAlignment="1">
      <alignment vertical="top" wrapText="1"/>
    </xf>
    <xf numFmtId="49" fontId="17" fillId="24" borderId="13" xfId="0" applyNumberFormat="1" applyFont="1" applyFill="1" applyBorder="1" applyAlignment="1">
      <alignment vertical="top" wrapText="1"/>
    </xf>
    <xf numFmtId="2" fontId="17" fillId="24" borderId="14" xfId="0" applyNumberFormat="1" applyFont="1" applyFill="1" applyBorder="1" applyAlignment="1">
      <alignment vertical="top" wrapText="1"/>
    </xf>
    <xf numFmtId="4" fontId="17" fillId="24" borderId="14" xfId="0" applyNumberFormat="1" applyFont="1" applyFill="1" applyBorder="1" applyAlignment="1">
      <alignment vertical="top" wrapText="1"/>
    </xf>
    <xf numFmtId="4" fontId="17" fillId="24" borderId="53" xfId="0" applyNumberFormat="1" applyFont="1" applyFill="1" applyBorder="1" applyAlignment="1">
      <alignment vertical="top" wrapText="1"/>
    </xf>
    <xf numFmtId="4" fontId="17" fillId="24" borderId="12" xfId="0" applyNumberFormat="1" applyFont="1" applyFill="1" applyBorder="1" applyAlignment="1">
      <alignment vertical="top" wrapText="1"/>
    </xf>
    <xf numFmtId="10" fontId="17" fillId="24" borderId="13" xfId="0" applyNumberFormat="1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8" fillId="0" borderId="46" xfId="0" applyFont="1" applyFill="1" applyBorder="1" applyAlignment="1">
      <alignment vertical="top"/>
    </xf>
    <xf numFmtId="49" fontId="12" fillId="26" borderId="11" xfId="0" applyNumberFormat="1" applyFont="1" applyFill="1" applyBorder="1" applyAlignment="1">
      <alignment vertical="top" wrapText="1"/>
    </xf>
    <xf numFmtId="49" fontId="12" fillId="26" borderId="12" xfId="0" applyNumberFormat="1" applyFont="1" applyFill="1" applyBorder="1" applyAlignment="1">
      <alignment vertical="top" wrapText="1"/>
    </xf>
    <xf numFmtId="49" fontId="12" fillId="26" borderId="13" xfId="0" applyNumberFormat="1" applyFont="1" applyFill="1" applyBorder="1" applyAlignment="1">
      <alignment vertical="top" wrapText="1"/>
    </xf>
    <xf numFmtId="2" fontId="12" fillId="26" borderId="14" xfId="0" applyNumberFormat="1" applyFont="1" applyFill="1" applyBorder="1" applyAlignment="1">
      <alignment vertical="top" wrapText="1"/>
    </xf>
    <xf numFmtId="4" fontId="12" fillId="26" borderId="14" xfId="0" applyNumberFormat="1" applyFont="1" applyFill="1" applyBorder="1" applyAlignment="1">
      <alignment vertical="top" wrapText="1"/>
    </xf>
    <xf numFmtId="4" fontId="12" fillId="26" borderId="53" xfId="0" applyNumberFormat="1" applyFont="1" applyFill="1" applyBorder="1" applyAlignment="1">
      <alignment vertical="top" wrapText="1"/>
    </xf>
    <xf numFmtId="4" fontId="12" fillId="26" borderId="12" xfId="0" applyNumberFormat="1" applyFont="1" applyFill="1" applyBorder="1" applyAlignment="1">
      <alignment vertical="top" wrapText="1"/>
    </xf>
    <xf numFmtId="10" fontId="12" fillId="26" borderId="13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0" fontId="11" fillId="0" borderId="46" xfId="0" applyFont="1" applyFill="1" applyBorder="1" applyAlignment="1">
      <alignment vertical="top"/>
    </xf>
    <xf numFmtId="49" fontId="11" fillId="27" borderId="2" xfId="0" applyNumberFormat="1" applyFont="1" applyFill="1" applyBorder="1" applyAlignment="1">
      <alignment vertical="top"/>
    </xf>
    <xf numFmtId="49" fontId="11" fillId="27" borderId="3" xfId="0" applyNumberFormat="1" applyFont="1" applyFill="1" applyBorder="1" applyAlignment="1">
      <alignment vertical="top"/>
    </xf>
    <xf numFmtId="49" fontId="11" fillId="27" borderId="4" xfId="0" applyNumberFormat="1" applyFont="1" applyFill="1" applyBorder="1" applyAlignment="1">
      <alignment vertical="top"/>
    </xf>
    <xf numFmtId="2" fontId="7" fillId="27" borderId="87" xfId="0" applyNumberFormat="1" applyFont="1" applyFill="1" applyBorder="1" applyAlignment="1">
      <alignment vertical="top" wrapText="1"/>
    </xf>
    <xf numFmtId="4" fontId="3" fillId="27" borderId="88" xfId="0" applyNumberFormat="1" applyFont="1" applyFill="1" applyBorder="1" applyAlignment="1">
      <alignment vertical="top" wrapText="1"/>
    </xf>
    <xf numFmtId="4" fontId="3" fillId="27" borderId="81" xfId="0" applyNumberFormat="1" applyFont="1" applyFill="1" applyBorder="1" applyAlignment="1">
      <alignment vertical="top" wrapText="1"/>
    </xf>
    <xf numFmtId="4" fontId="3" fillId="27" borderId="20" xfId="0" applyNumberFormat="1" applyFont="1" applyFill="1" applyBorder="1" applyAlignment="1">
      <alignment vertical="top" wrapText="1"/>
    </xf>
    <xf numFmtId="10" fontId="3" fillId="27" borderId="21" xfId="0" applyNumberFormat="1" applyFont="1" applyFill="1" applyBorder="1" applyAlignment="1">
      <alignment vertical="top" wrapText="1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vertical="top"/>
    </xf>
    <xf numFmtId="0" fontId="0" fillId="0" borderId="46" xfId="0" applyFont="1" applyFill="1" applyBorder="1" applyAlignment="1">
      <alignment vertical="top"/>
    </xf>
    <xf numFmtId="49" fontId="11" fillId="0" borderId="7" xfId="0" applyNumberFormat="1" applyFont="1" applyFill="1" applyBorder="1" applyAlignment="1">
      <alignment vertical="top"/>
    </xf>
    <xf numFmtId="49" fontId="11" fillId="0" borderId="9" xfId="0" applyNumberFormat="1" applyFont="1" applyFill="1" applyBorder="1" applyAlignment="1">
      <alignment vertical="top"/>
    </xf>
    <xf numFmtId="49" fontId="11" fillId="0" borderId="10" xfId="0" applyNumberFormat="1" applyFont="1" applyFill="1" applyBorder="1" applyAlignment="1">
      <alignment vertical="top"/>
    </xf>
    <xf numFmtId="2" fontId="3" fillId="0" borderId="89" xfId="0" applyNumberFormat="1" applyFont="1" applyFill="1" applyBorder="1" applyAlignment="1">
      <alignment vertical="top" wrapText="1"/>
    </xf>
    <xf numFmtId="4" fontId="11" fillId="0" borderId="89" xfId="0" applyNumberFormat="1" applyFont="1" applyFill="1" applyBorder="1" applyAlignment="1">
      <alignment vertical="top" wrapText="1"/>
    </xf>
    <xf numFmtId="4" fontId="11" fillId="0" borderId="104" xfId="0" applyNumberFormat="1" applyFont="1" applyFill="1" applyBorder="1" applyAlignment="1">
      <alignment vertical="top" wrapText="1"/>
    </xf>
    <xf numFmtId="4" fontId="11" fillId="0" borderId="23" xfId="0" applyNumberFormat="1" applyFont="1" applyFill="1" applyBorder="1" applyAlignment="1">
      <alignment vertical="top" wrapText="1"/>
    </xf>
    <xf numFmtId="10" fontId="11" fillId="0" borderId="24" xfId="0" applyNumberFormat="1" applyFont="1" applyFill="1" applyBorder="1" applyAlignment="1">
      <alignment vertical="top" wrapText="1"/>
    </xf>
    <xf numFmtId="4" fontId="2" fillId="0" borderId="0" xfId="0" applyNumberFormat="1" applyFont="1" applyAlignment="1">
      <alignment vertical="top"/>
    </xf>
    <xf numFmtId="0" fontId="15" fillId="0" borderId="46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4" fontId="15" fillId="0" borderId="0" xfId="0" applyNumberFormat="1" applyFont="1" applyAlignment="1">
      <alignment vertical="top"/>
    </xf>
    <xf numFmtId="2" fontId="7" fillId="27" borderId="88" xfId="0" applyNumberFormat="1" applyFont="1" applyFill="1" applyBorder="1" applyAlignment="1">
      <alignment vertical="top" wrapText="1"/>
    </xf>
    <xf numFmtId="4" fontId="3" fillId="27" borderId="116" xfId="0" applyNumberFormat="1" applyFont="1" applyFill="1" applyBorder="1" applyAlignment="1">
      <alignment vertical="top" wrapText="1"/>
    </xf>
    <xf numFmtId="4" fontId="3" fillId="27" borderId="80" xfId="0" applyNumberFormat="1" applyFont="1" applyFill="1" applyBorder="1" applyAlignment="1">
      <alignment vertical="top" wrapText="1"/>
    </xf>
    <xf numFmtId="4" fontId="3" fillId="27" borderId="3" xfId="0" applyNumberFormat="1" applyFont="1" applyFill="1" applyBorder="1" applyAlignment="1">
      <alignment vertical="top" wrapText="1"/>
    </xf>
    <xf numFmtId="10" fontId="3" fillId="27" borderId="4" xfId="0" applyNumberFormat="1" applyFont="1" applyFill="1" applyBorder="1" applyAlignment="1">
      <alignment vertical="top" wrapText="1"/>
    </xf>
    <xf numFmtId="49" fontId="11" fillId="0" borderId="16" xfId="0" applyNumberFormat="1" applyFont="1" applyFill="1" applyBorder="1" applyAlignment="1">
      <alignment vertical="top"/>
    </xf>
    <xf numFmtId="49" fontId="11" fillId="0" borderId="17" xfId="0" applyNumberFormat="1" applyFont="1" applyFill="1" applyBorder="1" applyAlignment="1">
      <alignment vertical="top"/>
    </xf>
    <xf numFmtId="49" fontId="11" fillId="0" borderId="18" xfId="0" applyNumberFormat="1" applyFont="1" applyFill="1" applyBorder="1" applyAlignment="1">
      <alignment vertical="top"/>
    </xf>
    <xf numFmtId="2" fontId="3" fillId="0" borderId="87" xfId="0" applyNumberFormat="1" applyFont="1" applyFill="1" applyBorder="1" applyAlignment="1">
      <alignment vertical="top" wrapText="1"/>
    </xf>
    <xf numFmtId="4" fontId="11" fillId="0" borderId="117" xfId="0" applyNumberFormat="1" applyFont="1" applyFill="1" applyBorder="1" applyAlignment="1">
      <alignment vertical="top" wrapText="1"/>
    </xf>
    <xf numFmtId="4" fontId="11" fillId="0" borderId="105" xfId="0" applyNumberFormat="1" applyFont="1" applyFill="1" applyBorder="1" applyAlignment="1">
      <alignment vertical="top" wrapText="1"/>
    </xf>
    <xf numFmtId="4" fontId="11" fillId="0" borderId="17" xfId="0" applyNumberFormat="1" applyFont="1" applyFill="1" applyBorder="1" applyAlignment="1">
      <alignment vertical="top" wrapText="1"/>
    </xf>
    <xf numFmtId="10" fontId="11" fillId="0" borderId="18" xfId="0" applyNumberFormat="1" applyFont="1" applyFill="1" applyBorder="1" applyAlignment="1">
      <alignment vertical="top" wrapText="1"/>
    </xf>
    <xf numFmtId="49" fontId="11" fillId="0" borderId="22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24" xfId="0" applyNumberFormat="1" applyFont="1" applyFill="1" applyBorder="1" applyAlignment="1">
      <alignment vertical="top"/>
    </xf>
    <xf numFmtId="4" fontId="14" fillId="0" borderId="0" xfId="0" applyNumberFormat="1" applyFont="1" applyAlignment="1">
      <alignment vertical="top"/>
    </xf>
    <xf numFmtId="2" fontId="11" fillId="0" borderId="87" xfId="0" applyNumberFormat="1" applyFont="1" applyFill="1" applyBorder="1" applyAlignment="1">
      <alignment vertical="top" wrapText="1"/>
    </xf>
    <xf numFmtId="49" fontId="11" fillId="27" borderId="16" xfId="0" applyNumberFormat="1" applyFont="1" applyFill="1" applyBorder="1" applyAlignment="1">
      <alignment vertical="top"/>
    </xf>
    <xf numFmtId="49" fontId="11" fillId="27" borderId="17" xfId="0" applyNumberFormat="1" applyFont="1" applyFill="1" applyBorder="1" applyAlignment="1">
      <alignment vertical="top"/>
    </xf>
    <xf numFmtId="49" fontId="11" fillId="27" borderId="18" xfId="0" applyNumberFormat="1" applyFont="1" applyFill="1" applyBorder="1" applyAlignment="1">
      <alignment vertical="top"/>
    </xf>
    <xf numFmtId="4" fontId="3" fillId="27" borderId="117" xfId="0" applyNumberFormat="1" applyFont="1" applyFill="1" applyBorder="1" applyAlignment="1">
      <alignment vertical="top" wrapText="1"/>
    </xf>
    <xf numFmtId="4" fontId="3" fillId="27" borderId="105" xfId="0" applyNumberFormat="1" applyFont="1" applyFill="1" applyBorder="1" applyAlignment="1">
      <alignment vertical="top" wrapText="1"/>
    </xf>
    <xf numFmtId="4" fontId="3" fillId="27" borderId="17" xfId="0" applyNumberFormat="1" applyFont="1" applyFill="1" applyBorder="1" applyAlignment="1">
      <alignment vertical="top" wrapText="1"/>
    </xf>
    <xf numFmtId="10" fontId="3" fillId="27" borderId="18" xfId="0" applyNumberFormat="1" applyFont="1" applyFill="1" applyBorder="1" applyAlignment="1">
      <alignment vertical="top" wrapText="1"/>
    </xf>
    <xf numFmtId="4" fontId="11" fillId="0" borderId="16" xfId="0" applyNumberFormat="1" applyFont="1" applyFill="1" applyBorder="1" applyAlignment="1">
      <alignment vertical="top" wrapText="1"/>
    </xf>
    <xf numFmtId="49" fontId="11" fillId="0" borderId="15" xfId="0" applyNumberFormat="1" applyFont="1" applyFill="1" applyBorder="1" applyAlignment="1">
      <alignment vertical="top"/>
    </xf>
    <xf numFmtId="49" fontId="11" fillId="0" borderId="8" xfId="0" applyNumberFormat="1" applyFont="1" applyFill="1" applyBorder="1" applyAlignment="1">
      <alignment vertical="top"/>
    </xf>
    <xf numFmtId="49" fontId="11" fillId="0" borderId="77" xfId="0" applyNumberFormat="1" applyFont="1" applyFill="1" applyBorder="1" applyAlignment="1">
      <alignment vertical="top"/>
    </xf>
    <xf numFmtId="2" fontId="3" fillId="0" borderId="31" xfId="0" applyNumberFormat="1" applyFont="1" applyFill="1" applyBorder="1" applyAlignment="1">
      <alignment vertical="top" wrapText="1"/>
    </xf>
    <xf numFmtId="4" fontId="11" fillId="0" borderId="0" xfId="0" applyNumberFormat="1" applyFont="1" applyFill="1" applyBorder="1" applyAlignment="1">
      <alignment vertical="top" wrapText="1"/>
    </xf>
    <xf numFmtId="4" fontId="11" fillId="0" borderId="49" xfId="0" applyNumberFormat="1" applyFont="1" applyFill="1" applyBorder="1" applyAlignment="1">
      <alignment vertical="top" wrapText="1"/>
    </xf>
    <xf numFmtId="4" fontId="11" fillId="0" borderId="8" xfId="0" applyNumberFormat="1" applyFont="1" applyFill="1" applyBorder="1" applyAlignment="1">
      <alignment vertical="top" wrapText="1"/>
    </xf>
    <xf numFmtId="49" fontId="11" fillId="27" borderId="25" xfId="0" applyNumberFormat="1" applyFont="1" applyFill="1" applyBorder="1" applyAlignment="1">
      <alignment vertical="top"/>
    </xf>
    <xf numFmtId="49" fontId="11" fillId="27" borderId="26" xfId="0" applyNumberFormat="1" applyFont="1" applyFill="1" applyBorder="1" applyAlignment="1">
      <alignment vertical="top"/>
    </xf>
    <xf numFmtId="49" fontId="11" fillId="27" borderId="109" xfId="0" applyNumberFormat="1" applyFont="1" applyFill="1" applyBorder="1" applyAlignment="1">
      <alignment vertical="top"/>
    </xf>
    <xf numFmtId="4" fontId="3" fillId="27" borderId="85" xfId="0" applyNumberFormat="1" applyFont="1" applyFill="1" applyBorder="1" applyAlignment="1">
      <alignment vertical="top" wrapText="1"/>
    </xf>
    <xf numFmtId="0" fontId="0" fillId="0" borderId="49" xfId="0" applyFont="1" applyFill="1" applyBorder="1" applyAlignment="1">
      <alignment vertical="top"/>
    </xf>
    <xf numFmtId="2" fontId="3" fillId="0" borderId="31" xfId="0" applyNumberFormat="1" applyFont="1" applyBorder="1" applyAlignment="1">
      <alignment vertical="top" wrapText="1"/>
    </xf>
    <xf numFmtId="4" fontId="11" fillId="0" borderId="31" xfId="0" applyNumberFormat="1" applyFont="1" applyFill="1" applyBorder="1" applyAlignment="1">
      <alignment vertical="top" wrapText="1"/>
    </xf>
    <xf numFmtId="4" fontId="11" fillId="0" borderId="9" xfId="0" applyNumberFormat="1" applyFont="1" applyFill="1" applyBorder="1" applyAlignment="1">
      <alignment vertical="top" wrapText="1"/>
    </xf>
    <xf numFmtId="10" fontId="11" fillId="0" borderId="10" xfId="0" applyNumberFormat="1" applyFont="1" applyFill="1" applyBorder="1" applyAlignment="1">
      <alignment vertical="top" wrapText="1"/>
    </xf>
    <xf numFmtId="0" fontId="5" fillId="25" borderId="49" xfId="0" applyFont="1" applyFill="1" applyBorder="1" applyAlignment="1">
      <alignment vertical="top"/>
    </xf>
    <xf numFmtId="49" fontId="17" fillId="25" borderId="15" xfId="0" applyNumberFormat="1" applyFont="1" applyFill="1" applyBorder="1" applyAlignment="1">
      <alignment vertical="top" wrapText="1"/>
    </xf>
    <xf numFmtId="49" fontId="17" fillId="25" borderId="8" xfId="0" applyNumberFormat="1" applyFont="1" applyFill="1" applyBorder="1" applyAlignment="1">
      <alignment vertical="top" wrapText="1"/>
    </xf>
    <xf numFmtId="49" fontId="17" fillId="25" borderId="77" xfId="0" applyNumberFormat="1" applyFont="1" applyFill="1" applyBorder="1" applyAlignment="1">
      <alignment vertical="top" wrapText="1"/>
    </xf>
    <xf numFmtId="2" fontId="17" fillId="25" borderId="31" xfId="0" applyNumberFormat="1" applyFont="1" applyFill="1" applyBorder="1" applyAlignment="1">
      <alignment vertical="top" wrapText="1"/>
    </xf>
    <xf numFmtId="4" fontId="17" fillId="25" borderId="14" xfId="0" applyNumberFormat="1" applyFont="1" applyFill="1" applyBorder="1" applyAlignment="1">
      <alignment vertical="top" wrapText="1"/>
    </xf>
    <xf numFmtId="4" fontId="17" fillId="25" borderId="53" xfId="0" applyNumberFormat="1" applyFont="1" applyFill="1" applyBorder="1" applyAlignment="1">
      <alignment vertical="top" wrapText="1"/>
    </xf>
    <xf numFmtId="4" fontId="17" fillId="25" borderId="12" xfId="0" applyNumberFormat="1" applyFont="1" applyFill="1" applyBorder="1" applyAlignment="1">
      <alignment vertical="top" wrapText="1"/>
    </xf>
    <xf numFmtId="10" fontId="17" fillId="25" borderId="13" xfId="0" applyNumberFormat="1" applyFont="1" applyFill="1" applyBorder="1" applyAlignment="1">
      <alignment vertical="top" wrapText="1"/>
    </xf>
    <xf numFmtId="49" fontId="13" fillId="28" borderId="82" xfId="0" applyNumberFormat="1" applyFont="1" applyFill="1" applyBorder="1" applyAlignment="1">
      <alignment vertical="top"/>
    </xf>
    <xf numFmtId="49" fontId="13" fillId="28" borderId="83" xfId="0" applyNumberFormat="1" applyFont="1" applyFill="1" applyBorder="1" applyAlignment="1">
      <alignment vertical="top"/>
    </xf>
    <xf numFmtId="49" fontId="13" fillId="28" borderId="90" xfId="0" applyNumberFormat="1" applyFont="1" applyFill="1" applyBorder="1" applyAlignment="1">
      <alignment vertical="top"/>
    </xf>
    <xf numFmtId="2" fontId="12" fillId="28" borderId="88" xfId="0" applyNumberFormat="1" applyFont="1" applyFill="1" applyBorder="1" applyAlignment="1">
      <alignment vertical="top" wrapText="1"/>
    </xf>
    <xf numFmtId="4" fontId="12" fillId="28" borderId="85" xfId="0" applyNumberFormat="1" applyFont="1" applyFill="1" applyBorder="1" applyAlignment="1">
      <alignment vertical="top" wrapText="1"/>
    </xf>
    <xf numFmtId="4" fontId="12" fillId="28" borderId="81" xfId="0" applyNumberFormat="1" applyFont="1" applyFill="1" applyBorder="1" applyAlignment="1">
      <alignment vertical="top" wrapText="1"/>
    </xf>
    <xf numFmtId="4" fontId="12" fillId="28" borderId="20" xfId="0" applyNumberFormat="1" applyFont="1" applyFill="1" applyBorder="1" applyAlignment="1">
      <alignment vertical="top" wrapText="1"/>
    </xf>
    <xf numFmtId="10" fontId="12" fillId="28" borderId="21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0" fontId="18" fillId="0" borderId="46" xfId="0" applyFont="1" applyFill="1" applyBorder="1" applyAlignment="1">
      <alignment vertical="top"/>
    </xf>
    <xf numFmtId="49" fontId="7" fillId="27" borderId="42" xfId="0" applyNumberFormat="1" applyFont="1" applyFill="1" applyBorder="1" applyAlignment="1">
      <alignment vertical="top"/>
    </xf>
    <xf numFmtId="49" fontId="7" fillId="27" borderId="32" xfId="0" applyNumberFormat="1" applyFont="1" applyFill="1" applyBorder="1" applyAlignment="1">
      <alignment vertical="top"/>
    </xf>
    <xf numFmtId="49" fontId="7" fillId="27" borderId="91" xfId="0" applyNumberFormat="1" applyFont="1" applyFill="1" applyBorder="1" applyAlignment="1">
      <alignment vertical="top"/>
    </xf>
    <xf numFmtId="4" fontId="16" fillId="27" borderId="87" xfId="0" applyNumberFormat="1" applyFont="1" applyFill="1" applyBorder="1" applyAlignment="1">
      <alignment vertical="top" wrapText="1"/>
    </xf>
    <xf numFmtId="4" fontId="16" fillId="27" borderId="105" xfId="0" applyNumberFormat="1" applyFont="1" applyFill="1" applyBorder="1" applyAlignment="1">
      <alignment vertical="top" wrapText="1"/>
    </xf>
    <xf numFmtId="4" fontId="16" fillId="27" borderId="17" xfId="0" applyNumberFormat="1" applyFont="1" applyFill="1" applyBorder="1" applyAlignment="1">
      <alignment vertical="top" wrapText="1"/>
    </xf>
    <xf numFmtId="10" fontId="16" fillId="27" borderId="18" xfId="0" applyNumberFormat="1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4" fontId="18" fillId="0" borderId="0" xfId="0" applyNumberFormat="1" applyFont="1" applyAlignment="1">
      <alignment vertical="top"/>
    </xf>
    <xf numFmtId="49" fontId="11" fillId="0" borderId="43" xfId="0" applyNumberFormat="1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vertical="top"/>
    </xf>
    <xf numFmtId="49" fontId="11" fillId="0" borderId="91" xfId="0" applyNumberFormat="1" applyFont="1" applyFill="1" applyBorder="1" applyAlignment="1">
      <alignment vertical="top"/>
    </xf>
    <xf numFmtId="4" fontId="11" fillId="0" borderId="87" xfId="0" applyNumberFormat="1" applyFont="1" applyFill="1" applyBorder="1" applyAlignment="1">
      <alignment vertical="top" wrapText="1"/>
    </xf>
    <xf numFmtId="4" fontId="7" fillId="27" borderId="87" xfId="0" applyNumberFormat="1" applyFont="1" applyFill="1" applyBorder="1" applyAlignment="1">
      <alignment vertical="top" wrapText="1"/>
    </xf>
    <xf numFmtId="4" fontId="7" fillId="27" borderId="105" xfId="0" applyNumberFormat="1" applyFont="1" applyFill="1" applyBorder="1" applyAlignment="1">
      <alignment vertical="top" wrapText="1"/>
    </xf>
    <xf numFmtId="4" fontId="7" fillId="27" borderId="17" xfId="0" applyNumberFormat="1" applyFont="1" applyFill="1" applyBorder="1" applyAlignment="1">
      <alignment vertical="top" wrapText="1"/>
    </xf>
    <xf numFmtId="10" fontId="7" fillId="27" borderId="18" xfId="0" applyNumberFormat="1" applyFont="1" applyFill="1" applyBorder="1" applyAlignment="1">
      <alignment vertical="top" wrapText="1"/>
    </xf>
    <xf numFmtId="49" fontId="11" fillId="0" borderId="33" xfId="0" applyNumberFormat="1" applyFont="1" applyFill="1" applyBorder="1" applyAlignment="1">
      <alignment vertical="top"/>
    </xf>
    <xf numFmtId="49" fontId="11" fillId="0" borderId="92" xfId="0" applyNumberFormat="1" applyFont="1" applyFill="1" applyBorder="1" applyAlignment="1">
      <alignment vertical="top"/>
    </xf>
    <xf numFmtId="49" fontId="13" fillId="28" borderId="43" xfId="0" applyNumberFormat="1" applyFont="1" applyFill="1" applyBorder="1" applyAlignment="1">
      <alignment vertical="top"/>
    </xf>
    <xf numFmtId="49" fontId="13" fillId="28" borderId="33" xfId="0" applyNumberFormat="1" applyFont="1" applyFill="1" applyBorder="1" applyAlignment="1">
      <alignment vertical="top"/>
    </xf>
    <xf numFmtId="49" fontId="13" fillId="28" borderId="92" xfId="0" applyNumberFormat="1" applyFont="1" applyFill="1" applyBorder="1" applyAlignment="1">
      <alignment vertical="top"/>
    </xf>
    <xf numFmtId="2" fontId="12" fillId="28" borderId="87" xfId="0" applyNumberFormat="1" applyFont="1" applyFill="1" applyBorder="1" applyAlignment="1">
      <alignment vertical="top" wrapText="1"/>
    </xf>
    <xf numFmtId="4" fontId="12" fillId="28" borderId="87" xfId="0" applyNumberFormat="1" applyFont="1" applyFill="1" applyBorder="1" applyAlignment="1">
      <alignment vertical="top" wrapText="1"/>
    </xf>
    <xf numFmtId="4" fontId="12" fillId="28" borderId="105" xfId="0" applyNumberFormat="1" applyFont="1" applyFill="1" applyBorder="1" applyAlignment="1">
      <alignment vertical="top" wrapText="1"/>
    </xf>
    <xf numFmtId="4" fontId="12" fillId="28" borderId="17" xfId="0" applyNumberFormat="1" applyFont="1" applyFill="1" applyBorder="1" applyAlignment="1">
      <alignment vertical="top" wrapText="1"/>
    </xf>
    <xf numFmtId="10" fontId="12" fillId="28" borderId="18" xfId="0" applyNumberFormat="1" applyFont="1" applyFill="1" applyBorder="1" applyAlignment="1">
      <alignment vertical="top" wrapText="1"/>
    </xf>
    <xf numFmtId="49" fontId="11" fillId="0" borderId="42" xfId="0" applyNumberFormat="1" applyFont="1" applyFill="1" applyBorder="1" applyAlignment="1">
      <alignment vertical="top"/>
    </xf>
    <xf numFmtId="49" fontId="11" fillId="31" borderId="42" xfId="0" applyNumberFormat="1" applyFont="1" applyFill="1" applyBorder="1" applyAlignment="1">
      <alignment vertical="top"/>
    </xf>
    <xf numFmtId="49" fontId="11" fillId="31" borderId="32" xfId="0" applyNumberFormat="1" applyFont="1" applyFill="1" applyBorder="1" applyAlignment="1">
      <alignment vertical="top"/>
    </xf>
    <xf numFmtId="49" fontId="11" fillId="31" borderId="91" xfId="0" applyNumberFormat="1" applyFont="1" applyFill="1" applyBorder="1" applyAlignment="1">
      <alignment vertical="top"/>
    </xf>
    <xf numFmtId="4" fontId="11" fillId="31" borderId="87" xfId="0" applyNumberFormat="1" applyFont="1" applyFill="1" applyBorder="1" applyAlignment="1">
      <alignment vertical="top" wrapText="1"/>
    </xf>
    <xf numFmtId="4" fontId="11" fillId="31" borderId="105" xfId="0" applyNumberFormat="1" applyFont="1" applyFill="1" applyBorder="1" applyAlignment="1">
      <alignment vertical="top" wrapText="1"/>
    </xf>
    <xf numFmtId="4" fontId="11" fillId="31" borderId="17" xfId="0" applyNumberFormat="1" applyFont="1" applyFill="1" applyBorder="1" applyAlignment="1">
      <alignment vertical="top" wrapText="1"/>
    </xf>
    <xf numFmtId="10" fontId="11" fillId="31" borderId="18" xfId="0" applyNumberFormat="1" applyFont="1" applyFill="1" applyBorder="1" applyAlignment="1">
      <alignment vertical="top" wrapText="1"/>
    </xf>
    <xf numFmtId="49" fontId="13" fillId="28" borderId="16" xfId="0" applyNumberFormat="1" applyFont="1" applyFill="1" applyBorder="1" applyAlignment="1">
      <alignment vertical="top"/>
    </xf>
    <xf numFmtId="49" fontId="13" fillId="28" borderId="17" xfId="0" applyNumberFormat="1" applyFont="1" applyFill="1" applyBorder="1" applyAlignment="1">
      <alignment vertical="top"/>
    </xf>
    <xf numFmtId="49" fontId="13" fillId="28" borderId="18" xfId="0" applyNumberFormat="1" applyFont="1" applyFill="1" applyBorder="1" applyAlignment="1">
      <alignment vertical="top"/>
    </xf>
    <xf numFmtId="49" fontId="13" fillId="31" borderId="17" xfId="0" applyNumberFormat="1" applyFont="1" applyFill="1" applyBorder="1" applyAlignment="1">
      <alignment vertical="top"/>
    </xf>
    <xf numFmtId="2" fontId="13" fillId="31" borderId="113" xfId="0" applyNumberFormat="1" applyFont="1" applyFill="1" applyBorder="1" applyAlignment="1">
      <alignment vertical="top" wrapText="1"/>
    </xf>
    <xf numFmtId="4" fontId="12" fillId="31" borderId="87" xfId="0" applyNumberFormat="1" applyFont="1" applyFill="1" applyBorder="1" applyAlignment="1">
      <alignment vertical="top" wrapText="1"/>
    </xf>
    <xf numFmtId="4" fontId="12" fillId="31" borderId="105" xfId="0" applyNumberFormat="1" applyFont="1" applyFill="1" applyBorder="1" applyAlignment="1">
      <alignment vertical="top" wrapText="1"/>
    </xf>
    <xf numFmtId="4" fontId="12" fillId="31" borderId="17" xfId="0" applyNumberFormat="1" applyFont="1" applyFill="1" applyBorder="1" applyAlignment="1">
      <alignment vertical="top" wrapText="1"/>
    </xf>
    <xf numFmtId="10" fontId="12" fillId="31" borderId="18" xfId="0" applyNumberFormat="1" applyFont="1" applyFill="1" applyBorder="1" applyAlignment="1">
      <alignment vertical="top" wrapText="1"/>
    </xf>
    <xf numFmtId="2" fontId="11" fillId="0" borderId="113" xfId="0" applyNumberFormat="1" applyFont="1" applyFill="1" applyBorder="1" applyAlignment="1">
      <alignment vertical="top" wrapText="1"/>
    </xf>
    <xf numFmtId="2" fontId="3" fillId="0" borderId="85" xfId="0" applyNumberFormat="1" applyFont="1" applyFill="1" applyBorder="1" applyAlignment="1">
      <alignment vertical="top" wrapText="1"/>
    </xf>
    <xf numFmtId="4" fontId="11" fillId="0" borderId="85" xfId="0" applyNumberFormat="1" applyFont="1" applyFill="1" applyBorder="1" applyAlignment="1">
      <alignment vertical="top" wrapText="1"/>
    </xf>
    <xf numFmtId="4" fontId="11" fillId="0" borderId="81" xfId="0" applyNumberFormat="1" applyFont="1" applyFill="1" applyBorder="1" applyAlignment="1">
      <alignment vertical="top" wrapText="1"/>
    </xf>
    <xf numFmtId="49" fontId="11" fillId="0" borderId="45" xfId="0" applyNumberFormat="1" applyFont="1" applyFill="1" applyBorder="1" applyAlignment="1">
      <alignment vertical="top"/>
    </xf>
    <xf numFmtId="49" fontId="11" fillId="0" borderId="40" xfId="0" applyNumberFormat="1" applyFont="1" applyFill="1" applyBorder="1" applyAlignment="1">
      <alignment vertical="top"/>
    </xf>
    <xf numFmtId="49" fontId="11" fillId="0" borderId="93" xfId="0" applyNumberFormat="1" applyFont="1" applyFill="1" applyBorder="1" applyAlignment="1">
      <alignment vertical="top"/>
    </xf>
    <xf numFmtId="4" fontId="11" fillId="0" borderId="30" xfId="0" applyNumberFormat="1" applyFont="1" applyFill="1" applyBorder="1" applyAlignment="1">
      <alignment vertical="top" wrapText="1"/>
    </xf>
    <xf numFmtId="4" fontId="11" fillId="0" borderId="46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12" fillId="26" borderId="78" xfId="0" applyNumberFormat="1" applyFont="1" applyFill="1" applyBorder="1" applyAlignment="1">
      <alignment vertical="top" wrapText="1"/>
    </xf>
    <xf numFmtId="49" fontId="12" fillId="26" borderId="79" xfId="0" applyNumberFormat="1" applyFont="1" applyFill="1" applyBorder="1" applyAlignment="1">
      <alignment vertical="top" wrapText="1"/>
    </xf>
    <xf numFmtId="49" fontId="12" fillId="26" borderId="94" xfId="0" applyNumberFormat="1" applyFont="1" applyFill="1" applyBorder="1" applyAlignment="1">
      <alignment vertical="top" wrapText="1"/>
    </xf>
    <xf numFmtId="2" fontId="12" fillId="26" borderId="27" xfId="0" applyNumberFormat="1" applyFont="1" applyFill="1" applyBorder="1" applyAlignment="1">
      <alignment vertical="top" wrapText="1"/>
    </xf>
    <xf numFmtId="4" fontId="12" fillId="26" borderId="30" xfId="0" applyNumberFormat="1" applyFont="1" applyFill="1" applyBorder="1" applyAlignment="1">
      <alignment vertical="top" wrapText="1"/>
    </xf>
    <xf numFmtId="4" fontId="12" fillId="26" borderId="46" xfId="0" applyNumberFormat="1" applyFont="1" applyFill="1" applyBorder="1" applyAlignment="1">
      <alignment vertical="top" wrapText="1"/>
    </xf>
    <xf numFmtId="4" fontId="12" fillId="26" borderId="20" xfId="0" applyNumberFormat="1" applyFont="1" applyFill="1" applyBorder="1" applyAlignment="1">
      <alignment vertical="top" wrapText="1"/>
    </xf>
    <xf numFmtId="10" fontId="12" fillId="26" borderId="21" xfId="0" applyNumberFormat="1" applyFont="1" applyFill="1" applyBorder="1" applyAlignment="1">
      <alignment vertical="top" wrapText="1"/>
    </xf>
    <xf numFmtId="49" fontId="7" fillId="27" borderId="16" xfId="0" applyNumberFormat="1" applyFont="1" applyFill="1" applyBorder="1" applyAlignment="1">
      <alignment vertical="top"/>
    </xf>
    <xf numFmtId="49" fontId="7" fillId="27" borderId="17" xfId="0" applyNumberFormat="1" applyFont="1" applyFill="1" applyBorder="1" applyAlignment="1">
      <alignment vertical="top"/>
    </xf>
    <xf numFmtId="49" fontId="7" fillId="27" borderId="18" xfId="0" applyNumberFormat="1" applyFont="1" applyFill="1" applyBorder="1" applyAlignment="1">
      <alignment vertical="top"/>
    </xf>
    <xf numFmtId="49" fontId="0" fillId="0" borderId="38" xfId="0" applyNumberFormat="1" applyFont="1" applyFill="1" applyBorder="1" applyAlignment="1">
      <alignment vertical="top"/>
    </xf>
    <xf numFmtId="49" fontId="11" fillId="0" borderId="34" xfId="0" applyNumberFormat="1" applyFont="1" applyFill="1" applyBorder="1" applyAlignment="1">
      <alignment vertical="top"/>
    </xf>
    <xf numFmtId="49" fontId="11" fillId="0" borderId="96" xfId="0" applyNumberFormat="1" applyFont="1" applyFill="1" applyBorder="1" applyAlignment="1">
      <alignment vertical="top"/>
    </xf>
    <xf numFmtId="2" fontId="3" fillId="0" borderId="30" xfId="0" applyNumberFormat="1" applyFont="1" applyBorder="1" applyAlignment="1">
      <alignment vertical="top" wrapText="1"/>
    </xf>
    <xf numFmtId="49" fontId="12" fillId="26" borderId="16" xfId="0" applyNumberFormat="1" applyFont="1" applyFill="1" applyBorder="1" applyAlignment="1">
      <alignment vertical="top" wrapText="1"/>
    </xf>
    <xf numFmtId="49" fontId="12" fillId="26" borderId="17" xfId="0" applyNumberFormat="1" applyFont="1" applyFill="1" applyBorder="1" applyAlignment="1">
      <alignment vertical="top" wrapText="1"/>
    </xf>
    <xf numFmtId="49" fontId="12" fillId="26" borderId="18" xfId="0" applyNumberFormat="1" applyFont="1" applyFill="1" applyBorder="1" applyAlignment="1">
      <alignment vertical="top" wrapText="1"/>
    </xf>
    <xf numFmtId="2" fontId="12" fillId="26" borderId="87" xfId="0" applyNumberFormat="1" applyFont="1" applyFill="1" applyBorder="1" applyAlignment="1">
      <alignment vertical="top" wrapText="1"/>
    </xf>
    <xf numFmtId="4" fontId="12" fillId="26" borderId="87" xfId="0" applyNumberFormat="1" applyFont="1" applyFill="1" applyBorder="1" applyAlignment="1">
      <alignment vertical="top" wrapText="1"/>
    </xf>
    <xf numFmtId="4" fontId="12" fillId="26" borderId="105" xfId="0" applyNumberFormat="1" applyFont="1" applyFill="1" applyBorder="1" applyAlignment="1">
      <alignment vertical="top" wrapText="1"/>
    </xf>
    <xf numFmtId="4" fontId="12" fillId="26" borderId="17" xfId="0" applyNumberFormat="1" applyFont="1" applyFill="1" applyBorder="1" applyAlignment="1">
      <alignment vertical="top" wrapText="1"/>
    </xf>
    <xf numFmtId="10" fontId="12" fillId="26" borderId="18" xfId="0" applyNumberFormat="1" applyFont="1" applyFill="1" applyBorder="1" applyAlignment="1">
      <alignment vertical="top" wrapText="1"/>
    </xf>
    <xf numFmtId="49" fontId="0" fillId="0" borderId="43" xfId="0" applyNumberFormat="1" applyFont="1" applyFill="1" applyBorder="1" applyAlignment="1">
      <alignment vertical="top"/>
    </xf>
    <xf numFmtId="2" fontId="3" fillId="0" borderId="87" xfId="0" applyNumberFormat="1" applyFont="1" applyBorder="1" applyAlignment="1">
      <alignment vertical="top" wrapText="1"/>
    </xf>
    <xf numFmtId="4" fontId="2" fillId="0" borderId="0" xfId="0" applyNumberFormat="1" applyFont="1" applyFill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123" xfId="0" applyNumberFormat="1" applyFont="1" applyFill="1" applyBorder="1" applyAlignment="1">
      <alignment vertical="top"/>
    </xf>
    <xf numFmtId="2" fontId="3" fillId="0" borderId="17" xfId="0" applyNumberFormat="1" applyFont="1" applyBorder="1" applyAlignment="1">
      <alignment vertical="top" wrapText="1"/>
    </xf>
    <xf numFmtId="49" fontId="0" fillId="0" borderId="17" xfId="0" applyNumberFormat="1" applyFont="1" applyFill="1" applyBorder="1" applyAlignment="1">
      <alignment vertical="top"/>
    </xf>
    <xf numFmtId="49" fontId="11" fillId="0" borderId="48" xfId="0" applyNumberFormat="1" applyFon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95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0" fillId="0" borderId="48" xfId="0" applyNumberFormat="1" applyFill="1" applyBorder="1" applyAlignment="1">
      <alignment vertical="top"/>
    </xf>
    <xf numFmtId="49" fontId="7" fillId="27" borderId="19" xfId="0" applyNumberFormat="1" applyFont="1" applyFill="1" applyBorder="1" applyAlignment="1">
      <alignment vertical="top"/>
    </xf>
    <xf numFmtId="49" fontId="7" fillId="27" borderId="20" xfId="0" applyNumberFormat="1" applyFont="1" applyFill="1" applyBorder="1" applyAlignment="1">
      <alignment vertical="top"/>
    </xf>
    <xf numFmtId="49" fontId="7" fillId="27" borderId="21" xfId="0" applyNumberFormat="1" applyFont="1" applyFill="1" applyBorder="1" applyAlignment="1">
      <alignment vertical="top"/>
    </xf>
    <xf numFmtId="2" fontId="7" fillId="27" borderId="85" xfId="0" applyNumberFormat="1" applyFont="1" applyFill="1" applyBorder="1" applyAlignment="1">
      <alignment vertical="top" wrapText="1"/>
    </xf>
    <xf numFmtId="4" fontId="7" fillId="27" borderId="85" xfId="0" applyNumberFormat="1" applyFont="1" applyFill="1" applyBorder="1" applyAlignment="1">
      <alignment vertical="top" wrapText="1"/>
    </xf>
    <xf numFmtId="4" fontId="7" fillId="27" borderId="81" xfId="0" applyNumberFormat="1" applyFont="1" applyFill="1" applyBorder="1" applyAlignment="1">
      <alignment vertical="top" wrapText="1"/>
    </xf>
    <xf numFmtId="4" fontId="7" fillId="27" borderId="20" xfId="0" applyNumberFormat="1" applyFont="1" applyFill="1" applyBorder="1" applyAlignment="1">
      <alignment vertical="top" wrapText="1"/>
    </xf>
    <xf numFmtId="10" fontId="7" fillId="27" borderId="21" xfId="0" applyNumberFormat="1" applyFont="1" applyFill="1" applyBorder="1" applyAlignment="1">
      <alignment vertical="top" wrapText="1"/>
    </xf>
    <xf numFmtId="2" fontId="3" fillId="0" borderId="86" xfId="0" applyNumberFormat="1" applyFont="1" applyBorder="1" applyAlignment="1">
      <alignment vertical="top" wrapText="1"/>
    </xf>
    <xf numFmtId="4" fontId="11" fillId="0" borderId="86" xfId="0" applyNumberFormat="1" applyFont="1" applyFill="1" applyBorder="1" applyAlignment="1">
      <alignment vertical="top" wrapText="1"/>
    </xf>
    <xf numFmtId="49" fontId="0" fillId="0" borderId="19" xfId="0" applyNumberFormat="1" applyFont="1" applyFill="1" applyBorder="1" applyAlignment="1">
      <alignment vertical="top"/>
    </xf>
    <xf numFmtId="49" fontId="11" fillId="0" borderId="20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2" fontId="3" fillId="0" borderId="85" xfId="0" applyNumberFormat="1" applyFont="1" applyBorder="1" applyAlignment="1">
      <alignment vertical="top" wrapText="1"/>
    </xf>
    <xf numFmtId="49" fontId="0" fillId="0" borderId="22" xfId="0" applyNumberFormat="1" applyFont="1" applyFill="1" applyBorder="1" applyAlignment="1">
      <alignment vertical="top"/>
    </xf>
    <xf numFmtId="0" fontId="5" fillId="25" borderId="53" xfId="0" applyFont="1" applyFill="1" applyBorder="1" applyAlignment="1">
      <alignment vertical="top"/>
    </xf>
    <xf numFmtId="49" fontId="17" fillId="25" borderId="11" xfId="0" applyNumberFormat="1" applyFont="1" applyFill="1" applyBorder="1" applyAlignment="1">
      <alignment vertical="top" wrapText="1"/>
    </xf>
    <xf numFmtId="49" fontId="17" fillId="25" borderId="12" xfId="0" applyNumberFormat="1" applyFont="1" applyFill="1" applyBorder="1" applyAlignment="1">
      <alignment vertical="top" wrapText="1"/>
    </xf>
    <xf numFmtId="49" fontId="17" fillId="25" borderId="74" xfId="0" applyNumberFormat="1" applyFont="1" applyFill="1" applyBorder="1" applyAlignment="1">
      <alignment vertical="top" wrapText="1"/>
    </xf>
    <xf numFmtId="2" fontId="17" fillId="25" borderId="14" xfId="0" applyNumberFormat="1" applyFont="1" applyFill="1" applyBorder="1" applyAlignment="1">
      <alignment vertical="top" wrapText="1"/>
    </xf>
    <xf numFmtId="0" fontId="4" fillId="0" borderId="46" xfId="0" applyFont="1" applyFill="1" applyBorder="1" applyAlignment="1">
      <alignment vertical="top"/>
    </xf>
    <xf numFmtId="49" fontId="13" fillId="28" borderId="84" xfId="0" applyNumberFormat="1" applyFont="1" applyFill="1" applyBorder="1" applyAlignment="1">
      <alignment vertical="top"/>
    </xf>
    <xf numFmtId="49" fontId="7" fillId="27" borderId="73" xfId="0" applyNumberFormat="1" applyFont="1" applyFill="1" applyBorder="1" applyAlignment="1">
      <alignment vertical="top"/>
    </xf>
    <xf numFmtId="49" fontId="11" fillId="0" borderId="70" xfId="0" applyNumberFormat="1" applyFont="1" applyFill="1" applyBorder="1" applyAlignment="1">
      <alignment vertical="top"/>
    </xf>
    <xf numFmtId="49" fontId="13" fillId="28" borderId="41" xfId="0" applyNumberFormat="1" applyFont="1" applyFill="1" applyBorder="1" applyAlignment="1">
      <alignment vertical="top"/>
    </xf>
    <xf numFmtId="49" fontId="13" fillId="28" borderId="28" xfId="0" applyNumberFormat="1" applyFont="1" applyFill="1" applyBorder="1" applyAlignment="1">
      <alignment vertical="top"/>
    </xf>
    <xf numFmtId="49" fontId="13" fillId="28" borderId="69" xfId="0" applyNumberFormat="1" applyFont="1" applyFill="1" applyBorder="1" applyAlignment="1">
      <alignment vertical="top"/>
    </xf>
    <xf numFmtId="2" fontId="12" fillId="28" borderId="14" xfId="0" applyNumberFormat="1" applyFont="1" applyFill="1" applyBorder="1" applyAlignment="1">
      <alignment vertical="top" wrapText="1"/>
    </xf>
    <xf numFmtId="4" fontId="12" fillId="28" borderId="14" xfId="0" applyNumberFormat="1" applyFont="1" applyFill="1" applyBorder="1" applyAlignment="1">
      <alignment vertical="top" wrapText="1"/>
    </xf>
    <xf numFmtId="4" fontId="12" fillId="28" borderId="53" xfId="0" applyNumberFormat="1" applyFont="1" applyFill="1" applyBorder="1" applyAlignment="1">
      <alignment vertical="top" wrapText="1"/>
    </xf>
    <xf numFmtId="4" fontId="12" fillId="28" borderId="12" xfId="0" applyNumberFormat="1" applyFont="1" applyFill="1" applyBorder="1" applyAlignment="1">
      <alignment vertical="top" wrapText="1"/>
    </xf>
    <xf numFmtId="10" fontId="12" fillId="28" borderId="13" xfId="0" applyNumberFormat="1" applyFont="1" applyFill="1" applyBorder="1" applyAlignment="1">
      <alignment vertical="top" wrapText="1"/>
    </xf>
    <xf numFmtId="49" fontId="0" fillId="0" borderId="51" xfId="0" applyNumberFormat="1" applyFont="1" applyFill="1" applyBorder="1" applyAlignment="1">
      <alignment vertical="top"/>
    </xf>
    <xf numFmtId="49" fontId="11" fillId="0" borderId="52" xfId="0" applyNumberFormat="1" applyFont="1" applyFill="1" applyBorder="1" applyAlignment="1">
      <alignment vertical="top"/>
    </xf>
    <xf numFmtId="49" fontId="11" fillId="0" borderId="75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49" fontId="18" fillId="31" borderId="43" xfId="0" applyNumberFormat="1" applyFont="1" applyFill="1" applyBorder="1" applyAlignment="1">
      <alignment vertical="top"/>
    </xf>
    <xf numFmtId="49" fontId="7" fillId="31" borderId="33" xfId="0" applyNumberFormat="1" applyFont="1" applyFill="1" applyBorder="1" applyAlignment="1">
      <alignment vertical="top"/>
    </xf>
    <xf numFmtId="49" fontId="7" fillId="31" borderId="92" xfId="0" applyNumberFormat="1" applyFont="1" applyFill="1" applyBorder="1" applyAlignment="1">
      <alignment vertical="top"/>
    </xf>
    <xf numFmtId="2" fontId="7" fillId="31" borderId="87" xfId="0" applyNumberFormat="1" applyFont="1" applyFill="1" applyBorder="1" applyAlignment="1">
      <alignment vertical="top" wrapText="1"/>
    </xf>
    <xf numFmtId="4" fontId="7" fillId="31" borderId="87" xfId="0" applyNumberFormat="1" applyFont="1" applyFill="1" applyBorder="1" applyAlignment="1">
      <alignment vertical="top" wrapText="1"/>
    </xf>
    <xf numFmtId="4" fontId="7" fillId="31" borderId="105" xfId="0" applyNumberFormat="1" applyFont="1" applyFill="1" applyBorder="1" applyAlignment="1">
      <alignment vertical="top" wrapText="1"/>
    </xf>
    <xf numFmtId="4" fontId="7" fillId="31" borderId="17" xfId="0" applyNumberFormat="1" applyFont="1" applyFill="1" applyBorder="1" applyAlignment="1">
      <alignment vertical="top" wrapText="1"/>
    </xf>
    <xf numFmtId="10" fontId="7" fillId="31" borderId="18" xfId="0" applyNumberFormat="1" applyFont="1" applyFill="1" applyBorder="1" applyAlignment="1">
      <alignment vertical="top" wrapText="1"/>
    </xf>
    <xf numFmtId="49" fontId="0" fillId="0" borderId="42" xfId="0" applyNumberFormat="1" applyFill="1" applyBorder="1" applyAlignment="1">
      <alignment vertical="top"/>
    </xf>
    <xf numFmtId="49" fontId="0" fillId="0" borderId="16" xfId="0" applyNumberFormat="1" applyFont="1" applyFill="1" applyBorder="1" applyAlignment="1">
      <alignment vertical="top"/>
    </xf>
    <xf numFmtId="49" fontId="18" fillId="0" borderId="16" xfId="0" applyNumberFormat="1" applyFont="1" applyFill="1" applyBorder="1" applyAlignment="1">
      <alignment vertical="top"/>
    </xf>
    <xf numFmtId="49" fontId="7" fillId="0" borderId="17" xfId="0" applyNumberFormat="1" applyFont="1" applyFill="1" applyBorder="1" applyAlignment="1">
      <alignment vertical="top"/>
    </xf>
    <xf numFmtId="49" fontId="7" fillId="0" borderId="18" xfId="0" applyNumberFormat="1" applyFont="1" applyFill="1" applyBorder="1" applyAlignment="1">
      <alignment vertical="top"/>
    </xf>
    <xf numFmtId="2" fontId="7" fillId="0" borderId="87" xfId="0" applyNumberFormat="1" applyFont="1" applyFill="1" applyBorder="1" applyAlignment="1">
      <alignment vertical="top" wrapText="1"/>
    </xf>
    <xf numFmtId="4" fontId="7" fillId="0" borderId="87" xfId="0" applyNumberFormat="1" applyFont="1" applyFill="1" applyBorder="1" applyAlignment="1">
      <alignment vertical="top" wrapText="1"/>
    </xf>
    <xf numFmtId="4" fontId="7" fillId="0" borderId="105" xfId="0" applyNumberFormat="1" applyFont="1" applyFill="1" applyBorder="1" applyAlignment="1">
      <alignment vertical="top" wrapText="1"/>
    </xf>
    <xf numFmtId="4" fontId="7" fillId="0" borderId="17" xfId="0" applyNumberFormat="1" applyFont="1" applyFill="1" applyBorder="1" applyAlignment="1">
      <alignment vertical="top" wrapText="1"/>
    </xf>
    <xf numFmtId="10" fontId="7" fillId="0" borderId="18" xfId="0" applyNumberFormat="1" applyFont="1" applyFill="1" applyBorder="1" applyAlignment="1">
      <alignment vertical="top" wrapText="1"/>
    </xf>
    <xf numFmtId="49" fontId="0" fillId="0" borderId="16" xfId="0" applyNumberFormat="1" applyFill="1" applyBorder="1" applyAlignment="1">
      <alignment vertical="top"/>
    </xf>
    <xf numFmtId="0" fontId="9" fillId="0" borderId="46" xfId="0" applyFont="1" applyFill="1" applyBorder="1" applyAlignment="1">
      <alignment vertical="top"/>
    </xf>
    <xf numFmtId="49" fontId="0" fillId="0" borderId="43" xfId="0" applyNumberFormat="1" applyFill="1" applyBorder="1" applyAlignment="1">
      <alignment vertical="top"/>
    </xf>
    <xf numFmtId="49" fontId="18" fillId="0" borderId="43" xfId="0" applyNumberFormat="1" applyFont="1" applyFill="1" applyBorder="1" applyAlignment="1">
      <alignment vertical="top"/>
    </xf>
    <xf numFmtId="49" fontId="7" fillId="0" borderId="33" xfId="0" applyNumberFormat="1" applyFont="1" applyFill="1" applyBorder="1" applyAlignment="1">
      <alignment vertical="top"/>
    </xf>
    <xf numFmtId="49" fontId="7" fillId="0" borderId="92" xfId="0" applyNumberFormat="1" applyFont="1" applyFill="1" applyBorder="1" applyAlignment="1">
      <alignment vertical="top"/>
    </xf>
    <xf numFmtId="2" fontId="3" fillId="0" borderId="113" xfId="0" applyNumberFormat="1" applyFont="1" applyFill="1" applyBorder="1" applyAlignment="1">
      <alignment vertical="top" wrapText="1"/>
    </xf>
    <xf numFmtId="49" fontId="0" fillId="0" borderId="42" xfId="0" applyNumberFormat="1" applyFont="1" applyFill="1" applyBorder="1" applyAlignment="1">
      <alignment vertical="top"/>
    </xf>
    <xf numFmtId="49" fontId="7" fillId="0" borderId="43" xfId="0" applyNumberFormat="1" applyFont="1" applyFill="1" applyBorder="1" applyAlignment="1">
      <alignment vertical="top"/>
    </xf>
    <xf numFmtId="49" fontId="8" fillId="0" borderId="43" xfId="0" applyNumberFormat="1" applyFont="1" applyFill="1" applyBorder="1" applyAlignment="1">
      <alignment vertical="top"/>
    </xf>
    <xf numFmtId="49" fontId="13" fillId="0" borderId="33" xfId="0" applyNumberFormat="1" applyFont="1" applyFill="1" applyBorder="1" applyAlignment="1">
      <alignment vertical="top"/>
    </xf>
    <xf numFmtId="49" fontId="12" fillId="0" borderId="92" xfId="0" applyNumberFormat="1" applyFont="1" applyFill="1" applyBorder="1" applyAlignment="1">
      <alignment vertical="top"/>
    </xf>
    <xf numFmtId="2" fontId="12" fillId="0" borderId="87" xfId="0" applyNumberFormat="1" applyFont="1" applyFill="1" applyBorder="1" applyAlignment="1">
      <alignment vertical="top" wrapText="1"/>
    </xf>
    <xf numFmtId="4" fontId="12" fillId="0" borderId="87" xfId="0" applyNumberFormat="1" applyFont="1" applyFill="1" applyBorder="1" applyAlignment="1">
      <alignment vertical="top" wrapText="1"/>
    </xf>
    <xf numFmtId="4" fontId="12" fillId="0" borderId="105" xfId="0" applyNumberFormat="1" applyFont="1" applyFill="1" applyBorder="1" applyAlignment="1">
      <alignment vertical="top" wrapText="1"/>
    </xf>
    <xf numFmtId="4" fontId="12" fillId="0" borderId="17" xfId="0" applyNumberFormat="1" applyFont="1" applyFill="1" applyBorder="1" applyAlignment="1">
      <alignment vertical="top" wrapText="1"/>
    </xf>
    <xf numFmtId="10" fontId="12" fillId="0" borderId="18" xfId="0" applyNumberFormat="1" applyFont="1" applyFill="1" applyBorder="1" applyAlignment="1">
      <alignment vertical="top" wrapText="1"/>
    </xf>
    <xf numFmtId="49" fontId="0" fillId="0" borderId="37" xfId="0" applyNumberFormat="1" applyFill="1" applyBorder="1" applyAlignment="1">
      <alignment vertical="top"/>
    </xf>
    <xf numFmtId="2" fontId="3" fillId="0" borderId="86" xfId="0" applyNumberFormat="1" applyFont="1" applyFill="1" applyBorder="1" applyAlignment="1">
      <alignment vertical="top" wrapText="1"/>
    </xf>
    <xf numFmtId="49" fontId="11" fillId="31" borderId="17" xfId="0" applyNumberFormat="1" applyFont="1" applyFill="1" applyBorder="1" applyAlignment="1">
      <alignment vertical="top"/>
    </xf>
    <xf numFmtId="2" fontId="7" fillId="31" borderId="17" xfId="0" applyNumberFormat="1" applyFont="1" applyFill="1" applyBorder="1" applyAlignment="1">
      <alignment vertical="top" wrapText="1"/>
    </xf>
    <xf numFmtId="10" fontId="11" fillId="31" borderId="17" xfId="0" applyNumberFormat="1" applyFont="1" applyFill="1" applyBorder="1" applyAlignment="1">
      <alignment vertical="top" wrapText="1"/>
    </xf>
    <xf numFmtId="49" fontId="0" fillId="0" borderId="17" xfId="0" applyNumberFormat="1" applyFill="1" applyBorder="1" applyAlignment="1">
      <alignment vertical="top"/>
    </xf>
    <xf numFmtId="2" fontId="11" fillId="0" borderId="17" xfId="0" applyNumberFormat="1" applyFont="1" applyFill="1" applyBorder="1" applyAlignment="1">
      <alignment vertical="top" wrapText="1"/>
    </xf>
    <xf numFmtId="10" fontId="11" fillId="0" borderId="17" xfId="0" applyNumberFormat="1" applyFont="1" applyFill="1" applyBorder="1" applyAlignment="1">
      <alignment vertical="top" wrapText="1"/>
    </xf>
    <xf numFmtId="4" fontId="19" fillId="0" borderId="0" xfId="1" applyNumberFormat="1" applyAlignment="1" applyProtection="1">
      <alignment vertical="top" shrinkToFit="1"/>
    </xf>
    <xf numFmtId="49" fontId="7" fillId="0" borderId="16" xfId="0" applyNumberFormat="1" applyFont="1" applyFill="1" applyBorder="1" applyAlignment="1">
      <alignment vertical="top"/>
    </xf>
    <xf numFmtId="4" fontId="14" fillId="0" borderId="87" xfId="0" applyNumberFormat="1" applyFont="1" applyFill="1" applyBorder="1" applyAlignment="1">
      <alignment vertical="top" wrapText="1"/>
    </xf>
    <xf numFmtId="4" fontId="14" fillId="0" borderId="105" xfId="0" applyNumberFormat="1" applyFont="1" applyFill="1" applyBorder="1" applyAlignment="1">
      <alignment vertical="top" wrapText="1"/>
    </xf>
    <xf numFmtId="4" fontId="14" fillId="0" borderId="17" xfId="0" applyNumberFormat="1" applyFont="1" applyFill="1" applyBorder="1" applyAlignment="1">
      <alignment vertical="top" wrapText="1"/>
    </xf>
    <xf numFmtId="49" fontId="0" fillId="35" borderId="114" xfId="0" applyNumberFormat="1" applyFont="1" applyFill="1" applyBorder="1" applyAlignment="1">
      <alignment vertical="top"/>
    </xf>
    <xf numFmtId="49" fontId="11" fillId="35" borderId="117" xfId="0" applyNumberFormat="1" applyFont="1" applyFill="1" applyBorder="1" applyAlignment="1">
      <alignment vertical="top"/>
    </xf>
    <xf numFmtId="49" fontId="11" fillId="35" borderId="113" xfId="0" applyNumberFormat="1" applyFont="1" applyFill="1" applyBorder="1" applyAlignment="1">
      <alignment vertical="top"/>
    </xf>
    <xf numFmtId="2" fontId="12" fillId="35" borderId="87" xfId="0" applyNumberFormat="1" applyFont="1" applyFill="1" applyBorder="1" applyAlignment="1">
      <alignment vertical="top" wrapText="1"/>
    </xf>
    <xf numFmtId="4" fontId="11" fillId="35" borderId="87" xfId="0" applyNumberFormat="1" applyFont="1" applyFill="1" applyBorder="1" applyAlignment="1">
      <alignment vertical="top" wrapText="1"/>
    </xf>
    <xf numFmtId="4" fontId="12" fillId="35" borderId="105" xfId="0" applyNumberFormat="1" applyFont="1" applyFill="1" applyBorder="1" applyAlignment="1">
      <alignment vertical="top" wrapText="1"/>
    </xf>
    <xf numFmtId="4" fontId="12" fillId="35" borderId="17" xfId="0" applyNumberFormat="1" applyFont="1" applyFill="1" applyBorder="1" applyAlignment="1">
      <alignment vertical="top" wrapText="1"/>
    </xf>
    <xf numFmtId="10" fontId="12" fillId="35" borderId="17" xfId="0" applyNumberFormat="1" applyFont="1" applyFill="1" applyBorder="1" applyAlignment="1">
      <alignment vertical="top" wrapText="1"/>
    </xf>
    <xf numFmtId="49" fontId="0" fillId="31" borderId="46" xfId="0" applyNumberFormat="1" applyFont="1" applyFill="1" applyBorder="1" applyAlignment="1">
      <alignment vertical="top"/>
    </xf>
    <xf numFmtId="49" fontId="11" fillId="31" borderId="0" xfId="0" applyNumberFormat="1" applyFont="1" applyFill="1" applyBorder="1" applyAlignment="1">
      <alignment vertical="top"/>
    </xf>
    <xf numFmtId="49" fontId="11" fillId="31" borderId="119" xfId="0" applyNumberFormat="1" applyFont="1" applyFill="1" applyBorder="1" applyAlignment="1">
      <alignment vertical="top"/>
    </xf>
    <xf numFmtId="2" fontId="7" fillId="31" borderId="85" xfId="0" applyNumberFormat="1" applyFont="1" applyFill="1" applyBorder="1" applyAlignment="1">
      <alignment vertical="top" wrapText="1"/>
    </xf>
    <xf numFmtId="4" fontId="11" fillId="31" borderId="85" xfId="0" applyNumberFormat="1" applyFont="1" applyFill="1" applyBorder="1" applyAlignment="1">
      <alignment vertical="top" wrapText="1"/>
    </xf>
    <xf numFmtId="4" fontId="11" fillId="31" borderId="81" xfId="0" applyNumberFormat="1" applyFont="1" applyFill="1" applyBorder="1" applyAlignment="1">
      <alignment vertical="top" wrapText="1"/>
    </xf>
    <xf numFmtId="4" fontId="11" fillId="31" borderId="20" xfId="0" applyNumberFormat="1" applyFont="1" applyFill="1" applyBorder="1" applyAlignment="1">
      <alignment vertical="top" wrapText="1"/>
    </xf>
    <xf numFmtId="10" fontId="11" fillId="31" borderId="21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4" fontId="11" fillId="0" borderId="127" xfId="0" applyNumberFormat="1" applyFont="1" applyFill="1" applyBorder="1" applyAlignment="1">
      <alignment vertical="top" wrapText="1"/>
    </xf>
    <xf numFmtId="49" fontId="12" fillId="26" borderId="15" xfId="0" applyNumberFormat="1" applyFont="1" applyFill="1" applyBorder="1" applyAlignment="1">
      <alignment vertical="top" wrapText="1"/>
    </xf>
    <xf numFmtId="49" fontId="12" fillId="26" borderId="8" xfId="0" applyNumberFormat="1" applyFont="1" applyFill="1" applyBorder="1" applyAlignment="1">
      <alignment vertical="top" wrapText="1"/>
    </xf>
    <xf numFmtId="49" fontId="12" fillId="26" borderId="77" xfId="0" applyNumberFormat="1" applyFont="1" applyFill="1" applyBorder="1" applyAlignment="1">
      <alignment vertical="top" wrapText="1"/>
    </xf>
    <xf numFmtId="2" fontId="12" fillId="26" borderId="31" xfId="0" applyNumberFormat="1" applyFont="1" applyFill="1" applyBorder="1" applyAlignment="1">
      <alignment vertical="top" wrapText="1"/>
    </xf>
    <xf numFmtId="4" fontId="12" fillId="26" borderId="49" xfId="0" applyNumberFormat="1" applyFont="1" applyFill="1" applyBorder="1" applyAlignment="1">
      <alignment vertical="top" wrapText="1"/>
    </xf>
    <xf numFmtId="4" fontId="12" fillId="26" borderId="8" xfId="0" applyNumberFormat="1" applyFont="1" applyFill="1" applyBorder="1" applyAlignment="1">
      <alignment vertical="top" wrapText="1"/>
    </xf>
    <xf numFmtId="10" fontId="12" fillId="26" borderId="77" xfId="0" applyNumberFormat="1" applyFont="1" applyFill="1" applyBorder="1" applyAlignment="1">
      <alignment vertical="top" wrapText="1"/>
    </xf>
    <xf numFmtId="49" fontId="7" fillId="27" borderId="2" xfId="0" applyNumberFormat="1" applyFont="1" applyFill="1" applyBorder="1" applyAlignment="1">
      <alignment vertical="top"/>
    </xf>
    <xf numFmtId="49" fontId="7" fillId="27" borderId="3" xfId="0" applyNumberFormat="1" applyFont="1" applyFill="1" applyBorder="1" applyAlignment="1">
      <alignment vertical="top"/>
    </xf>
    <xf numFmtId="49" fontId="7" fillId="27" borderId="4" xfId="0" applyNumberFormat="1" applyFont="1" applyFill="1" applyBorder="1" applyAlignment="1">
      <alignment vertical="top"/>
    </xf>
    <xf numFmtId="2" fontId="7" fillId="27" borderId="111" xfId="0" applyNumberFormat="1" applyFont="1" applyFill="1" applyBorder="1" applyAlignment="1">
      <alignment vertical="top" wrapText="1"/>
    </xf>
    <xf numFmtId="49" fontId="11" fillId="0" borderId="47" xfId="0" applyNumberFormat="1" applyFont="1" applyFill="1" applyBorder="1" applyAlignment="1">
      <alignment vertical="top" wrapText="1"/>
    </xf>
    <xf numFmtId="49" fontId="11" fillId="0" borderId="36" xfId="0" applyNumberFormat="1" applyFont="1" applyFill="1" applyBorder="1" applyAlignment="1">
      <alignment vertical="top" wrapText="1"/>
    </xf>
    <xf numFmtId="49" fontId="11" fillId="0" borderId="99" xfId="0" applyNumberFormat="1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2" fontId="3" fillId="0" borderId="111" xfId="0" applyNumberFormat="1" applyFont="1" applyFill="1" applyBorder="1" applyAlignment="1">
      <alignment vertical="top" wrapText="1"/>
    </xf>
    <xf numFmtId="4" fontId="11" fillId="0" borderId="111" xfId="0" applyNumberFormat="1" applyFont="1" applyFill="1" applyBorder="1" applyAlignment="1">
      <alignment vertical="top" wrapText="1"/>
    </xf>
    <xf numFmtId="2" fontId="7" fillId="27" borderId="17" xfId="0" applyNumberFormat="1" applyFont="1" applyFill="1" applyBorder="1" applyAlignment="1">
      <alignment vertical="top" wrapText="1"/>
    </xf>
    <xf numFmtId="10" fontId="7" fillId="27" borderId="17" xfId="0" applyNumberFormat="1" applyFont="1" applyFill="1" applyBorder="1" applyAlignment="1">
      <alignment vertical="top" wrapText="1"/>
    </xf>
    <xf numFmtId="2" fontId="16" fillId="0" borderId="17" xfId="0" applyNumberFormat="1" applyFont="1" applyFill="1" applyBorder="1" applyAlignment="1">
      <alignment vertical="top" wrapText="1"/>
    </xf>
    <xf numFmtId="49" fontId="7" fillId="34" borderId="17" xfId="0" applyNumberFormat="1" applyFont="1" applyFill="1" applyBorder="1" applyAlignment="1">
      <alignment vertical="top"/>
    </xf>
    <xf numFmtId="2" fontId="7" fillId="34" borderId="17" xfId="0" applyNumberFormat="1" applyFont="1" applyFill="1" applyBorder="1" applyAlignment="1">
      <alignment vertical="top" wrapText="1"/>
    </xf>
    <xf numFmtId="4" fontId="7" fillId="34" borderId="17" xfId="0" applyNumberFormat="1" applyFont="1" applyFill="1" applyBorder="1" applyAlignment="1">
      <alignment vertical="top" wrapText="1"/>
    </xf>
    <xf numFmtId="10" fontId="7" fillId="34" borderId="17" xfId="0" applyNumberFormat="1" applyFont="1" applyFill="1" applyBorder="1" applyAlignment="1">
      <alignment vertical="top" wrapText="1"/>
    </xf>
    <xf numFmtId="2" fontId="7" fillId="0" borderId="17" xfId="0" applyNumberFormat="1" applyFont="1" applyFill="1" applyBorder="1" applyAlignment="1">
      <alignment vertical="top" wrapText="1"/>
    </xf>
    <xf numFmtId="10" fontId="11" fillId="34" borderId="17" xfId="0" applyNumberFormat="1" applyFont="1" applyFill="1" applyBorder="1" applyAlignment="1">
      <alignment vertical="top" wrapText="1"/>
    </xf>
    <xf numFmtId="49" fontId="11" fillId="34" borderId="17" xfId="0" applyNumberFormat="1" applyFont="1" applyFill="1" applyBorder="1" applyAlignment="1">
      <alignment vertical="top" wrapText="1"/>
    </xf>
    <xf numFmtId="4" fontId="11" fillId="34" borderId="17" xfId="0" applyNumberFormat="1" applyFont="1" applyFill="1" applyBorder="1" applyAlignment="1">
      <alignment vertical="top" wrapText="1"/>
    </xf>
    <xf numFmtId="49" fontId="11" fillId="36" borderId="17" xfId="0" applyNumberFormat="1" applyFont="1" applyFill="1" applyBorder="1" applyAlignment="1">
      <alignment vertical="top" wrapText="1"/>
    </xf>
    <xf numFmtId="4" fontId="11" fillId="36" borderId="17" xfId="0" applyNumberFormat="1" applyFont="1" applyFill="1" applyBorder="1" applyAlignment="1">
      <alignment vertical="top" wrapText="1"/>
    </xf>
    <xf numFmtId="49" fontId="17" fillId="25" borderId="129" xfId="0" applyNumberFormat="1" applyFont="1" applyFill="1" applyBorder="1" applyAlignment="1">
      <alignment vertical="top" wrapText="1"/>
    </xf>
    <xf numFmtId="4" fontId="17" fillId="25" borderId="31" xfId="0" applyNumberFormat="1" applyFont="1" applyFill="1" applyBorder="1" applyAlignment="1">
      <alignment vertical="top" wrapText="1"/>
    </xf>
    <xf numFmtId="4" fontId="17" fillId="25" borderId="49" xfId="0" applyNumberFormat="1" applyFont="1" applyFill="1" applyBorder="1" applyAlignment="1">
      <alignment vertical="top" wrapText="1"/>
    </xf>
    <xf numFmtId="4" fontId="17" fillId="25" borderId="8" xfId="0" applyNumberFormat="1" applyFont="1" applyFill="1" applyBorder="1" applyAlignment="1">
      <alignment vertical="top" wrapText="1"/>
    </xf>
    <xf numFmtId="10" fontId="17" fillId="25" borderId="77" xfId="0" applyNumberFormat="1" applyFont="1" applyFill="1" applyBorder="1" applyAlignment="1">
      <alignment vertical="top" wrapText="1"/>
    </xf>
    <xf numFmtId="49" fontId="13" fillId="28" borderId="2" xfId="0" applyNumberFormat="1" applyFont="1" applyFill="1" applyBorder="1" applyAlignment="1">
      <alignment vertical="top"/>
    </xf>
    <xf numFmtId="49" fontId="13" fillId="28" borderId="3" xfId="0" applyNumberFormat="1" applyFont="1" applyFill="1" applyBorder="1" applyAlignment="1">
      <alignment vertical="top"/>
    </xf>
    <xf numFmtId="49" fontId="13" fillId="28" borderId="4" xfId="0" applyNumberFormat="1" applyFont="1" applyFill="1" applyBorder="1" applyAlignment="1">
      <alignment vertical="top"/>
    </xf>
    <xf numFmtId="2" fontId="12" fillId="28" borderId="113" xfId="0" applyNumberFormat="1" applyFont="1" applyFill="1" applyBorder="1" applyAlignment="1">
      <alignment vertical="top" wrapText="1"/>
    </xf>
    <xf numFmtId="0" fontId="20" fillId="0" borderId="0" xfId="0" applyFont="1" applyAlignment="1">
      <alignment vertical="top"/>
    </xf>
    <xf numFmtId="2" fontId="16" fillId="0" borderId="113" xfId="0" applyNumberFormat="1" applyFont="1" applyFill="1" applyBorder="1" applyAlignment="1">
      <alignment vertical="top" wrapText="1"/>
    </xf>
    <xf numFmtId="2" fontId="16" fillId="0" borderId="113" xfId="0" applyNumberFormat="1" applyFont="1" applyBorder="1" applyAlignment="1">
      <alignment vertical="top" wrapText="1"/>
    </xf>
    <xf numFmtId="49" fontId="11" fillId="32" borderId="33" xfId="0" applyNumberFormat="1" applyFont="1" applyFill="1" applyBorder="1" applyAlignment="1">
      <alignment vertical="top"/>
    </xf>
    <xf numFmtId="49" fontId="11" fillId="32" borderId="92" xfId="0" applyNumberFormat="1" applyFont="1" applyFill="1" applyBorder="1" applyAlignment="1">
      <alignment vertical="top"/>
    </xf>
    <xf numFmtId="2" fontId="16" fillId="32" borderId="113" xfId="0" applyNumberFormat="1" applyFont="1" applyFill="1" applyBorder="1" applyAlignment="1">
      <alignment vertical="top" wrapText="1"/>
    </xf>
    <xf numFmtId="4" fontId="11" fillId="32" borderId="105" xfId="0" applyNumberFormat="1" applyFont="1" applyFill="1" applyBorder="1" applyAlignment="1">
      <alignment vertical="top" wrapText="1"/>
    </xf>
    <xf numFmtId="4" fontId="11" fillId="32" borderId="17" xfId="0" applyNumberFormat="1" applyFont="1" applyFill="1" applyBorder="1" applyAlignment="1">
      <alignment vertical="top" wrapText="1"/>
    </xf>
    <xf numFmtId="49" fontId="18" fillId="0" borderId="42" xfId="0" applyNumberFormat="1" applyFont="1" applyFill="1" applyBorder="1" applyAlignment="1">
      <alignment vertical="top"/>
    </xf>
    <xf numFmtId="49" fontId="7" fillId="0" borderId="32" xfId="0" applyNumberFormat="1" applyFont="1" applyFill="1" applyBorder="1" applyAlignment="1">
      <alignment vertical="top"/>
    </xf>
    <xf numFmtId="49" fontId="7" fillId="0" borderId="91" xfId="0" applyNumberFormat="1" applyFont="1" applyFill="1" applyBorder="1" applyAlignment="1">
      <alignment vertical="top"/>
    </xf>
    <xf numFmtId="2" fontId="16" fillId="0" borderId="120" xfId="0" applyNumberFormat="1" applyFont="1" applyFill="1" applyBorder="1" applyAlignment="1">
      <alignment vertical="top" wrapText="1"/>
    </xf>
    <xf numFmtId="2" fontId="7" fillId="27" borderId="121" xfId="0" applyNumberFormat="1" applyFont="1" applyFill="1" applyBorder="1" applyAlignment="1">
      <alignment vertical="top" wrapText="1"/>
    </xf>
    <xf numFmtId="4" fontId="7" fillId="27" borderId="114" xfId="0" applyNumberFormat="1" applyFont="1" applyFill="1" applyBorder="1" applyAlignment="1">
      <alignment vertical="top" wrapText="1"/>
    </xf>
    <xf numFmtId="4" fontId="7" fillId="27" borderId="16" xfId="0" applyNumberFormat="1" applyFont="1" applyFill="1" applyBorder="1" applyAlignment="1">
      <alignment vertical="top" wrapText="1"/>
    </xf>
    <xf numFmtId="2" fontId="3" fillId="0" borderId="113" xfId="0" applyNumberFormat="1" applyFont="1" applyBorder="1" applyAlignment="1">
      <alignment vertical="top" wrapText="1"/>
    </xf>
    <xf numFmtId="4" fontId="11" fillId="0" borderId="105" xfId="0" applyNumberFormat="1" applyFont="1" applyBorder="1" applyAlignment="1">
      <alignment vertical="top" wrapText="1"/>
    </xf>
    <xf numFmtId="4" fontId="11" fillId="0" borderId="17" xfId="0" applyNumberFormat="1" applyFont="1" applyBorder="1" applyAlignment="1">
      <alignment vertical="top" wrapText="1"/>
    </xf>
    <xf numFmtId="10" fontId="11" fillId="0" borderId="18" xfId="0" applyNumberFormat="1" applyFont="1" applyBorder="1" applyAlignment="1">
      <alignment vertical="top" wrapText="1"/>
    </xf>
    <xf numFmtId="49" fontId="0" fillId="0" borderId="22" xfId="0" applyNumberFormat="1" applyFill="1" applyBorder="1" applyAlignment="1">
      <alignment vertical="top"/>
    </xf>
    <xf numFmtId="49" fontId="0" fillId="0" borderId="7" xfId="0" applyNumberFormat="1" applyFont="1" applyFill="1" applyBorder="1" applyAlignment="1">
      <alignment vertical="top"/>
    </xf>
    <xf numFmtId="4" fontId="11" fillId="0" borderId="115" xfId="0" applyNumberFormat="1" applyFont="1" applyFill="1" applyBorder="1" applyAlignment="1">
      <alignment vertical="top" wrapText="1"/>
    </xf>
    <xf numFmtId="0" fontId="8" fillId="0" borderId="112" xfId="0" applyFont="1" applyFill="1" applyBorder="1" applyAlignment="1">
      <alignment vertical="top"/>
    </xf>
    <xf numFmtId="49" fontId="12" fillId="26" borderId="2" xfId="0" applyNumberFormat="1" applyFont="1" applyFill="1" applyBorder="1" applyAlignment="1">
      <alignment vertical="top" wrapText="1"/>
    </xf>
    <xf numFmtId="49" fontId="12" fillId="26" borderId="3" xfId="0" applyNumberFormat="1" applyFont="1" applyFill="1" applyBorder="1" applyAlignment="1">
      <alignment vertical="top" wrapText="1"/>
    </xf>
    <xf numFmtId="49" fontId="12" fillId="26" borderId="4" xfId="0" applyNumberFormat="1" applyFont="1" applyFill="1" applyBorder="1" applyAlignment="1">
      <alignment vertical="top" wrapText="1"/>
    </xf>
    <xf numFmtId="2" fontId="12" fillId="26" borderId="111" xfId="0" applyNumberFormat="1" applyFont="1" applyFill="1" applyBorder="1" applyAlignment="1">
      <alignment vertical="top" wrapText="1"/>
    </xf>
    <xf numFmtId="4" fontId="12" fillId="26" borderId="85" xfId="0" applyNumberFormat="1" applyFont="1" applyFill="1" applyBorder="1" applyAlignment="1">
      <alignment vertical="top" wrapText="1"/>
    </xf>
    <xf numFmtId="4" fontId="12" fillId="26" borderId="81" xfId="0" applyNumberFormat="1" applyFont="1" applyFill="1" applyBorder="1" applyAlignment="1">
      <alignment vertical="top" wrapText="1"/>
    </xf>
    <xf numFmtId="4" fontId="11" fillId="0" borderId="87" xfId="0" applyNumberFormat="1" applyFont="1" applyBorder="1" applyAlignment="1">
      <alignment vertical="top" wrapText="1"/>
    </xf>
    <xf numFmtId="4" fontId="11" fillId="0" borderId="85" xfId="0" applyNumberFormat="1" applyFont="1" applyBorder="1" applyAlignment="1">
      <alignment vertical="top" wrapText="1"/>
    </xf>
    <xf numFmtId="4" fontId="11" fillId="0" borderId="81" xfId="0" applyNumberFormat="1" applyFont="1" applyBorder="1" applyAlignment="1">
      <alignment vertical="top" wrapText="1"/>
    </xf>
    <xf numFmtId="49" fontId="12" fillId="26" borderId="25" xfId="0" applyNumberFormat="1" applyFont="1" applyFill="1" applyBorder="1" applyAlignment="1">
      <alignment vertical="top" wrapText="1"/>
    </xf>
    <xf numFmtId="49" fontId="12" fillId="26" borderId="26" xfId="0" applyNumberFormat="1" applyFont="1" applyFill="1" applyBorder="1" applyAlignment="1">
      <alignment vertical="top" wrapText="1"/>
    </xf>
    <xf numFmtId="49" fontId="12" fillId="26" borderId="21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  <xf numFmtId="49" fontId="0" fillId="0" borderId="15" xfId="0" applyNumberFormat="1" applyFont="1" applyFill="1" applyBorder="1" applyAlignment="1">
      <alignment vertical="top"/>
    </xf>
    <xf numFmtId="2" fontId="3" fillId="0" borderId="111" xfId="0" applyNumberFormat="1" applyFont="1" applyBorder="1" applyAlignment="1">
      <alignment vertical="top" wrapText="1"/>
    </xf>
    <xf numFmtId="4" fontId="11" fillId="0" borderId="30" xfId="0" applyNumberFormat="1" applyFont="1" applyBorder="1" applyAlignment="1">
      <alignment vertical="top" wrapText="1"/>
    </xf>
    <xf numFmtId="4" fontId="11" fillId="0" borderId="46" xfId="0" applyNumberFormat="1" applyFont="1" applyBorder="1" applyAlignment="1">
      <alignment vertical="top" wrapText="1"/>
    </xf>
    <xf numFmtId="4" fontId="11" fillId="0" borderId="23" xfId="0" applyNumberFormat="1" applyFont="1" applyBorder="1" applyAlignment="1">
      <alignment vertical="top" wrapText="1"/>
    </xf>
    <xf numFmtId="10" fontId="11" fillId="0" borderId="24" xfId="0" applyNumberFormat="1" applyFont="1" applyBorder="1" applyAlignment="1">
      <alignment vertical="top" wrapText="1"/>
    </xf>
    <xf numFmtId="49" fontId="17" fillId="25" borderId="13" xfId="0" applyNumberFormat="1" applyFont="1" applyFill="1" applyBorder="1" applyAlignment="1">
      <alignment vertical="top" wrapText="1"/>
    </xf>
    <xf numFmtId="4" fontId="17" fillId="25" borderId="112" xfId="0" applyNumberFormat="1" applyFont="1" applyFill="1" applyBorder="1" applyAlignment="1">
      <alignment vertical="top" wrapText="1"/>
    </xf>
    <xf numFmtId="10" fontId="17" fillId="25" borderId="94" xfId="0" applyNumberFormat="1" applyFont="1" applyFill="1" applyBorder="1" applyAlignment="1">
      <alignment vertical="top" wrapText="1"/>
    </xf>
    <xf numFmtId="4" fontId="12" fillId="28" borderId="80" xfId="0" applyNumberFormat="1" applyFont="1" applyFill="1" applyBorder="1" applyAlignment="1">
      <alignment vertical="top" wrapText="1"/>
    </xf>
    <xf numFmtId="4" fontId="12" fillId="28" borderId="3" xfId="0" applyNumberFormat="1" applyFont="1" applyFill="1" applyBorder="1" applyAlignment="1">
      <alignment vertical="top" wrapText="1"/>
    </xf>
    <xf numFmtId="10" fontId="12" fillId="28" borderId="4" xfId="0" applyNumberFormat="1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49" fontId="7" fillId="0" borderId="21" xfId="0" applyNumberFormat="1" applyFont="1" applyFill="1" applyBorder="1" applyAlignment="1">
      <alignment vertical="top"/>
    </xf>
    <xf numFmtId="2" fontId="7" fillId="0" borderId="85" xfId="0" applyNumberFormat="1" applyFont="1" applyFill="1" applyBorder="1" applyAlignment="1">
      <alignment vertical="top" wrapText="1"/>
    </xf>
    <xf numFmtId="4" fontId="7" fillId="0" borderId="81" xfId="0" applyNumberFormat="1" applyFont="1" applyFill="1" applyBorder="1" applyAlignment="1">
      <alignment vertical="top" wrapText="1"/>
    </xf>
    <xf numFmtId="49" fontId="0" fillId="28" borderId="114" xfId="0" applyNumberFormat="1" applyFont="1" applyFill="1" applyBorder="1" applyAlignment="1">
      <alignment vertical="top"/>
    </xf>
    <xf numFmtId="49" fontId="11" fillId="28" borderId="117" xfId="0" applyNumberFormat="1" applyFont="1" applyFill="1" applyBorder="1" applyAlignment="1">
      <alignment vertical="top"/>
    </xf>
    <xf numFmtId="49" fontId="11" fillId="28" borderId="121" xfId="0" applyNumberFormat="1" applyFont="1" applyFill="1" applyBorder="1" applyAlignment="1">
      <alignment vertical="top"/>
    </xf>
    <xf numFmtId="4" fontId="11" fillId="28" borderId="105" xfId="0" applyNumberFormat="1" applyFont="1" applyFill="1" applyBorder="1" applyAlignment="1">
      <alignment vertical="top" wrapText="1"/>
    </xf>
    <xf numFmtId="4" fontId="3" fillId="28" borderId="105" xfId="0" applyNumberFormat="1" applyFont="1" applyFill="1" applyBorder="1" applyAlignment="1">
      <alignment vertical="top" wrapText="1"/>
    </xf>
    <xf numFmtId="4" fontId="3" fillId="28" borderId="17" xfId="0" applyNumberFormat="1" applyFont="1" applyFill="1" applyBorder="1" applyAlignment="1">
      <alignment vertical="top" wrapText="1"/>
    </xf>
    <xf numFmtId="10" fontId="3" fillId="28" borderId="18" xfId="0" applyNumberFormat="1" applyFont="1" applyFill="1" applyBorder="1" applyAlignment="1">
      <alignment vertical="top" wrapText="1"/>
    </xf>
    <xf numFmtId="4" fontId="11" fillId="0" borderId="104" xfId="0" applyNumberFormat="1" applyFont="1" applyBorder="1" applyAlignment="1">
      <alignment vertical="top" wrapText="1"/>
    </xf>
    <xf numFmtId="10" fontId="7" fillId="0" borderId="17" xfId="0" applyNumberFormat="1" applyFont="1" applyFill="1" applyBorder="1" applyAlignment="1">
      <alignment vertical="top" wrapText="1"/>
    </xf>
    <xf numFmtId="4" fontId="11" fillId="0" borderId="26" xfId="0" applyNumberFormat="1" applyFont="1" applyBorder="1" applyAlignment="1">
      <alignment vertical="top" wrapText="1"/>
    </xf>
    <xf numFmtId="10" fontId="11" fillId="0" borderId="109" xfId="0" applyNumberFormat="1" applyFont="1" applyBorder="1" applyAlignment="1">
      <alignment vertical="top" wrapText="1"/>
    </xf>
    <xf numFmtId="2" fontId="12" fillId="33" borderId="17" xfId="0" applyNumberFormat="1" applyFont="1" applyFill="1" applyBorder="1" applyAlignment="1">
      <alignment vertical="top" wrapText="1"/>
    </xf>
    <xf numFmtId="4" fontId="11" fillId="33" borderId="17" xfId="0" applyNumberFormat="1" applyFont="1" applyFill="1" applyBorder="1" applyAlignment="1">
      <alignment vertical="top" wrapText="1"/>
    </xf>
    <xf numFmtId="4" fontId="3" fillId="33" borderId="17" xfId="0" applyNumberFormat="1" applyFont="1" applyFill="1" applyBorder="1" applyAlignment="1">
      <alignment vertical="top" wrapText="1"/>
    </xf>
    <xf numFmtId="10" fontId="11" fillId="0" borderId="17" xfId="0" applyNumberFormat="1" applyFont="1" applyBorder="1" applyAlignment="1">
      <alignment vertical="top" wrapText="1"/>
    </xf>
    <xf numFmtId="49" fontId="0" fillId="31" borderId="17" xfId="0" applyNumberFormat="1" applyFont="1" applyFill="1" applyBorder="1" applyAlignment="1">
      <alignment vertical="top"/>
    </xf>
    <xf numFmtId="49" fontId="13" fillId="28" borderId="45" xfId="0" applyNumberFormat="1" applyFont="1" applyFill="1" applyBorder="1" applyAlignment="1">
      <alignment vertical="top"/>
    </xf>
    <xf numFmtId="49" fontId="13" fillId="28" borderId="40" xfId="0" applyNumberFormat="1" applyFont="1" applyFill="1" applyBorder="1" applyAlignment="1">
      <alignment vertical="top"/>
    </xf>
    <xf numFmtId="49" fontId="13" fillId="28" borderId="93" xfId="0" applyNumberFormat="1" applyFont="1" applyFill="1" applyBorder="1" applyAlignment="1">
      <alignment vertical="top"/>
    </xf>
    <xf numFmtId="2" fontId="12" fillId="28" borderId="31" xfId="0" applyNumberFormat="1" applyFont="1" applyFill="1" applyBorder="1" applyAlignment="1">
      <alignment vertical="top" wrapText="1"/>
    </xf>
    <xf numFmtId="4" fontId="12" fillId="28" borderId="31" xfId="0" applyNumberFormat="1" applyFont="1" applyFill="1" applyBorder="1" applyAlignment="1">
      <alignment vertical="top" wrapText="1"/>
    </xf>
    <xf numFmtId="4" fontId="12" fillId="28" borderId="49" xfId="0" applyNumberFormat="1" applyFont="1" applyFill="1" applyBorder="1" applyAlignment="1">
      <alignment vertical="top" wrapText="1"/>
    </xf>
    <xf numFmtId="4" fontId="12" fillId="28" borderId="8" xfId="0" applyNumberFormat="1" applyFont="1" applyFill="1" applyBorder="1" applyAlignment="1">
      <alignment vertical="top" wrapText="1"/>
    </xf>
    <xf numFmtId="10" fontId="12" fillId="28" borderId="77" xfId="0" applyNumberFormat="1" applyFont="1" applyFill="1" applyBorder="1" applyAlignment="1">
      <alignment vertical="top" wrapText="1"/>
    </xf>
    <xf numFmtId="4" fontId="3" fillId="0" borderId="87" xfId="0" applyNumberFormat="1" applyFont="1" applyFill="1" applyBorder="1" applyAlignment="1">
      <alignment vertical="top"/>
    </xf>
    <xf numFmtId="49" fontId="13" fillId="28" borderId="29" xfId="0" applyNumberFormat="1" applyFont="1" applyFill="1" applyBorder="1" applyAlignment="1">
      <alignment vertical="top"/>
    </xf>
    <xf numFmtId="2" fontId="3" fillId="0" borderId="120" xfId="0" applyNumberFormat="1" applyFont="1" applyFill="1" applyBorder="1" applyAlignment="1">
      <alignment vertical="top" wrapText="1"/>
    </xf>
    <xf numFmtId="2" fontId="3" fillId="0" borderId="121" xfId="0" applyNumberFormat="1" applyFont="1" applyFill="1" applyBorder="1" applyAlignment="1">
      <alignment vertical="top" wrapText="1"/>
    </xf>
    <xf numFmtId="4" fontId="11" fillId="0" borderId="114" xfId="0" applyNumberFormat="1" applyFont="1" applyFill="1" applyBorder="1" applyAlignment="1">
      <alignment vertical="top" wrapText="1"/>
    </xf>
    <xf numFmtId="49" fontId="0" fillId="0" borderId="23" xfId="0" applyNumberFormat="1" applyFont="1" applyFill="1" applyBorder="1" applyAlignment="1">
      <alignment vertical="top"/>
    </xf>
    <xf numFmtId="2" fontId="3" fillId="0" borderId="119" xfId="0" applyNumberFormat="1" applyFont="1" applyFill="1" applyBorder="1" applyAlignment="1">
      <alignment vertical="top" wrapText="1"/>
    </xf>
    <xf numFmtId="4" fontId="11" fillId="0" borderId="26" xfId="0" applyNumberFormat="1" applyFont="1" applyFill="1" applyBorder="1" applyAlignment="1">
      <alignment vertical="top" wrapText="1"/>
    </xf>
    <xf numFmtId="10" fontId="11" fillId="0" borderId="109" xfId="0" applyNumberFormat="1" applyFont="1" applyFill="1" applyBorder="1" applyAlignment="1">
      <alignment vertical="top" wrapText="1"/>
    </xf>
    <xf numFmtId="49" fontId="0" fillId="0" borderId="20" xfId="0" applyNumberFormat="1" applyFont="1" applyFill="1" applyBorder="1" applyAlignment="1">
      <alignment vertical="top"/>
    </xf>
    <xf numFmtId="4" fontId="14" fillId="0" borderId="0" xfId="0" applyNumberFormat="1" applyFont="1" applyFill="1" applyAlignment="1">
      <alignment vertical="top"/>
    </xf>
    <xf numFmtId="49" fontId="0" fillId="34" borderId="17" xfId="0" applyNumberFormat="1" applyFont="1" applyFill="1" applyBorder="1" applyAlignment="1">
      <alignment vertical="top"/>
    </xf>
    <xf numFmtId="49" fontId="11" fillId="34" borderId="17" xfId="0" applyNumberFormat="1" applyFont="1" applyFill="1" applyBorder="1" applyAlignment="1">
      <alignment vertical="top"/>
    </xf>
    <xf numFmtId="4" fontId="7" fillId="27" borderId="80" xfId="0" applyNumberFormat="1" applyFont="1" applyFill="1" applyBorder="1" applyAlignment="1">
      <alignment vertical="top" wrapText="1"/>
    </xf>
    <xf numFmtId="4" fontId="7" fillId="27" borderId="3" xfId="0" applyNumberFormat="1" applyFont="1" applyFill="1" applyBorder="1" applyAlignment="1">
      <alignment vertical="top" wrapText="1"/>
    </xf>
    <xf numFmtId="10" fontId="7" fillId="27" borderId="4" xfId="0" applyNumberFormat="1" applyFont="1" applyFill="1" applyBorder="1" applyAlignment="1">
      <alignment vertical="top" wrapText="1"/>
    </xf>
    <xf numFmtId="2" fontId="7" fillId="28" borderId="113" xfId="0" applyNumberFormat="1" applyFont="1" applyFill="1" applyBorder="1" applyAlignment="1">
      <alignment vertical="top" wrapText="1"/>
    </xf>
    <xf numFmtId="4" fontId="11" fillId="28" borderId="17" xfId="0" applyNumberFormat="1" applyFont="1" applyFill="1" applyBorder="1" applyAlignment="1">
      <alignment vertical="top" wrapText="1"/>
    </xf>
    <xf numFmtId="10" fontId="11" fillId="28" borderId="18" xfId="0" applyNumberFormat="1" applyFont="1" applyFill="1" applyBorder="1" applyAlignment="1">
      <alignment vertical="top" wrapText="1"/>
    </xf>
    <xf numFmtId="2" fontId="7" fillId="0" borderId="113" xfId="0" applyNumberFormat="1" applyFont="1" applyBorder="1" applyAlignment="1">
      <alignment vertical="top" wrapText="1"/>
    </xf>
    <xf numFmtId="49" fontId="17" fillId="24" borderId="15" xfId="0" applyNumberFormat="1" applyFont="1" applyFill="1" applyBorder="1" applyAlignment="1">
      <alignment vertical="top" wrapText="1"/>
    </xf>
    <xf numFmtId="49" fontId="17" fillId="24" borderId="8" xfId="0" applyNumberFormat="1" applyFont="1" applyFill="1" applyBorder="1" applyAlignment="1">
      <alignment vertical="top" wrapText="1"/>
    </xf>
    <xf numFmtId="49" fontId="17" fillId="24" borderId="77" xfId="0" applyNumberFormat="1" applyFont="1" applyFill="1" applyBorder="1" applyAlignment="1">
      <alignment vertical="top" wrapText="1"/>
    </xf>
    <xf numFmtId="2" fontId="17" fillId="24" borderId="31" xfId="0" applyNumberFormat="1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49" fontId="12" fillId="26" borderId="19" xfId="0" applyNumberFormat="1" applyFont="1" applyFill="1" applyBorder="1" applyAlignment="1">
      <alignment vertical="top" wrapText="1"/>
    </xf>
    <xf numFmtId="49" fontId="12" fillId="26" borderId="20" xfId="0" applyNumberFormat="1" applyFont="1" applyFill="1" applyBorder="1" applyAlignment="1">
      <alignment vertical="top" wrapText="1"/>
    </xf>
    <xf numFmtId="2" fontId="12" fillId="26" borderId="85" xfId="0" applyNumberFormat="1" applyFont="1" applyFill="1" applyBorder="1" applyAlignment="1">
      <alignment vertical="top" wrapText="1"/>
    </xf>
    <xf numFmtId="0" fontId="20" fillId="0" borderId="46" xfId="0" applyFont="1" applyFill="1" applyBorder="1" applyAlignment="1">
      <alignment vertical="top"/>
    </xf>
    <xf numFmtId="2" fontId="11" fillId="0" borderId="30" xfId="0" applyNumberFormat="1" applyFont="1" applyFill="1" applyBorder="1" applyAlignment="1">
      <alignment vertical="top" wrapText="1"/>
    </xf>
    <xf numFmtId="2" fontId="12" fillId="28" borderId="85" xfId="0" applyNumberFormat="1" applyFont="1" applyFill="1" applyBorder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46" xfId="0" applyFont="1" applyFill="1" applyBorder="1" applyAlignment="1">
      <alignment vertical="top"/>
    </xf>
    <xf numFmtId="2" fontId="3" fillId="0" borderId="30" xfId="0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2" fontId="11" fillId="0" borderId="86" xfId="0" applyNumberFormat="1" applyFont="1" applyFill="1" applyBorder="1" applyAlignment="1">
      <alignment vertical="top" wrapText="1"/>
    </xf>
    <xf numFmtId="2" fontId="11" fillId="31" borderId="17" xfId="0" applyNumberFormat="1" applyFont="1" applyFill="1" applyBorder="1" applyAlignment="1">
      <alignment vertical="top" wrapText="1"/>
    </xf>
    <xf numFmtId="4" fontId="11" fillId="31" borderId="111" xfId="0" applyNumberFormat="1" applyFont="1" applyFill="1" applyBorder="1" applyAlignment="1">
      <alignment vertical="top" wrapText="1"/>
    </xf>
    <xf numFmtId="0" fontId="0" fillId="31" borderId="0" xfId="0" applyFont="1" applyFill="1" applyAlignment="1">
      <alignment vertical="top"/>
    </xf>
    <xf numFmtId="49" fontId="11" fillId="27" borderId="19" xfId="0" applyNumberFormat="1" applyFont="1" applyFill="1" applyBorder="1" applyAlignment="1">
      <alignment vertical="top"/>
    </xf>
    <xf numFmtId="49" fontId="11" fillId="27" borderId="20" xfId="0" applyNumberFormat="1" applyFont="1" applyFill="1" applyBorder="1" applyAlignment="1">
      <alignment vertical="top"/>
    </xf>
    <xf numFmtId="49" fontId="11" fillId="27" borderId="21" xfId="0" applyNumberFormat="1" applyFont="1" applyFill="1" applyBorder="1" applyAlignment="1">
      <alignment vertical="top"/>
    </xf>
    <xf numFmtId="49" fontId="13" fillId="28" borderId="19" xfId="0" applyNumberFormat="1" applyFont="1" applyFill="1" applyBorder="1" applyAlignment="1">
      <alignment vertical="top"/>
    </xf>
    <xf numFmtId="49" fontId="13" fillId="28" borderId="20" xfId="0" applyNumberFormat="1" applyFont="1" applyFill="1" applyBorder="1" applyAlignment="1">
      <alignment vertical="top"/>
    </xf>
    <xf numFmtId="49" fontId="13" fillId="28" borderId="21" xfId="0" applyNumberFormat="1" applyFont="1" applyFill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46" xfId="0" applyFont="1" applyFill="1" applyBorder="1" applyAlignment="1">
      <alignment vertical="top"/>
    </xf>
    <xf numFmtId="4" fontId="11" fillId="0" borderId="113" xfId="0" applyNumberFormat="1" applyFont="1" applyFill="1" applyBorder="1" applyAlignment="1">
      <alignment vertical="top" wrapText="1"/>
    </xf>
    <xf numFmtId="2" fontId="11" fillId="0" borderId="111" xfId="0" applyNumberFormat="1" applyFont="1" applyFill="1" applyBorder="1" applyAlignment="1">
      <alignment vertical="top" wrapText="1"/>
    </xf>
    <xf numFmtId="49" fontId="4" fillId="33" borderId="17" xfId="0" applyNumberFormat="1" applyFont="1" applyFill="1" applyBorder="1" applyAlignment="1">
      <alignment vertical="top"/>
    </xf>
    <xf numFmtId="49" fontId="21" fillId="33" borderId="17" xfId="0" applyNumberFormat="1" applyFont="1" applyFill="1" applyBorder="1" applyAlignment="1">
      <alignment vertical="top"/>
    </xf>
    <xf numFmtId="4" fontId="21" fillId="33" borderId="17" xfId="0" applyNumberFormat="1" applyFont="1" applyFill="1" applyBorder="1" applyAlignment="1">
      <alignment vertical="top" wrapText="1"/>
    </xf>
    <xf numFmtId="49" fontId="11" fillId="0" borderId="101" xfId="0" applyNumberFormat="1" applyFont="1" applyFill="1" applyBorder="1" applyAlignment="1">
      <alignment vertical="top"/>
    </xf>
    <xf numFmtId="2" fontId="11" fillId="0" borderId="85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0" fontId="17" fillId="0" borderId="68" xfId="0" applyFont="1" applyFill="1" applyBorder="1" applyAlignment="1">
      <alignment vertical="top"/>
    </xf>
    <xf numFmtId="49" fontId="17" fillId="29" borderId="53" xfId="0" applyNumberFormat="1" applyFont="1" applyFill="1" applyBorder="1" applyAlignment="1">
      <alignment vertical="top"/>
    </xf>
    <xf numFmtId="49" fontId="17" fillId="29" borderId="54" xfId="0" applyNumberFormat="1" applyFont="1" applyFill="1" applyBorder="1" applyAlignment="1">
      <alignment vertical="top"/>
    </xf>
    <xf numFmtId="2" fontId="17" fillId="29" borderId="14" xfId="0" applyNumberFormat="1" applyFont="1" applyFill="1" applyBorder="1" applyAlignment="1">
      <alignment vertical="top" wrapText="1"/>
    </xf>
    <xf numFmtId="4" fontId="17" fillId="29" borderId="14" xfId="0" applyNumberFormat="1" applyFont="1" applyFill="1" applyBorder="1" applyAlignment="1">
      <alignment vertical="top"/>
    </xf>
    <xf numFmtId="4" fontId="17" fillId="29" borderId="11" xfId="0" applyNumberFormat="1" applyFont="1" applyFill="1" applyBorder="1" applyAlignment="1">
      <alignment vertical="top"/>
    </xf>
    <xf numFmtId="4" fontId="17" fillId="29" borderId="12" xfId="0" applyNumberFormat="1" applyFont="1" applyFill="1" applyBorder="1" applyAlignment="1">
      <alignment vertical="top"/>
    </xf>
    <xf numFmtId="10" fontId="17" fillId="29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vertical="top"/>
    </xf>
    <xf numFmtId="0" fontId="0" fillId="0" borderId="0" xfId="0" applyFill="1" applyAlignment="1">
      <alignment vertical="top"/>
    </xf>
    <xf numFmtId="49" fontId="0" fillId="0" borderId="0" xfId="0" applyNumberFormat="1" applyFont="1" applyFill="1" applyAlignment="1">
      <alignment vertical="top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Fill="1" applyAlignment="1">
      <alignment vertical="top"/>
    </xf>
    <xf numFmtId="4" fontId="0" fillId="0" borderId="17" xfId="0" applyNumberFormat="1" applyFill="1" applyBorder="1" applyAlignment="1">
      <alignment vertical="top"/>
    </xf>
    <xf numFmtId="10" fontId="0" fillId="0" borderId="17" xfId="0" applyNumberFormat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" fontId="49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vertical="top"/>
    </xf>
    <xf numFmtId="49" fontId="18" fillId="31" borderId="42" xfId="0" applyNumberFormat="1" applyFont="1" applyFill="1" applyBorder="1" applyAlignment="1">
      <alignment vertical="top"/>
    </xf>
    <xf numFmtId="49" fontId="7" fillId="31" borderId="32" xfId="0" applyNumberFormat="1" applyFont="1" applyFill="1" applyBorder="1" applyAlignment="1">
      <alignment vertical="top"/>
    </xf>
    <xf numFmtId="49" fontId="7" fillId="31" borderId="91" xfId="0" applyNumberFormat="1" applyFont="1" applyFill="1" applyBorder="1" applyAlignment="1">
      <alignment vertical="top"/>
    </xf>
    <xf numFmtId="2" fontId="7" fillId="31" borderId="113" xfId="0" applyNumberFormat="1" applyFont="1" applyFill="1" applyBorder="1" applyAlignment="1">
      <alignment vertical="top" wrapText="1"/>
    </xf>
    <xf numFmtId="49" fontId="7" fillId="31" borderId="19" xfId="0" applyNumberFormat="1" applyFont="1" applyFill="1" applyBorder="1" applyAlignment="1">
      <alignment vertical="top"/>
    </xf>
    <xf numFmtId="49" fontId="7" fillId="31" borderId="20" xfId="0" applyNumberFormat="1" applyFont="1" applyFill="1" applyBorder="1" applyAlignment="1">
      <alignment vertical="top"/>
    </xf>
    <xf numFmtId="49" fontId="7" fillId="31" borderId="21" xfId="0" applyNumberFormat="1" applyFont="1" applyFill="1" applyBorder="1" applyAlignment="1">
      <alignment vertical="top"/>
    </xf>
    <xf numFmtId="2" fontId="7" fillId="31" borderId="111" xfId="0" applyNumberFormat="1" applyFont="1" applyFill="1" applyBorder="1" applyAlignment="1">
      <alignment vertical="top" wrapText="1"/>
    </xf>
    <xf numFmtId="49" fontId="0" fillId="31" borderId="20" xfId="0" applyNumberFormat="1" applyFont="1" applyFill="1" applyBorder="1" applyAlignment="1">
      <alignment vertical="top"/>
    </xf>
    <xf numFmtId="4" fontId="11" fillId="31" borderId="121" xfId="0" applyNumberFormat="1" applyFont="1" applyFill="1" applyBorder="1" applyAlignment="1">
      <alignment vertical="top" wrapText="1"/>
    </xf>
    <xf numFmtId="2" fontId="7" fillId="33" borderId="17" xfId="0" applyNumberFormat="1" applyFont="1" applyFill="1" applyBorder="1" applyAlignment="1">
      <alignment vertical="top" wrapText="1"/>
    </xf>
    <xf numFmtId="10" fontId="11" fillId="33" borderId="17" xfId="0" applyNumberFormat="1" applyFont="1" applyFill="1" applyBorder="1" applyAlignment="1">
      <alignment vertical="top" wrapText="1"/>
    </xf>
    <xf numFmtId="0" fontId="51" fillId="0" borderId="0" xfId="0" applyFont="1" applyAlignment="1">
      <alignment vertical="top"/>
    </xf>
    <xf numFmtId="49" fontId="2" fillId="0" borderId="102" xfId="0" applyNumberFormat="1" applyFont="1" applyFill="1" applyBorder="1" applyAlignment="1">
      <alignment horizontal="center" vertical="top" wrapText="1"/>
    </xf>
    <xf numFmtId="49" fontId="2" fillId="0" borderId="40" xfId="0" applyNumberFormat="1" applyFont="1" applyFill="1" applyBorder="1" applyAlignment="1">
      <alignment horizontal="center" vertical="top" wrapText="1"/>
    </xf>
    <xf numFmtId="49" fontId="2" fillId="0" borderId="76" xfId="0" applyNumberFormat="1" applyFont="1" applyFill="1" applyBorder="1" applyAlignment="1">
      <alignment horizontal="center" vertical="top" wrapText="1"/>
    </xf>
    <xf numFmtId="4" fontId="12" fillId="28" borderId="116" xfId="0" applyNumberFormat="1" applyFont="1" applyFill="1" applyBorder="1" applyAlignment="1">
      <alignment vertical="top" wrapText="1"/>
    </xf>
    <xf numFmtId="4" fontId="7" fillId="27" borderId="116" xfId="0" applyNumberFormat="1" applyFont="1" applyFill="1" applyBorder="1" applyAlignment="1">
      <alignment vertical="top" wrapText="1"/>
    </xf>
    <xf numFmtId="4" fontId="7" fillId="27" borderId="117" xfId="0" applyNumberFormat="1" applyFont="1" applyFill="1" applyBorder="1" applyAlignment="1">
      <alignment vertical="top" wrapText="1"/>
    </xf>
    <xf numFmtId="4" fontId="12" fillId="28" borderId="117" xfId="0" applyNumberFormat="1" applyFont="1" applyFill="1" applyBorder="1" applyAlignment="1">
      <alignment vertical="top" wrapText="1"/>
    </xf>
    <xf numFmtId="2" fontId="16" fillId="0" borderId="86" xfId="0" applyNumberFormat="1" applyFont="1" applyFill="1" applyBorder="1" applyAlignment="1">
      <alignment vertical="top" wrapText="1"/>
    </xf>
    <xf numFmtId="2" fontId="16" fillId="0" borderId="87" xfId="0" applyNumberFormat="1" applyFont="1" applyFill="1" applyBorder="1" applyAlignment="1">
      <alignment vertical="top" wrapText="1"/>
    </xf>
    <xf numFmtId="2" fontId="12" fillId="28" borderId="89" xfId="0" applyNumberFormat="1" applyFont="1" applyFill="1" applyBorder="1" applyAlignment="1">
      <alignment vertical="top" wrapText="1"/>
    </xf>
    <xf numFmtId="2" fontId="12" fillId="26" borderId="88" xfId="0" applyNumberFormat="1" applyFont="1" applyFill="1" applyBorder="1" applyAlignment="1">
      <alignment vertical="top" wrapText="1"/>
    </xf>
    <xf numFmtId="4" fontId="7" fillId="0" borderId="117" xfId="0" applyNumberFormat="1" applyFont="1" applyFill="1" applyBorder="1" applyAlignment="1">
      <alignment vertical="top" wrapText="1"/>
    </xf>
    <xf numFmtId="4" fontId="7" fillId="0" borderId="116" xfId="0" applyNumberFormat="1" applyFont="1" applyFill="1" applyBorder="1" applyAlignment="1">
      <alignment vertical="top" wrapText="1"/>
    </xf>
    <xf numFmtId="4" fontId="14" fillId="0" borderId="117" xfId="0" applyNumberFormat="1" applyFont="1" applyFill="1" applyBorder="1" applyAlignment="1">
      <alignment vertical="top" wrapText="1"/>
    </xf>
    <xf numFmtId="4" fontId="11" fillId="28" borderId="117" xfId="0" applyNumberFormat="1" applyFont="1" applyFill="1" applyBorder="1" applyAlignment="1">
      <alignment vertical="top" wrapText="1"/>
    </xf>
    <xf numFmtId="4" fontId="11" fillId="0" borderId="127" xfId="0" applyNumberFormat="1" applyFont="1" applyBorder="1" applyAlignment="1">
      <alignment vertical="top" wrapText="1"/>
    </xf>
    <xf numFmtId="4" fontId="11" fillId="33" borderId="121" xfId="0" applyNumberFormat="1" applyFont="1" applyFill="1" applyBorder="1" applyAlignment="1">
      <alignment vertical="top" wrapText="1"/>
    </xf>
    <xf numFmtId="4" fontId="12" fillId="28" borderId="118" xfId="0" applyNumberFormat="1" applyFont="1" applyFill="1" applyBorder="1" applyAlignment="1">
      <alignment vertical="top" wrapText="1"/>
    </xf>
    <xf numFmtId="4" fontId="12" fillId="28" borderId="110" xfId="0" applyNumberFormat="1" applyFont="1" applyFill="1" applyBorder="1" applyAlignment="1">
      <alignment vertical="top" wrapText="1"/>
    </xf>
    <xf numFmtId="2" fontId="12" fillId="33" borderId="87" xfId="0" applyNumberFormat="1" applyFont="1" applyFill="1" applyBorder="1" applyAlignment="1">
      <alignment vertical="top" wrapText="1"/>
    </xf>
    <xf numFmtId="4" fontId="21" fillId="33" borderId="121" xfId="0" applyNumberFormat="1" applyFont="1" applyFill="1" applyBorder="1" applyAlignment="1">
      <alignment vertical="top" wrapText="1"/>
    </xf>
    <xf numFmtId="2" fontId="3" fillId="0" borderId="23" xfId="0" applyNumberFormat="1" applyFont="1" applyFill="1" applyBorder="1" applyAlignment="1">
      <alignment vertical="top" wrapText="1"/>
    </xf>
    <xf numFmtId="2" fontId="12" fillId="33" borderId="14" xfId="0" applyNumberFormat="1" applyFont="1" applyFill="1" applyBorder="1" applyAlignment="1">
      <alignment vertical="top" wrapText="1"/>
    </xf>
    <xf numFmtId="10" fontId="12" fillId="26" borderId="17" xfId="0" applyNumberFormat="1" applyFont="1" applyFill="1" applyBorder="1" applyAlignment="1">
      <alignment vertical="top" wrapText="1"/>
    </xf>
    <xf numFmtId="4" fontId="12" fillId="26" borderId="112" xfId="0" applyNumberFormat="1" applyFont="1" applyFill="1" applyBorder="1" applyAlignment="1">
      <alignment vertical="top" wrapText="1"/>
    </xf>
    <xf numFmtId="4" fontId="12" fillId="26" borderId="23" xfId="0" applyNumberFormat="1" applyFont="1" applyFill="1" applyBorder="1" applyAlignment="1">
      <alignment vertical="top" wrapText="1"/>
    </xf>
    <xf numFmtId="10" fontId="12" fillId="26" borderId="23" xfId="0" applyNumberFormat="1" applyFont="1" applyFill="1" applyBorder="1" applyAlignment="1">
      <alignment vertical="top" wrapText="1"/>
    </xf>
    <xf numFmtId="49" fontId="0" fillId="0" borderId="22" xfId="0" applyNumberFormat="1" applyFont="1" applyFill="1" applyBorder="1" applyAlignment="1">
      <alignment vertical="top"/>
    </xf>
    <xf numFmtId="49" fontId="0" fillId="0" borderId="19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20" xfId="0" applyNumberFormat="1" applyFont="1" applyFill="1" applyBorder="1" applyAlignment="1">
      <alignment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0" fillId="0" borderId="48" xfId="0" applyNumberFormat="1" applyFill="1" applyBorder="1" applyAlignment="1">
      <alignment vertical="top"/>
    </xf>
    <xf numFmtId="49" fontId="0" fillId="0" borderId="42" xfId="0" applyNumberForma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34" xfId="0" applyNumberFormat="1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vertical="top"/>
    </xf>
    <xf numFmtId="49" fontId="11" fillId="0" borderId="95" xfId="0" applyNumberFormat="1" applyFont="1" applyFill="1" applyBorder="1" applyAlignment="1">
      <alignment vertical="top"/>
    </xf>
    <xf numFmtId="49" fontId="11" fillId="0" borderId="96" xfId="0" applyNumberFormat="1" applyFont="1" applyFill="1" applyBorder="1" applyAlignment="1">
      <alignment vertical="top"/>
    </xf>
    <xf numFmtId="49" fontId="11" fillId="0" borderId="91" xfId="0" applyNumberFormat="1" applyFont="1" applyFill="1" applyBorder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9" fontId="0" fillId="0" borderId="42" xfId="0" applyNumberFormat="1" applyFon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0" fillId="0" borderId="38" xfId="0" applyNumberFormat="1" applyFont="1" applyFill="1" applyBorder="1" applyAlignment="1">
      <alignment vertical="top"/>
    </xf>
    <xf numFmtId="49" fontId="11" fillId="0" borderId="42" xfId="0" applyNumberFormat="1" applyFont="1" applyFill="1" applyBorder="1" applyAlignment="1">
      <alignment vertical="top"/>
    </xf>
    <xf numFmtId="49" fontId="0" fillId="0" borderId="37" xfId="0" applyNumberFormat="1" applyFill="1" applyBorder="1" applyAlignment="1">
      <alignment vertical="top"/>
    </xf>
    <xf numFmtId="49" fontId="0" fillId="28" borderId="114" xfId="0" applyNumberFormat="1" applyFont="1" applyFill="1" applyBorder="1" applyAlignment="1">
      <alignment vertical="top"/>
    </xf>
    <xf numFmtId="49" fontId="0" fillId="0" borderId="22" xfId="0" applyNumberForma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11" fillId="0" borderId="37" xfId="0" applyNumberFormat="1" applyFont="1" applyFill="1" applyBorder="1" applyAlignment="1">
      <alignment vertical="top"/>
    </xf>
    <xf numFmtId="4" fontId="11" fillId="0" borderId="116" xfId="0" applyNumberFormat="1" applyFont="1" applyFill="1" applyBorder="1" applyAlignment="1">
      <alignment vertical="top" wrapText="1"/>
    </xf>
    <xf numFmtId="49" fontId="0" fillId="0" borderId="22" xfId="0" applyNumberFormat="1" applyFont="1" applyFill="1" applyBorder="1" applyAlignment="1">
      <alignment vertical="top"/>
    </xf>
    <xf numFmtId="49" fontId="0" fillId="0" borderId="19" xfId="0" applyNumberFormat="1" applyFon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20" xfId="0" applyNumberFormat="1" applyFont="1" applyFill="1" applyBorder="1" applyAlignment="1">
      <alignment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0" fillId="0" borderId="48" xfId="0" applyNumberFormat="1" applyFill="1" applyBorder="1" applyAlignment="1">
      <alignment vertical="top"/>
    </xf>
    <xf numFmtId="49" fontId="0" fillId="0" borderId="42" xfId="0" applyNumberForma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34" xfId="0" applyNumberFormat="1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vertical="top"/>
    </xf>
    <xf numFmtId="49" fontId="11" fillId="0" borderId="95" xfId="0" applyNumberFormat="1" applyFont="1" applyFill="1" applyBorder="1" applyAlignment="1">
      <alignment vertical="top"/>
    </xf>
    <xf numFmtId="49" fontId="11" fillId="0" borderId="96" xfId="0" applyNumberFormat="1" applyFont="1" applyFill="1" applyBorder="1" applyAlignment="1">
      <alignment vertical="top"/>
    </xf>
    <xf numFmtId="49" fontId="11" fillId="0" borderId="91" xfId="0" applyNumberFormat="1" applyFont="1" applyFill="1" applyBorder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9" fontId="0" fillId="0" borderId="42" xfId="0" applyNumberFormat="1" applyFon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0" fillId="0" borderId="38" xfId="0" applyNumberFormat="1" applyFont="1" applyFill="1" applyBorder="1" applyAlignment="1">
      <alignment vertical="top"/>
    </xf>
    <xf numFmtId="49" fontId="11" fillId="0" borderId="37" xfId="0" applyNumberFormat="1" applyFont="1" applyFill="1" applyBorder="1" applyAlignment="1">
      <alignment vertical="top"/>
    </xf>
    <xf numFmtId="49" fontId="11" fillId="0" borderId="42" xfId="0" applyNumberFormat="1" applyFont="1" applyFill="1" applyBorder="1" applyAlignment="1">
      <alignment vertical="top"/>
    </xf>
    <xf numFmtId="49" fontId="0" fillId="0" borderId="37" xfId="0" applyNumberFormat="1" applyFill="1" applyBorder="1" applyAlignment="1">
      <alignment vertical="top"/>
    </xf>
    <xf numFmtId="49" fontId="0" fillId="28" borderId="114" xfId="0" applyNumberFormat="1" applyFont="1" applyFill="1" applyBorder="1" applyAlignment="1">
      <alignment vertical="top"/>
    </xf>
    <xf numFmtId="49" fontId="0" fillId="0" borderId="22" xfId="0" applyNumberFormat="1" applyFill="1" applyBorder="1" applyAlignment="1">
      <alignment vertical="top"/>
    </xf>
    <xf numFmtId="0" fontId="52" fillId="0" borderId="0" xfId="0" applyFont="1" applyAlignment="1">
      <alignment vertical="top"/>
    </xf>
    <xf numFmtId="0" fontId="53" fillId="0" borderId="0" xfId="0" applyFont="1" applyBorder="1" applyAlignment="1">
      <alignment vertical="top"/>
    </xf>
    <xf numFmtId="0" fontId="53" fillId="0" borderId="0" xfId="0" applyFont="1" applyFill="1" applyAlignment="1">
      <alignment vertical="top"/>
    </xf>
    <xf numFmtId="0" fontId="53" fillId="0" borderId="0" xfId="0" applyFont="1" applyAlignment="1">
      <alignment vertical="top"/>
    </xf>
    <xf numFmtId="10" fontId="54" fillId="0" borderId="0" xfId="0" applyNumberFormat="1" applyFont="1" applyAlignment="1">
      <alignment vertical="top" wrapText="1"/>
    </xf>
    <xf numFmtId="0" fontId="51" fillId="24" borderId="53" xfId="0" applyFont="1" applyFill="1" applyBorder="1" applyAlignment="1">
      <alignment vertical="top"/>
    </xf>
    <xf numFmtId="2" fontId="55" fillId="24" borderId="14" xfId="0" applyNumberFormat="1" applyFont="1" applyFill="1" applyBorder="1" applyAlignment="1">
      <alignment vertical="top" wrapText="1"/>
    </xf>
    <xf numFmtId="4" fontId="55" fillId="24" borderId="14" xfId="0" applyNumberFormat="1" applyFont="1" applyFill="1" applyBorder="1" applyAlignment="1">
      <alignment vertical="top" wrapText="1"/>
    </xf>
    <xf numFmtId="0" fontId="56" fillId="0" borderId="0" xfId="0" applyFont="1" applyAlignment="1">
      <alignment vertical="top"/>
    </xf>
    <xf numFmtId="4" fontId="56" fillId="0" borderId="0" xfId="0" applyNumberFormat="1" applyFont="1" applyAlignment="1">
      <alignment vertical="top"/>
    </xf>
    <xf numFmtId="0" fontId="57" fillId="0" borderId="46" xfId="0" applyFont="1" applyFill="1" applyBorder="1" applyAlignment="1">
      <alignment vertical="top"/>
    </xf>
    <xf numFmtId="2" fontId="58" fillId="26" borderId="14" xfId="0" applyNumberFormat="1" applyFont="1" applyFill="1" applyBorder="1" applyAlignment="1">
      <alignment vertical="top" wrapText="1"/>
    </xf>
    <xf numFmtId="4" fontId="58" fillId="26" borderId="14" xfId="0" applyNumberFormat="1" applyFont="1" applyFill="1" applyBorder="1" applyAlignment="1">
      <alignment vertical="top" wrapText="1"/>
    </xf>
    <xf numFmtId="0" fontId="57" fillId="0" borderId="0" xfId="0" applyFont="1" applyAlignment="1">
      <alignment vertical="top"/>
    </xf>
    <xf numFmtId="4" fontId="57" fillId="0" borderId="0" xfId="0" applyNumberFormat="1" applyFont="1" applyAlignment="1">
      <alignment vertical="top"/>
    </xf>
    <xf numFmtId="0" fontId="59" fillId="0" borderId="46" xfId="0" applyFont="1" applyFill="1" applyBorder="1" applyAlignment="1">
      <alignment vertical="top"/>
    </xf>
    <xf numFmtId="0" fontId="59" fillId="0" borderId="0" xfId="0" applyFont="1" applyAlignment="1">
      <alignment vertical="top"/>
    </xf>
    <xf numFmtId="4" fontId="59" fillId="0" borderId="0" xfId="0" applyNumberFormat="1" applyFont="1" applyAlignment="1">
      <alignment vertical="top"/>
    </xf>
    <xf numFmtId="0" fontId="52" fillId="0" borderId="46" xfId="0" applyFont="1" applyFill="1" applyBorder="1" applyAlignment="1">
      <alignment vertical="top"/>
    </xf>
    <xf numFmtId="2" fontId="60" fillId="0" borderId="87" xfId="0" applyNumberFormat="1" applyFont="1" applyFill="1" applyBorder="1" applyAlignment="1">
      <alignment vertical="top" wrapText="1"/>
    </xf>
    <xf numFmtId="4" fontId="60" fillId="0" borderId="117" xfId="0" applyNumberFormat="1" applyFont="1" applyFill="1" applyBorder="1" applyAlignment="1">
      <alignment vertical="top" wrapText="1"/>
    </xf>
    <xf numFmtId="4" fontId="61" fillId="0" borderId="0" xfId="0" applyNumberFormat="1" applyFont="1" applyAlignment="1">
      <alignment vertical="top"/>
    </xf>
    <xf numFmtId="4" fontId="53" fillId="0" borderId="0" xfId="0" applyNumberFormat="1" applyFont="1" applyAlignment="1">
      <alignment vertical="top"/>
    </xf>
    <xf numFmtId="2" fontId="62" fillId="27" borderId="87" xfId="0" applyNumberFormat="1" applyFont="1" applyFill="1" applyBorder="1" applyAlignment="1">
      <alignment vertical="top" wrapText="1"/>
    </xf>
    <xf numFmtId="4" fontId="54" fillId="27" borderId="117" xfId="0" applyNumberFormat="1" applyFont="1" applyFill="1" applyBorder="1" applyAlignment="1">
      <alignment vertical="top" wrapText="1"/>
    </xf>
    <xf numFmtId="2" fontId="54" fillId="0" borderId="87" xfId="0" applyNumberFormat="1" applyFont="1" applyFill="1" applyBorder="1" applyAlignment="1">
      <alignment vertical="top" wrapText="1"/>
    </xf>
    <xf numFmtId="2" fontId="54" fillId="0" borderId="31" xfId="0" applyNumberFormat="1" applyFont="1" applyFill="1" applyBorder="1" applyAlignment="1">
      <alignment vertical="top" wrapText="1"/>
    </xf>
    <xf numFmtId="4" fontId="60" fillId="0" borderId="0" xfId="0" applyNumberFormat="1" applyFont="1" applyFill="1" applyBorder="1" applyAlignment="1">
      <alignment vertical="top" wrapText="1"/>
    </xf>
    <xf numFmtId="0" fontId="51" fillId="25" borderId="49" xfId="0" applyFont="1" applyFill="1" applyBorder="1" applyAlignment="1">
      <alignment vertical="top"/>
    </xf>
    <xf numFmtId="2" fontId="55" fillId="25" borderId="31" xfId="0" applyNumberFormat="1" applyFont="1" applyFill="1" applyBorder="1" applyAlignment="1">
      <alignment vertical="top" wrapText="1"/>
    </xf>
    <xf numFmtId="4" fontId="55" fillId="25" borderId="14" xfId="0" applyNumberFormat="1" applyFont="1" applyFill="1" applyBorder="1" applyAlignment="1">
      <alignment vertical="top" wrapText="1"/>
    </xf>
    <xf numFmtId="2" fontId="58" fillId="28" borderId="88" xfId="0" applyNumberFormat="1" applyFont="1" applyFill="1" applyBorder="1" applyAlignment="1">
      <alignment vertical="top" wrapText="1"/>
    </xf>
    <xf numFmtId="4" fontId="58" fillId="28" borderId="85" xfId="0" applyNumberFormat="1" applyFont="1" applyFill="1" applyBorder="1" applyAlignment="1">
      <alignment vertical="top" wrapText="1"/>
    </xf>
    <xf numFmtId="0" fontId="63" fillId="0" borderId="0" xfId="0" applyFont="1" applyAlignment="1">
      <alignment vertical="top"/>
    </xf>
    <xf numFmtId="4" fontId="63" fillId="0" borderId="0" xfId="0" applyNumberFormat="1" applyFont="1" applyAlignment="1">
      <alignment vertical="top"/>
    </xf>
    <xf numFmtId="2" fontId="58" fillId="28" borderId="87" xfId="0" applyNumberFormat="1" applyFont="1" applyFill="1" applyBorder="1" applyAlignment="1">
      <alignment vertical="top" wrapText="1"/>
    </xf>
    <xf numFmtId="4" fontId="58" fillId="28" borderId="87" xfId="0" applyNumberFormat="1" applyFont="1" applyFill="1" applyBorder="1" applyAlignment="1">
      <alignment vertical="top" wrapText="1"/>
    </xf>
    <xf numFmtId="4" fontId="62" fillId="27" borderId="87" xfId="0" applyNumberFormat="1" applyFont="1" applyFill="1" applyBorder="1" applyAlignment="1">
      <alignment vertical="top" wrapText="1"/>
    </xf>
    <xf numFmtId="4" fontId="60" fillId="0" borderId="87" xfId="0" applyNumberFormat="1" applyFont="1" applyFill="1" applyBorder="1" applyAlignment="1">
      <alignment vertical="top" wrapText="1"/>
    </xf>
    <xf numFmtId="4" fontId="60" fillId="31" borderId="87" xfId="0" applyNumberFormat="1" applyFont="1" applyFill="1" applyBorder="1" applyAlignment="1">
      <alignment vertical="top" wrapText="1"/>
    </xf>
    <xf numFmtId="0" fontId="64" fillId="0" borderId="46" xfId="0" applyFont="1" applyFill="1" applyBorder="1" applyAlignment="1">
      <alignment vertical="top"/>
    </xf>
    <xf numFmtId="0" fontId="64" fillId="0" borderId="0" xfId="0" applyFont="1" applyAlignment="1">
      <alignment vertical="top"/>
    </xf>
    <xf numFmtId="4" fontId="64" fillId="0" borderId="0" xfId="0" applyNumberFormat="1" applyFont="1" applyAlignment="1">
      <alignment vertical="top"/>
    </xf>
    <xf numFmtId="4" fontId="51" fillId="0" borderId="0" xfId="0" applyNumberFormat="1" applyFont="1" applyAlignment="1">
      <alignment vertical="top"/>
    </xf>
    <xf numFmtId="2" fontId="58" fillId="26" borderId="27" xfId="0" applyNumberFormat="1" applyFont="1" applyFill="1" applyBorder="1" applyAlignment="1">
      <alignment vertical="top" wrapText="1"/>
    </xf>
    <xf numFmtId="4" fontId="58" fillId="26" borderId="30" xfId="0" applyNumberFormat="1" applyFont="1" applyFill="1" applyBorder="1" applyAlignment="1">
      <alignment vertical="top" wrapText="1"/>
    </xf>
    <xf numFmtId="2" fontId="58" fillId="26" borderId="87" xfId="0" applyNumberFormat="1" applyFont="1" applyFill="1" applyBorder="1" applyAlignment="1">
      <alignment vertical="top" wrapText="1"/>
    </xf>
    <xf numFmtId="4" fontId="58" fillId="26" borderId="87" xfId="0" applyNumberFormat="1" applyFont="1" applyFill="1" applyBorder="1" applyAlignment="1">
      <alignment vertical="top" wrapText="1"/>
    </xf>
    <xf numFmtId="2" fontId="54" fillId="0" borderId="87" xfId="0" applyNumberFormat="1" applyFont="1" applyBorder="1" applyAlignment="1">
      <alignment vertical="top" wrapText="1"/>
    </xf>
    <xf numFmtId="0" fontId="52" fillId="0" borderId="0" xfId="0" applyFont="1" applyFill="1" applyAlignment="1">
      <alignment vertical="top"/>
    </xf>
    <xf numFmtId="0" fontId="51" fillId="25" borderId="53" xfId="0" applyFont="1" applyFill="1" applyBorder="1" applyAlignment="1">
      <alignment vertical="top"/>
    </xf>
    <xf numFmtId="2" fontId="55" fillId="25" borderId="14" xfId="0" applyNumberFormat="1" applyFont="1" applyFill="1" applyBorder="1" applyAlignment="1">
      <alignment vertical="top" wrapText="1"/>
    </xf>
    <xf numFmtId="0" fontId="56" fillId="0" borderId="46" xfId="0" applyFont="1" applyFill="1" applyBorder="1" applyAlignment="1">
      <alignment vertical="top"/>
    </xf>
    <xf numFmtId="2" fontId="58" fillId="28" borderId="14" xfId="0" applyNumberFormat="1" applyFont="1" applyFill="1" applyBorder="1" applyAlignment="1">
      <alignment vertical="top" wrapText="1"/>
    </xf>
    <xf numFmtId="4" fontId="58" fillId="28" borderId="14" xfId="0" applyNumberFormat="1" applyFont="1" applyFill="1" applyBorder="1" applyAlignment="1">
      <alignment vertical="top" wrapText="1"/>
    </xf>
    <xf numFmtId="0" fontId="65" fillId="0" borderId="0" xfId="0" applyFont="1" applyAlignment="1">
      <alignment vertical="top"/>
    </xf>
    <xf numFmtId="2" fontId="62" fillId="0" borderId="87" xfId="0" applyNumberFormat="1" applyFont="1" applyFill="1" applyBorder="1" applyAlignment="1">
      <alignment vertical="top" wrapText="1"/>
    </xf>
    <xf numFmtId="4" fontId="62" fillId="0" borderId="87" xfId="0" applyNumberFormat="1" applyFont="1" applyFill="1" applyBorder="1" applyAlignment="1">
      <alignment vertical="top" wrapText="1"/>
    </xf>
    <xf numFmtId="0" fontId="63" fillId="0" borderId="46" xfId="0" applyFont="1" applyFill="1" applyBorder="1" applyAlignment="1">
      <alignment vertical="top"/>
    </xf>
    <xf numFmtId="2" fontId="58" fillId="0" borderId="87" xfId="0" applyNumberFormat="1" applyFont="1" applyFill="1" applyBorder="1" applyAlignment="1">
      <alignment vertical="top" wrapText="1"/>
    </xf>
    <xf numFmtId="4" fontId="58" fillId="0" borderId="87" xfId="0" applyNumberFormat="1" applyFont="1" applyFill="1" applyBorder="1" applyAlignment="1">
      <alignment vertical="top" wrapText="1"/>
    </xf>
    <xf numFmtId="10" fontId="60" fillId="0" borderId="17" xfId="0" applyNumberFormat="1" applyFont="1" applyFill="1" applyBorder="1" applyAlignment="1">
      <alignment vertical="top" wrapText="1"/>
    </xf>
    <xf numFmtId="2" fontId="54" fillId="0" borderId="113" xfId="0" applyNumberFormat="1" applyFont="1" applyFill="1" applyBorder="1" applyAlignment="1">
      <alignment vertical="top" wrapText="1"/>
    </xf>
    <xf numFmtId="4" fontId="61" fillId="0" borderId="87" xfId="0" applyNumberFormat="1" applyFont="1" applyFill="1" applyBorder="1" applyAlignment="1">
      <alignment vertical="top" wrapText="1"/>
    </xf>
    <xf numFmtId="2" fontId="58" fillId="35" borderId="87" xfId="0" applyNumberFormat="1" applyFont="1" applyFill="1" applyBorder="1" applyAlignment="1">
      <alignment vertical="top" wrapText="1"/>
    </xf>
    <xf numFmtId="2" fontId="58" fillId="26" borderId="31" xfId="0" applyNumberFormat="1" applyFont="1" applyFill="1" applyBorder="1" applyAlignment="1">
      <alignment vertical="top" wrapText="1"/>
    </xf>
    <xf numFmtId="2" fontId="62" fillId="27" borderId="111" xfId="0" applyNumberFormat="1" applyFont="1" applyFill="1" applyBorder="1" applyAlignment="1">
      <alignment vertical="top" wrapText="1"/>
    </xf>
    <xf numFmtId="4" fontId="62" fillId="27" borderId="85" xfId="0" applyNumberFormat="1" applyFont="1" applyFill="1" applyBorder="1" applyAlignment="1">
      <alignment vertical="top" wrapText="1"/>
    </xf>
    <xf numFmtId="2" fontId="60" fillId="0" borderId="113" xfId="0" applyNumberFormat="1" applyFont="1" applyFill="1" applyBorder="1" applyAlignment="1">
      <alignment vertical="top" wrapText="1"/>
    </xf>
    <xf numFmtId="2" fontId="54" fillId="0" borderId="111" xfId="0" applyNumberFormat="1" applyFont="1" applyFill="1" applyBorder="1" applyAlignment="1">
      <alignment vertical="top" wrapText="1"/>
    </xf>
    <xf numFmtId="4" fontId="60" fillId="0" borderId="85" xfId="0" applyNumberFormat="1" applyFont="1" applyFill="1" applyBorder="1" applyAlignment="1">
      <alignment vertical="top" wrapText="1"/>
    </xf>
    <xf numFmtId="4" fontId="55" fillId="25" borderId="31" xfId="0" applyNumberFormat="1" applyFont="1" applyFill="1" applyBorder="1" applyAlignment="1">
      <alignment vertical="top" wrapText="1"/>
    </xf>
    <xf numFmtId="0" fontId="68" fillId="0" borderId="0" xfId="0" applyFont="1" applyAlignment="1">
      <alignment vertical="top"/>
    </xf>
    <xf numFmtId="0" fontId="57" fillId="0" borderId="112" xfId="0" applyFont="1" applyFill="1" applyBorder="1" applyAlignment="1">
      <alignment vertical="top"/>
    </xf>
    <xf numFmtId="4" fontId="58" fillId="26" borderId="85" xfId="0" applyNumberFormat="1" applyFont="1" applyFill="1" applyBorder="1" applyAlignment="1">
      <alignment vertical="top" wrapText="1"/>
    </xf>
    <xf numFmtId="4" fontId="60" fillId="0" borderId="87" xfId="0" applyNumberFormat="1" applyFont="1" applyBorder="1" applyAlignment="1">
      <alignment vertical="top" wrapText="1"/>
    </xf>
    <xf numFmtId="4" fontId="60" fillId="0" borderId="85" xfId="0" applyNumberFormat="1" applyFont="1" applyBorder="1" applyAlignment="1">
      <alignment vertical="top" wrapText="1"/>
    </xf>
    <xf numFmtId="2" fontId="62" fillId="27" borderId="85" xfId="0" applyNumberFormat="1" applyFont="1" applyFill="1" applyBorder="1" applyAlignment="1">
      <alignment vertical="top" wrapText="1"/>
    </xf>
    <xf numFmtId="0" fontId="64" fillId="0" borderId="0" xfId="0" applyFont="1" applyFill="1" applyAlignment="1">
      <alignment vertical="top"/>
    </xf>
    <xf numFmtId="2" fontId="62" fillId="0" borderId="85" xfId="0" applyNumberFormat="1" applyFont="1" applyFill="1" applyBorder="1" applyAlignment="1">
      <alignment vertical="top" wrapText="1"/>
    </xf>
    <xf numFmtId="2" fontId="58" fillId="28" borderId="31" xfId="0" applyNumberFormat="1" applyFont="1" applyFill="1" applyBorder="1" applyAlignment="1">
      <alignment vertical="top" wrapText="1"/>
    </xf>
    <xf numFmtId="4" fontId="58" fillId="28" borderId="31" xfId="0" applyNumberFormat="1" applyFont="1" applyFill="1" applyBorder="1" applyAlignment="1">
      <alignment vertical="top" wrapText="1"/>
    </xf>
    <xf numFmtId="2" fontId="55" fillId="24" borderId="31" xfId="0" applyNumberFormat="1" applyFont="1" applyFill="1" applyBorder="1" applyAlignment="1">
      <alignment vertical="top" wrapText="1"/>
    </xf>
    <xf numFmtId="0" fontId="69" fillId="0" borderId="0" xfId="0" applyFont="1" applyAlignment="1">
      <alignment vertical="top"/>
    </xf>
    <xf numFmtId="2" fontId="58" fillId="26" borderId="85" xfId="0" applyNumberFormat="1" applyFont="1" applyFill="1" applyBorder="1" applyAlignment="1">
      <alignment vertical="top" wrapText="1"/>
    </xf>
    <xf numFmtId="2" fontId="58" fillId="28" borderId="85" xfId="0" applyNumberFormat="1" applyFont="1" applyFill="1" applyBorder="1" applyAlignment="1">
      <alignment vertical="top" wrapText="1"/>
    </xf>
    <xf numFmtId="0" fontId="58" fillId="0" borderId="0" xfId="0" applyFont="1" applyAlignment="1">
      <alignment vertical="top"/>
    </xf>
    <xf numFmtId="0" fontId="58" fillId="0" borderId="46" xfId="0" applyFont="1" applyFill="1" applyBorder="1" applyAlignment="1">
      <alignment vertical="top"/>
    </xf>
    <xf numFmtId="0" fontId="70" fillId="0" borderId="0" xfId="0" applyFont="1" applyAlignment="1">
      <alignment vertical="top"/>
    </xf>
    <xf numFmtId="0" fontId="71" fillId="0" borderId="0" xfId="0" applyFont="1" applyAlignment="1">
      <alignment vertical="top"/>
    </xf>
    <xf numFmtId="0" fontId="71" fillId="0" borderId="46" xfId="0" applyFont="1" applyFill="1" applyBorder="1" applyAlignment="1">
      <alignment vertical="top"/>
    </xf>
    <xf numFmtId="2" fontId="60" fillId="0" borderId="111" xfId="0" applyNumberFormat="1" applyFont="1" applyFill="1" applyBorder="1" applyAlignment="1">
      <alignment vertical="top" wrapText="1"/>
    </xf>
    <xf numFmtId="0" fontId="52" fillId="31" borderId="0" xfId="0" applyFont="1" applyFill="1" applyAlignment="1">
      <alignment vertical="top"/>
    </xf>
    <xf numFmtId="2" fontId="54" fillId="0" borderId="86" xfId="0" applyNumberFormat="1" applyFont="1" applyFill="1" applyBorder="1" applyAlignment="1">
      <alignment vertical="top" wrapText="1"/>
    </xf>
    <xf numFmtId="0" fontId="55" fillId="0" borderId="68" xfId="0" applyFont="1" applyFill="1" applyBorder="1" applyAlignment="1">
      <alignment vertical="top"/>
    </xf>
    <xf numFmtId="2" fontId="55" fillId="29" borderId="14" xfId="0" applyNumberFormat="1" applyFont="1" applyFill="1" applyBorder="1" applyAlignment="1">
      <alignment vertical="top" wrapText="1"/>
    </xf>
    <xf numFmtId="4" fontId="55" fillId="29" borderId="14" xfId="0" applyNumberFormat="1" applyFont="1" applyFill="1" applyBorder="1" applyAlignment="1">
      <alignment vertical="top"/>
    </xf>
    <xf numFmtId="4" fontId="70" fillId="0" borderId="0" xfId="0" applyNumberFormat="1" applyFont="1" applyAlignment="1">
      <alignment vertical="top"/>
    </xf>
    <xf numFmtId="49" fontId="52" fillId="0" borderId="0" xfId="0" applyNumberFormat="1" applyFont="1" applyFill="1" applyAlignment="1">
      <alignment vertical="top"/>
    </xf>
    <xf numFmtId="2" fontId="52" fillId="0" borderId="0" xfId="0" applyNumberFormat="1" applyFont="1" applyAlignment="1">
      <alignment vertical="top" wrapText="1"/>
    </xf>
    <xf numFmtId="4" fontId="52" fillId="0" borderId="0" xfId="0" applyNumberFormat="1" applyFont="1" applyAlignment="1">
      <alignment vertical="top"/>
    </xf>
    <xf numFmtId="4" fontId="52" fillId="0" borderId="17" xfId="0" applyNumberFormat="1" applyFont="1" applyFill="1" applyBorder="1" applyAlignment="1">
      <alignment vertical="top"/>
    </xf>
    <xf numFmtId="10" fontId="52" fillId="0" borderId="17" xfId="0" applyNumberFormat="1" applyFont="1" applyBorder="1" applyAlignment="1">
      <alignment vertical="top"/>
    </xf>
    <xf numFmtId="2" fontId="52" fillId="0" borderId="0" xfId="0" applyNumberFormat="1" applyFont="1" applyFill="1" applyAlignment="1">
      <alignment vertical="top" wrapText="1"/>
    </xf>
    <xf numFmtId="4" fontId="52" fillId="0" borderId="0" xfId="0" applyNumberFormat="1" applyFont="1" applyFill="1" applyAlignment="1">
      <alignment vertical="top"/>
    </xf>
    <xf numFmtId="4" fontId="68" fillId="0" borderId="0" xfId="0" applyNumberFormat="1" applyFont="1" applyFill="1" applyAlignment="1">
      <alignment vertical="top"/>
    </xf>
    <xf numFmtId="4" fontId="72" fillId="0" borderId="0" xfId="0" applyNumberFormat="1" applyFont="1" applyFill="1" applyAlignment="1">
      <alignment vertical="top"/>
    </xf>
    <xf numFmtId="4" fontId="73" fillId="0" borderId="0" xfId="0" applyNumberFormat="1" applyFont="1" applyFill="1" applyAlignment="1">
      <alignment vertical="top"/>
    </xf>
    <xf numFmtId="4" fontId="58" fillId="28" borderId="116" xfId="0" applyNumberFormat="1" applyFont="1" applyFill="1" applyBorder="1" applyAlignment="1">
      <alignment vertical="top" wrapText="1"/>
    </xf>
    <xf numFmtId="4" fontId="62" fillId="27" borderId="116" xfId="0" applyNumberFormat="1" applyFont="1" applyFill="1" applyBorder="1" applyAlignment="1">
      <alignment vertical="top" wrapText="1"/>
    </xf>
    <xf numFmtId="4" fontId="60" fillId="0" borderId="127" xfId="0" applyNumberFormat="1" applyFont="1" applyFill="1" applyBorder="1" applyAlignment="1">
      <alignment vertical="top" wrapText="1"/>
    </xf>
    <xf numFmtId="4" fontId="62" fillId="27" borderId="117" xfId="0" applyNumberFormat="1" applyFont="1" applyFill="1" applyBorder="1" applyAlignment="1">
      <alignment vertical="top" wrapText="1"/>
    </xf>
    <xf numFmtId="4" fontId="58" fillId="28" borderId="117" xfId="0" applyNumberFormat="1" applyFont="1" applyFill="1" applyBorder="1" applyAlignment="1">
      <alignment vertical="top" wrapText="1"/>
    </xf>
    <xf numFmtId="4" fontId="62" fillId="0" borderId="117" xfId="0" applyNumberFormat="1" applyFont="1" applyFill="1" applyBorder="1" applyAlignment="1">
      <alignment vertical="top" wrapText="1"/>
    </xf>
    <xf numFmtId="4" fontId="62" fillId="0" borderId="116" xfId="0" applyNumberFormat="1" applyFont="1" applyFill="1" applyBorder="1" applyAlignment="1">
      <alignment vertical="top" wrapText="1"/>
    </xf>
    <xf numFmtId="4" fontId="61" fillId="0" borderId="117" xfId="0" applyNumberFormat="1" applyFont="1" applyFill="1" applyBorder="1" applyAlignment="1">
      <alignment vertical="top" wrapText="1"/>
    </xf>
    <xf numFmtId="4" fontId="60" fillId="28" borderId="117" xfId="0" applyNumberFormat="1" applyFont="1" applyFill="1" applyBorder="1" applyAlignment="1">
      <alignment vertical="top" wrapText="1"/>
    </xf>
    <xf numFmtId="4" fontId="60" fillId="0" borderId="127" xfId="0" applyNumberFormat="1" applyFont="1" applyBorder="1" applyAlignment="1">
      <alignment vertical="top" wrapText="1"/>
    </xf>
    <xf numFmtId="2" fontId="62" fillId="31" borderId="18" xfId="0" applyNumberFormat="1" applyFont="1" applyFill="1" applyBorder="1" applyAlignment="1">
      <alignment vertical="top" wrapText="1"/>
    </xf>
    <xf numFmtId="2" fontId="60" fillId="0" borderId="18" xfId="0" applyNumberFormat="1" applyFont="1" applyFill="1" applyBorder="1" applyAlignment="1">
      <alignment vertical="top" wrapText="1"/>
    </xf>
    <xf numFmtId="2" fontId="54" fillId="0" borderId="18" xfId="0" applyNumberFormat="1" applyFont="1" applyFill="1" applyBorder="1" applyAlignment="1">
      <alignment vertical="top" wrapText="1"/>
    </xf>
    <xf numFmtId="2" fontId="62" fillId="27" borderId="18" xfId="0" applyNumberFormat="1" applyFont="1" applyFill="1" applyBorder="1" applyAlignment="1">
      <alignment vertical="top" wrapText="1"/>
    </xf>
    <xf numFmtId="2" fontId="67" fillId="0" borderId="18" xfId="0" applyNumberFormat="1" applyFont="1" applyFill="1" applyBorder="1" applyAlignment="1">
      <alignment vertical="top" wrapText="1"/>
    </xf>
    <xf numFmtId="2" fontId="58" fillId="33" borderId="18" xfId="0" applyNumberFormat="1" applyFont="1" applyFill="1" applyBorder="1" applyAlignment="1">
      <alignment vertical="top" wrapText="1"/>
    </xf>
    <xf numFmtId="4" fontId="55" fillId="24" borderId="54" xfId="0" applyNumberFormat="1" applyFont="1" applyFill="1" applyBorder="1" applyAlignment="1">
      <alignment vertical="top" wrapText="1"/>
    </xf>
    <xf numFmtId="4" fontId="58" fillId="26" borderId="54" xfId="0" applyNumberFormat="1" applyFont="1" applyFill="1" applyBorder="1" applyAlignment="1">
      <alignment vertical="top" wrapText="1"/>
    </xf>
    <xf numFmtId="4" fontId="55" fillId="25" borderId="54" xfId="0" applyNumberFormat="1" applyFont="1" applyFill="1" applyBorder="1" applyAlignment="1">
      <alignment vertical="top" wrapText="1"/>
    </xf>
    <xf numFmtId="4" fontId="60" fillId="31" borderId="117" xfId="0" applyNumberFormat="1" applyFont="1" applyFill="1" applyBorder="1" applyAlignment="1">
      <alignment vertical="top" wrapText="1"/>
    </xf>
    <xf numFmtId="4" fontId="58" fillId="26" borderId="0" xfId="0" applyNumberFormat="1" applyFont="1" applyFill="1" applyBorder="1" applyAlignment="1">
      <alignment vertical="top" wrapText="1"/>
    </xf>
    <xf numFmtId="4" fontId="58" fillId="26" borderId="117" xfId="0" applyNumberFormat="1" applyFont="1" applyFill="1" applyBorder="1" applyAlignment="1">
      <alignment vertical="top" wrapText="1"/>
    </xf>
    <xf numFmtId="4" fontId="58" fillId="28" borderId="54" xfId="0" applyNumberFormat="1" applyFont="1" applyFill="1" applyBorder="1" applyAlignment="1">
      <alignment vertical="top" wrapText="1"/>
    </xf>
    <xf numFmtId="4" fontId="58" fillId="0" borderId="117" xfId="0" applyNumberFormat="1" applyFont="1" applyFill="1" applyBorder="1" applyAlignment="1">
      <alignment vertical="top" wrapText="1"/>
    </xf>
    <xf numFmtId="4" fontId="60" fillId="35" borderId="117" xfId="0" applyNumberFormat="1" applyFont="1" applyFill="1" applyBorder="1" applyAlignment="1">
      <alignment vertical="top" wrapText="1"/>
    </xf>
    <xf numFmtId="4" fontId="60" fillId="0" borderId="116" xfId="0" applyNumberFormat="1" applyFont="1" applyFill="1" applyBorder="1" applyAlignment="1">
      <alignment vertical="top" wrapText="1"/>
    </xf>
    <xf numFmtId="4" fontId="55" fillId="25" borderId="134" xfId="0" applyNumberFormat="1" applyFont="1" applyFill="1" applyBorder="1" applyAlignment="1">
      <alignment vertical="top" wrapText="1"/>
    </xf>
    <xf numFmtId="4" fontId="58" fillId="26" borderId="116" xfId="0" applyNumberFormat="1" applyFont="1" applyFill="1" applyBorder="1" applyAlignment="1">
      <alignment vertical="top" wrapText="1"/>
    </xf>
    <xf numFmtId="4" fontId="60" fillId="0" borderId="117" xfId="0" applyNumberFormat="1" applyFont="1" applyBorder="1" applyAlignment="1">
      <alignment vertical="top" wrapText="1"/>
    </xf>
    <xf numFmtId="4" fontId="60" fillId="0" borderId="116" xfId="0" applyNumberFormat="1" applyFont="1" applyBorder="1" applyAlignment="1">
      <alignment vertical="top" wrapText="1"/>
    </xf>
    <xf numFmtId="4" fontId="60" fillId="33" borderId="117" xfId="0" applyNumberFormat="1" applyFont="1" applyFill="1" applyBorder="1" applyAlignment="1">
      <alignment vertical="top" wrapText="1"/>
    </xf>
    <xf numFmtId="4" fontId="58" fillId="28" borderId="134" xfId="0" applyNumberFormat="1" applyFont="1" applyFill="1" applyBorder="1" applyAlignment="1">
      <alignment vertical="top" wrapText="1"/>
    </xf>
    <xf numFmtId="4" fontId="65" fillId="33" borderId="117" xfId="0" applyNumberFormat="1" applyFont="1" applyFill="1" applyBorder="1" applyAlignment="1">
      <alignment vertical="top" wrapText="1"/>
    </xf>
    <xf numFmtId="4" fontId="60" fillId="0" borderId="133" xfId="0" applyNumberFormat="1" applyFont="1" applyFill="1" applyBorder="1" applyAlignment="1">
      <alignment vertical="top" wrapText="1"/>
    </xf>
    <xf numFmtId="4" fontId="55" fillId="29" borderId="54" xfId="0" applyNumberFormat="1" applyFont="1" applyFill="1" applyBorder="1" applyAlignment="1">
      <alignment vertical="top"/>
    </xf>
    <xf numFmtId="4" fontId="54" fillId="27" borderId="87" xfId="0" applyNumberFormat="1" applyFont="1" applyFill="1" applyBorder="1" applyAlignment="1">
      <alignment vertical="top" wrapText="1"/>
    </xf>
    <xf numFmtId="4" fontId="60" fillId="0" borderId="31" xfId="0" applyNumberFormat="1" applyFont="1" applyFill="1" applyBorder="1" applyAlignment="1">
      <alignment vertical="top" wrapText="1"/>
    </xf>
    <xf numFmtId="4" fontId="66" fillId="0" borderId="30" xfId="1" applyNumberFormat="1" applyFont="1" applyBorder="1" applyAlignment="1" applyProtection="1">
      <alignment vertical="top" shrinkToFit="1"/>
    </xf>
    <xf numFmtId="4" fontId="58" fillId="35" borderId="87" xfId="0" applyNumberFormat="1" applyFont="1" applyFill="1" applyBorder="1" applyAlignment="1">
      <alignment vertical="top" wrapText="1"/>
    </xf>
    <xf numFmtId="4" fontId="58" fillId="26" borderId="31" xfId="0" applyNumberFormat="1" applyFont="1" applyFill="1" applyBorder="1" applyAlignment="1">
      <alignment vertical="top" wrapText="1"/>
    </xf>
    <xf numFmtId="4" fontId="60" fillId="0" borderId="86" xfId="0" applyNumberFormat="1" applyFont="1" applyFill="1" applyBorder="1" applyAlignment="1">
      <alignment vertical="top" wrapText="1"/>
    </xf>
    <xf numFmtId="4" fontId="55" fillId="25" borderId="27" xfId="0" applyNumberFormat="1" applyFont="1" applyFill="1" applyBorder="1" applyAlignment="1">
      <alignment vertical="top" wrapText="1"/>
    </xf>
    <xf numFmtId="4" fontId="58" fillId="28" borderId="88" xfId="0" applyNumberFormat="1" applyFont="1" applyFill="1" applyBorder="1" applyAlignment="1">
      <alignment vertical="top" wrapText="1"/>
    </xf>
    <xf numFmtId="4" fontId="62" fillId="0" borderId="85" xfId="0" applyNumberFormat="1" applyFont="1" applyFill="1" applyBorder="1" applyAlignment="1">
      <alignment vertical="top" wrapText="1"/>
    </xf>
    <xf numFmtId="4" fontId="54" fillId="28" borderId="87" xfId="0" applyNumberFormat="1" applyFont="1" applyFill="1" applyBorder="1" applyAlignment="1">
      <alignment vertical="top" wrapText="1"/>
    </xf>
    <xf numFmtId="4" fontId="54" fillId="33" borderId="87" xfId="0" applyNumberFormat="1" applyFont="1" applyFill="1" applyBorder="1" applyAlignment="1">
      <alignment vertical="top" wrapText="1"/>
    </xf>
    <xf numFmtId="4" fontId="65" fillId="33" borderId="87" xfId="0" applyNumberFormat="1" applyFont="1" applyFill="1" applyBorder="1" applyAlignment="1">
      <alignment vertical="top" wrapText="1"/>
    </xf>
    <xf numFmtId="10" fontId="55" fillId="24" borderId="14" xfId="0" applyNumberFormat="1" applyFont="1" applyFill="1" applyBorder="1" applyAlignment="1">
      <alignment vertical="top" wrapText="1"/>
    </xf>
    <xf numFmtId="10" fontId="58" fillId="26" borderId="14" xfId="0" applyNumberFormat="1" applyFont="1" applyFill="1" applyBorder="1" applyAlignment="1">
      <alignment vertical="top" wrapText="1"/>
    </xf>
    <xf numFmtId="10" fontId="60" fillId="0" borderId="87" xfId="0" applyNumberFormat="1" applyFont="1" applyFill="1" applyBorder="1" applyAlignment="1">
      <alignment vertical="top" wrapText="1"/>
    </xf>
    <xf numFmtId="10" fontId="54" fillId="27" borderId="87" xfId="0" applyNumberFormat="1" applyFont="1" applyFill="1" applyBorder="1" applyAlignment="1">
      <alignment vertical="top" wrapText="1"/>
    </xf>
    <xf numFmtId="10" fontId="55" fillId="25" borderId="14" xfId="0" applyNumberFormat="1" applyFont="1" applyFill="1" applyBorder="1" applyAlignment="1">
      <alignment vertical="top" wrapText="1"/>
    </xf>
    <xf numFmtId="10" fontId="58" fillId="28" borderId="85" xfId="0" applyNumberFormat="1" applyFont="1" applyFill="1" applyBorder="1" applyAlignment="1">
      <alignment vertical="top" wrapText="1"/>
    </xf>
    <xf numFmtId="10" fontId="58" fillId="28" borderId="87" xfId="0" applyNumberFormat="1" applyFont="1" applyFill="1" applyBorder="1" applyAlignment="1">
      <alignment vertical="top" wrapText="1"/>
    </xf>
    <xf numFmtId="10" fontId="62" fillId="27" borderId="87" xfId="0" applyNumberFormat="1" applyFont="1" applyFill="1" applyBorder="1" applyAlignment="1">
      <alignment vertical="top" wrapText="1"/>
    </xf>
    <xf numFmtId="10" fontId="60" fillId="31" borderId="87" xfId="0" applyNumberFormat="1" applyFont="1" applyFill="1" applyBorder="1" applyAlignment="1">
      <alignment vertical="top" wrapText="1"/>
    </xf>
    <xf numFmtId="10" fontId="58" fillId="26" borderId="85" xfId="0" applyNumberFormat="1" applyFont="1" applyFill="1" applyBorder="1" applyAlignment="1">
      <alignment vertical="top" wrapText="1"/>
    </xf>
    <xf numFmtId="10" fontId="58" fillId="26" borderId="87" xfId="0" applyNumberFormat="1" applyFont="1" applyFill="1" applyBorder="1" applyAlignment="1">
      <alignment vertical="top" wrapText="1"/>
    </xf>
    <xf numFmtId="10" fontId="58" fillId="28" borderId="14" xfId="0" applyNumberFormat="1" applyFont="1" applyFill="1" applyBorder="1" applyAlignment="1">
      <alignment vertical="top" wrapText="1"/>
    </xf>
    <xf numFmtId="10" fontId="62" fillId="0" borderId="87" xfId="0" applyNumberFormat="1" applyFont="1" applyFill="1" applyBorder="1" applyAlignment="1">
      <alignment vertical="top" wrapText="1"/>
    </xf>
    <xf numFmtId="10" fontId="58" fillId="0" borderId="87" xfId="0" applyNumberFormat="1" applyFont="1" applyFill="1" applyBorder="1" applyAlignment="1">
      <alignment vertical="top" wrapText="1"/>
    </xf>
    <xf numFmtId="10" fontId="58" fillId="35" borderId="87" xfId="0" applyNumberFormat="1" applyFont="1" applyFill="1" applyBorder="1" applyAlignment="1">
      <alignment vertical="top" wrapText="1"/>
    </xf>
    <xf numFmtId="10" fontId="58" fillId="26" borderId="31" xfId="0" applyNumberFormat="1" applyFont="1" applyFill="1" applyBorder="1" applyAlignment="1">
      <alignment vertical="top" wrapText="1"/>
    </xf>
    <xf numFmtId="10" fontId="62" fillId="27" borderId="85" xfId="0" applyNumberFormat="1" applyFont="1" applyFill="1" applyBorder="1" applyAlignment="1">
      <alignment vertical="top" wrapText="1"/>
    </xf>
    <xf numFmtId="10" fontId="55" fillId="25" borderId="31" xfId="0" applyNumberFormat="1" applyFont="1" applyFill="1" applyBorder="1" applyAlignment="1">
      <alignment vertical="top" wrapText="1"/>
    </xf>
    <xf numFmtId="10" fontId="60" fillId="0" borderId="86" xfId="0" applyNumberFormat="1" applyFont="1" applyFill="1" applyBorder="1" applyAlignment="1">
      <alignment vertical="top" wrapText="1"/>
    </xf>
    <xf numFmtId="10" fontId="60" fillId="0" borderId="87" xfId="0" applyNumberFormat="1" applyFont="1" applyBorder="1" applyAlignment="1">
      <alignment vertical="top" wrapText="1"/>
    </xf>
    <xf numFmtId="10" fontId="55" fillId="25" borderId="27" xfId="0" applyNumberFormat="1" applyFont="1" applyFill="1" applyBorder="1" applyAlignment="1">
      <alignment vertical="top" wrapText="1"/>
    </xf>
    <xf numFmtId="10" fontId="58" fillId="28" borderId="88" xfId="0" applyNumberFormat="1" applyFont="1" applyFill="1" applyBorder="1" applyAlignment="1">
      <alignment vertical="top" wrapText="1"/>
    </xf>
    <xf numFmtId="10" fontId="54" fillId="28" borderId="87" xfId="0" applyNumberFormat="1" applyFont="1" applyFill="1" applyBorder="1" applyAlignment="1">
      <alignment vertical="top" wrapText="1"/>
    </xf>
    <xf numFmtId="10" fontId="58" fillId="28" borderId="31" xfId="0" applyNumberFormat="1" applyFont="1" applyFill="1" applyBorder="1" applyAlignment="1">
      <alignment vertical="top" wrapText="1"/>
    </xf>
    <xf numFmtId="10" fontId="55" fillId="29" borderId="14" xfId="0" applyNumberFormat="1" applyFont="1" applyFill="1" applyBorder="1" applyAlignment="1">
      <alignment vertical="top"/>
    </xf>
    <xf numFmtId="2" fontId="54" fillId="0" borderId="86" xfId="0" applyNumberFormat="1" applyFont="1" applyBorder="1" applyAlignment="1">
      <alignment vertical="top" wrapText="1"/>
    </xf>
    <xf numFmtId="2" fontId="58" fillId="33" borderId="87" xfId="0" applyNumberFormat="1" applyFont="1" applyFill="1" applyBorder="1" applyAlignment="1">
      <alignment vertical="top" wrapText="1"/>
    </xf>
    <xf numFmtId="2" fontId="54" fillId="0" borderId="24" xfId="0" applyNumberFormat="1" applyFont="1" applyFill="1" applyBorder="1" applyAlignment="1">
      <alignment vertical="top" wrapText="1"/>
    </xf>
    <xf numFmtId="2" fontId="67" fillId="0" borderId="86" xfId="0" applyNumberFormat="1" applyFont="1" applyFill="1" applyBorder="1" applyAlignment="1">
      <alignment vertical="top" wrapText="1"/>
    </xf>
    <xf numFmtId="2" fontId="67" fillId="0" borderId="87" xfId="0" applyNumberFormat="1" applyFont="1" applyFill="1" applyBorder="1" applyAlignment="1">
      <alignment vertical="top" wrapText="1"/>
    </xf>
    <xf numFmtId="2" fontId="58" fillId="28" borderId="89" xfId="0" applyNumberFormat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" fontId="12" fillId="26" borderId="31" xfId="0" applyNumberFormat="1" applyFont="1" applyFill="1" applyBorder="1" applyAlignment="1">
      <alignment vertical="top" wrapText="1"/>
    </xf>
    <xf numFmtId="2" fontId="3" fillId="0" borderId="120" xfId="0" applyNumberFormat="1" applyFont="1" applyBorder="1" applyAlignment="1">
      <alignment vertical="top" wrapText="1"/>
    </xf>
    <xf numFmtId="2" fontId="12" fillId="0" borderId="17" xfId="0" applyNumberFormat="1" applyFont="1" applyBorder="1" applyAlignment="1">
      <alignment vertical="top" wrapText="1"/>
    </xf>
    <xf numFmtId="2" fontId="13" fillId="31" borderId="17" xfId="0" applyNumberFormat="1" applyFont="1" applyFill="1" applyBorder="1" applyAlignment="1">
      <alignment vertical="top" wrapText="1"/>
    </xf>
    <xf numFmtId="4" fontId="11" fillId="31" borderId="117" xfId="0" applyNumberFormat="1" applyFont="1" applyFill="1" applyBorder="1" applyAlignment="1">
      <alignment vertical="top" wrapText="1"/>
    </xf>
    <xf numFmtId="49" fontId="0" fillId="0" borderId="121" xfId="0" applyNumberFormat="1" applyFont="1" applyFill="1" applyBorder="1" applyAlignment="1">
      <alignment vertical="top"/>
    </xf>
    <xf numFmtId="49" fontId="11" fillId="0" borderId="114" xfId="0" applyNumberFormat="1" applyFont="1" applyFill="1" applyBorder="1" applyAlignment="1">
      <alignment vertical="top"/>
    </xf>
    <xf numFmtId="2" fontId="13" fillId="0" borderId="117" xfId="0" applyNumberFormat="1" applyFont="1" applyFill="1" applyBorder="1" applyAlignment="1">
      <alignment vertical="top" wrapText="1"/>
    </xf>
    <xf numFmtId="10" fontId="11" fillId="0" borderId="114" xfId="0" applyNumberFormat="1" applyFont="1" applyFill="1" applyBorder="1" applyAlignment="1">
      <alignment vertical="top" wrapText="1"/>
    </xf>
    <xf numFmtId="49" fontId="0" fillId="28" borderId="17" xfId="0" applyNumberFormat="1" applyFont="1" applyFill="1" applyBorder="1" applyAlignment="1">
      <alignment vertical="top"/>
    </xf>
    <xf numFmtId="49" fontId="11" fillId="28" borderId="17" xfId="0" applyNumberFormat="1" applyFont="1" applyFill="1" applyBorder="1" applyAlignment="1">
      <alignment vertical="top"/>
    </xf>
    <xf numFmtId="4" fontId="17" fillId="28" borderId="17" xfId="0" applyNumberFormat="1" applyFont="1" applyFill="1" applyBorder="1" applyAlignment="1">
      <alignment vertical="top" wrapText="1"/>
    </xf>
    <xf numFmtId="10" fontId="17" fillId="28" borderId="18" xfId="0" applyNumberFormat="1" applyFont="1" applyFill="1" applyBorder="1" applyAlignment="1">
      <alignment vertical="top" wrapText="1"/>
    </xf>
    <xf numFmtId="4" fontId="11" fillId="28" borderId="135" xfId="0" applyNumberFormat="1" applyFont="1" applyFill="1" applyBorder="1" applyAlignment="1">
      <alignment vertical="top" wrapText="1"/>
    </xf>
    <xf numFmtId="4" fontId="16" fillId="28" borderId="12" xfId="0" applyNumberFormat="1" applyFont="1" applyFill="1" applyBorder="1" applyAlignment="1">
      <alignment vertical="top" wrapText="1"/>
    </xf>
    <xf numFmtId="4" fontId="16" fillId="27" borderId="81" xfId="0" applyNumberFormat="1" applyFont="1" applyFill="1" applyBorder="1" applyAlignment="1">
      <alignment vertical="top" wrapText="1"/>
    </xf>
    <xf numFmtId="4" fontId="16" fillId="0" borderId="105" xfId="0" applyNumberFormat="1" applyFont="1" applyFill="1" applyBorder="1" applyAlignment="1">
      <alignment vertical="top" wrapText="1"/>
    </xf>
    <xf numFmtId="4" fontId="16" fillId="0" borderId="17" xfId="0" applyNumberFormat="1" applyFont="1" applyFill="1" applyBorder="1" applyAlignment="1">
      <alignment vertical="top" wrapText="1"/>
    </xf>
    <xf numFmtId="10" fontId="16" fillId="0" borderId="18" xfId="0" applyNumberFormat="1" applyFont="1" applyFill="1" applyBorder="1" applyAlignment="1">
      <alignment vertical="top" wrapText="1"/>
    </xf>
    <xf numFmtId="4" fontId="16" fillId="0" borderId="81" xfId="0" applyNumberFormat="1" applyFont="1" applyFill="1" applyBorder="1" applyAlignment="1">
      <alignment vertical="top" wrapText="1"/>
    </xf>
    <xf numFmtId="4" fontId="76" fillId="0" borderId="105" xfId="0" applyNumberFormat="1" applyFont="1" applyFill="1" applyBorder="1" applyAlignment="1">
      <alignment vertical="top" wrapText="1"/>
    </xf>
    <xf numFmtId="4" fontId="76" fillId="0" borderId="17" xfId="0" applyNumberFormat="1" applyFont="1" applyFill="1" applyBorder="1" applyAlignment="1">
      <alignment vertical="top" wrapText="1"/>
    </xf>
    <xf numFmtId="4" fontId="16" fillId="0" borderId="104" xfId="0" applyNumberFormat="1" applyFont="1" applyBorder="1" applyAlignment="1">
      <alignment vertical="top" wrapText="1"/>
    </xf>
    <xf numFmtId="4" fontId="16" fillId="0" borderId="23" xfId="0" applyNumberFormat="1" applyFont="1" applyBorder="1" applyAlignment="1">
      <alignment vertical="top" wrapText="1"/>
    </xf>
    <xf numFmtId="10" fontId="16" fillId="0" borderId="24" xfId="0" applyNumberFormat="1" applyFont="1" applyBorder="1" applyAlignment="1">
      <alignment vertical="top" wrapText="1"/>
    </xf>
    <xf numFmtId="10" fontId="16" fillId="28" borderId="13" xfId="0" applyNumberFormat="1" applyFont="1" applyFill="1" applyBorder="1" applyAlignment="1">
      <alignment vertical="top" wrapText="1"/>
    </xf>
    <xf numFmtId="4" fontId="17" fillId="25" borderId="118" xfId="0" applyNumberFormat="1" applyFont="1" applyFill="1" applyBorder="1" applyAlignment="1">
      <alignment vertical="top" wrapText="1"/>
    </xf>
    <xf numFmtId="4" fontId="3" fillId="28" borderId="117" xfId="0" applyNumberFormat="1" applyFont="1" applyFill="1" applyBorder="1" applyAlignment="1">
      <alignment vertical="top" wrapText="1"/>
    </xf>
    <xf numFmtId="4" fontId="17" fillId="24" borderId="110" xfId="0" applyNumberFormat="1" applyFont="1" applyFill="1" applyBorder="1" applyAlignment="1">
      <alignment vertical="top" wrapText="1"/>
    </xf>
    <xf numFmtId="4" fontId="12" fillId="26" borderId="111" xfId="0" applyNumberFormat="1" applyFont="1" applyFill="1" applyBorder="1" applyAlignment="1">
      <alignment vertical="top" wrapText="1"/>
    </xf>
    <xf numFmtId="4" fontId="11" fillId="0" borderId="113" xfId="0" applyNumberFormat="1" applyFont="1" applyBorder="1" applyAlignment="1">
      <alignment vertical="top" wrapText="1"/>
    </xf>
    <xf numFmtId="4" fontId="7" fillId="27" borderId="111" xfId="0" applyNumberFormat="1" applyFont="1" applyFill="1" applyBorder="1" applyAlignment="1">
      <alignment vertical="top" wrapText="1"/>
    </xf>
    <xf numFmtId="4" fontId="11" fillId="0" borderId="111" xfId="0" applyNumberFormat="1" applyFont="1" applyBorder="1" applyAlignment="1">
      <alignment vertical="top" wrapText="1"/>
    </xf>
    <xf numFmtId="2" fontId="16" fillId="0" borderId="23" xfId="0" applyNumberFormat="1" applyFont="1" applyFill="1" applyBorder="1" applyAlignment="1">
      <alignment vertical="top" wrapText="1"/>
    </xf>
    <xf numFmtId="2" fontId="12" fillId="0" borderId="87" xfId="0" applyNumberFormat="1" applyFont="1" applyBorder="1" applyAlignment="1">
      <alignment vertical="top" wrapText="1"/>
    </xf>
    <xf numFmtId="2" fontId="13" fillId="31" borderId="87" xfId="0" applyNumberFormat="1" applyFont="1" applyFill="1" applyBorder="1" applyAlignment="1">
      <alignment vertical="top" wrapText="1"/>
    </xf>
    <xf numFmtId="2" fontId="13" fillId="0" borderId="87" xfId="0" applyNumberFormat="1" applyFont="1" applyFill="1" applyBorder="1" applyAlignment="1">
      <alignment vertical="top" wrapText="1"/>
    </xf>
    <xf numFmtId="49" fontId="0" fillId="28" borderId="114" xfId="0" applyNumberFormat="1" applyFont="1" applyFill="1" applyBorder="1" applyAlignment="1">
      <alignment vertical="top"/>
    </xf>
    <xf numFmtId="49" fontId="0" fillId="0" borderId="22" xfId="0" applyNumberForma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20" xfId="0" applyNumberFormat="1" applyFont="1" applyFill="1" applyBorder="1" applyAlignment="1">
      <alignment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0" fillId="0" borderId="37" xfId="0" applyNumberFormat="1" applyFill="1" applyBorder="1" applyAlignment="1">
      <alignment vertical="top"/>
    </xf>
    <xf numFmtId="49" fontId="0" fillId="0" borderId="42" xfId="0" applyNumberForma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34" xfId="0" applyNumberFormat="1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11" fillId="0" borderId="96" xfId="0" applyNumberFormat="1" applyFont="1" applyFill="1" applyBorder="1" applyAlignment="1">
      <alignment vertical="top"/>
    </xf>
    <xf numFmtId="49" fontId="11" fillId="0" borderId="91" xfId="0" applyNumberFormat="1" applyFont="1" applyFill="1" applyBorder="1" applyAlignment="1">
      <alignment vertical="top"/>
    </xf>
    <xf numFmtId="49" fontId="11" fillId="0" borderId="37" xfId="0" applyNumberFormat="1" applyFont="1" applyFill="1" applyBorder="1" applyAlignment="1">
      <alignment vertical="top"/>
    </xf>
    <xf numFmtId="49" fontId="11" fillId="0" borderId="42" xfId="0" applyNumberFormat="1" applyFont="1" applyFill="1" applyBorder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9" fontId="0" fillId="0" borderId="42" xfId="0" applyNumberFormat="1" applyFont="1" applyFill="1" applyBorder="1" applyAlignment="1">
      <alignment vertical="top"/>
    </xf>
    <xf numFmtId="49" fontId="0" fillId="0" borderId="38" xfId="0" applyNumberFormat="1" applyFont="1" applyFill="1" applyBorder="1" applyAlignment="1">
      <alignment vertical="top"/>
    </xf>
    <xf numFmtId="49" fontId="0" fillId="0" borderId="22" xfId="0" applyNumberFormat="1" applyFont="1" applyFill="1" applyBorder="1" applyAlignment="1">
      <alignment vertical="top"/>
    </xf>
    <xf numFmtId="49" fontId="0" fillId="0" borderId="19" xfId="0" applyNumberFormat="1" applyFont="1" applyFill="1" applyBorder="1" applyAlignment="1">
      <alignment vertical="top"/>
    </xf>
    <xf numFmtId="49" fontId="0" fillId="0" borderId="48" xfId="0" applyNumberForma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95" xfId="0" applyNumberFormat="1" applyFont="1" applyFill="1" applyBorder="1" applyAlignment="1">
      <alignment vertical="top"/>
    </xf>
    <xf numFmtId="4" fontId="12" fillId="26" borderId="116" xfId="0" applyNumberFormat="1" applyFont="1" applyFill="1" applyBorder="1" applyAlignment="1">
      <alignment vertical="top" wrapText="1"/>
    </xf>
    <xf numFmtId="10" fontId="12" fillId="26" borderId="20" xfId="0" applyNumberFormat="1" applyFont="1" applyFill="1" applyBorder="1" applyAlignment="1">
      <alignment vertical="top" wrapText="1"/>
    </xf>
    <xf numFmtId="4" fontId="12" fillId="26" borderId="80" xfId="0" applyNumberFormat="1" applyFont="1" applyFill="1" applyBorder="1" applyAlignment="1">
      <alignment vertical="top" wrapText="1"/>
    </xf>
    <xf numFmtId="4" fontId="12" fillId="26" borderId="3" xfId="0" applyNumberFormat="1" applyFont="1" applyFill="1" applyBorder="1" applyAlignment="1">
      <alignment vertical="top" wrapText="1"/>
    </xf>
    <xf numFmtId="10" fontId="12" fillId="26" borderId="3" xfId="0" applyNumberFormat="1" applyFont="1" applyFill="1" applyBorder="1" applyAlignment="1">
      <alignment vertical="top" wrapText="1"/>
    </xf>
    <xf numFmtId="4" fontId="12" fillId="26" borderId="54" xfId="0" applyNumberFormat="1" applyFont="1" applyFill="1" applyBorder="1" applyAlignment="1">
      <alignment vertical="top" wrapText="1"/>
    </xf>
    <xf numFmtId="2" fontId="12" fillId="26" borderId="30" xfId="0" applyNumberFormat="1" applyFont="1" applyFill="1" applyBorder="1" applyAlignment="1">
      <alignment vertical="top" wrapText="1"/>
    </xf>
    <xf numFmtId="4" fontId="12" fillId="26" borderId="136" xfId="0" applyNumberFormat="1" applyFont="1" applyFill="1" applyBorder="1" applyAlignment="1">
      <alignment vertical="top" wrapText="1"/>
    </xf>
    <xf numFmtId="4" fontId="12" fillId="26" borderId="117" xfId="0" applyNumberFormat="1" applyFont="1" applyFill="1" applyBorder="1" applyAlignment="1">
      <alignment vertical="top" wrapText="1"/>
    </xf>
    <xf numFmtId="4" fontId="12" fillId="26" borderId="16" xfId="0" applyNumberFormat="1" applyFont="1" applyFill="1" applyBorder="1" applyAlignment="1">
      <alignment vertical="top" wrapText="1"/>
    </xf>
    <xf numFmtId="4" fontId="12" fillId="26" borderId="26" xfId="0" applyNumberFormat="1" applyFont="1" applyFill="1" applyBorder="1" applyAlignment="1">
      <alignment vertical="top" wrapText="1"/>
    </xf>
    <xf numFmtId="10" fontId="12" fillId="26" borderId="109" xfId="0" applyNumberFormat="1" applyFont="1" applyFill="1" applyBorder="1" applyAlignment="1">
      <alignment vertical="top" wrapText="1"/>
    </xf>
    <xf numFmtId="2" fontId="12" fillId="26" borderId="86" xfId="0" applyNumberFormat="1" applyFont="1" applyFill="1" applyBorder="1" applyAlignment="1">
      <alignment vertical="top" wrapText="1"/>
    </xf>
    <xf numFmtId="2" fontId="12" fillId="26" borderId="89" xfId="0" applyNumberFormat="1" applyFont="1" applyFill="1" applyBorder="1" applyAlignment="1">
      <alignment vertical="top" wrapText="1"/>
    </xf>
    <xf numFmtId="4" fontId="12" fillId="26" borderId="134" xfId="0" applyNumberFormat="1" applyFont="1" applyFill="1" applyBorder="1" applyAlignment="1">
      <alignment vertical="top" wrapText="1"/>
    </xf>
    <xf numFmtId="10" fontId="12" fillId="26" borderId="4" xfId="0" applyNumberFormat="1" applyFont="1" applyFill="1" applyBorder="1" applyAlignment="1">
      <alignment vertical="top" wrapText="1"/>
    </xf>
    <xf numFmtId="4" fontId="12" fillId="26" borderId="7" xfId="0" applyNumberFormat="1" applyFont="1" applyFill="1" applyBorder="1" applyAlignment="1">
      <alignment vertical="top" wrapText="1"/>
    </xf>
    <xf numFmtId="4" fontId="12" fillId="26" borderId="9" xfId="0" applyNumberFormat="1" applyFont="1" applyFill="1" applyBorder="1" applyAlignment="1">
      <alignment vertical="top" wrapText="1"/>
    </xf>
    <xf numFmtId="10" fontId="12" fillId="26" borderId="10" xfId="0" applyNumberFormat="1" applyFont="1" applyFill="1" applyBorder="1" applyAlignment="1">
      <alignment vertical="top" wrapText="1"/>
    </xf>
    <xf numFmtId="10" fontId="12" fillId="26" borderId="24" xfId="0" applyNumberFormat="1" applyFont="1" applyFill="1" applyBorder="1" applyAlignment="1">
      <alignment vertical="top" wrapText="1"/>
    </xf>
    <xf numFmtId="4" fontId="12" fillId="26" borderId="89" xfId="0" applyNumberFormat="1" applyFont="1" applyFill="1" applyBorder="1" applyAlignment="1">
      <alignment vertical="top" wrapText="1"/>
    </xf>
    <xf numFmtId="4" fontId="12" fillId="26" borderId="115" xfId="0" applyNumberFormat="1" applyFont="1" applyFill="1" applyBorder="1" applyAlignment="1">
      <alignment vertical="top" wrapText="1"/>
    </xf>
    <xf numFmtId="4" fontId="21" fillId="28" borderId="117" xfId="0" applyNumberFormat="1" applyFont="1" applyFill="1" applyBorder="1" applyAlignment="1">
      <alignment vertical="top" wrapText="1"/>
    </xf>
    <xf numFmtId="4" fontId="12" fillId="28" borderId="16" xfId="0" applyNumberFormat="1" applyFont="1" applyFill="1" applyBorder="1" applyAlignment="1">
      <alignment vertical="top" wrapText="1"/>
    </xf>
    <xf numFmtId="2" fontId="3" fillId="0" borderId="117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5" fillId="24" borderId="53" xfId="0" applyFont="1" applyFill="1" applyBorder="1" applyAlignment="1">
      <alignment horizontal="center" vertical="top"/>
    </xf>
    <xf numFmtId="0" fontId="8" fillId="0" borderId="46" xfId="0" applyFont="1" applyFill="1" applyBorder="1" applyAlignment="1">
      <alignment horizontal="center" vertical="top"/>
    </xf>
    <xf numFmtId="0" fontId="15" fillId="0" borderId="46" xfId="0" applyFont="1" applyFill="1" applyBorder="1" applyAlignment="1">
      <alignment horizontal="center" vertical="top"/>
    </xf>
    <xf numFmtId="0" fontId="0" fillId="0" borderId="46" xfId="0" applyFont="1" applyFill="1" applyBorder="1" applyAlignment="1">
      <alignment horizontal="center" vertical="top"/>
    </xf>
    <xf numFmtId="0" fontId="5" fillId="25" borderId="53" xfId="0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0" fontId="9" fillId="0" borderId="46" xfId="0" applyFont="1" applyFill="1" applyBorder="1" applyAlignment="1">
      <alignment horizontal="center" vertical="top"/>
    </xf>
    <xf numFmtId="0" fontId="8" fillId="0" borderId="112" xfId="0" applyFont="1" applyFill="1" applyBorder="1" applyAlignment="1">
      <alignment horizontal="center" vertical="top"/>
    </xf>
    <xf numFmtId="0" fontId="12" fillId="0" borderId="46" xfId="0" applyFont="1" applyFill="1" applyBorder="1" applyAlignment="1">
      <alignment horizontal="center" vertical="top"/>
    </xf>
    <xf numFmtId="0" fontId="10" fillId="0" borderId="46" xfId="0" applyFont="1" applyFill="1" applyBorder="1" applyAlignment="1">
      <alignment horizontal="center" vertical="top"/>
    </xf>
    <xf numFmtId="0" fontId="17" fillId="0" borderId="68" xfId="0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2" fontId="16" fillId="28" borderId="87" xfId="0" applyNumberFormat="1" applyFont="1" applyFill="1" applyBorder="1" applyAlignment="1">
      <alignment vertical="top" wrapText="1"/>
    </xf>
    <xf numFmtId="10" fontId="3" fillId="25" borderId="13" xfId="0" applyNumberFormat="1" applyFont="1" applyFill="1" applyBorder="1" applyAlignment="1">
      <alignment vertical="top" wrapText="1"/>
    </xf>
    <xf numFmtId="4" fontId="12" fillId="28" borderId="111" xfId="0" applyNumberFormat="1" applyFont="1" applyFill="1" applyBorder="1" applyAlignment="1">
      <alignment vertical="top" wrapText="1"/>
    </xf>
    <xf numFmtId="4" fontId="12" fillId="28" borderId="113" xfId="0" applyNumberFormat="1" applyFont="1" applyFill="1" applyBorder="1" applyAlignment="1">
      <alignment vertical="top" wrapText="1"/>
    </xf>
    <xf numFmtId="2" fontId="12" fillId="28" borderId="30" xfId="0" applyNumberFormat="1" applyFont="1" applyFill="1" applyBorder="1" applyAlignment="1">
      <alignment vertical="top" wrapText="1"/>
    </xf>
    <xf numFmtId="4" fontId="12" fillId="28" borderId="30" xfId="0" applyNumberFormat="1" applyFont="1" applyFill="1" applyBorder="1" applyAlignment="1">
      <alignment vertical="top" wrapText="1"/>
    </xf>
    <xf numFmtId="4" fontId="12" fillId="28" borderId="46" xfId="0" applyNumberFormat="1" applyFont="1" applyFill="1" applyBorder="1" applyAlignment="1">
      <alignment vertical="top" wrapText="1"/>
    </xf>
    <xf numFmtId="4" fontId="12" fillId="28" borderId="26" xfId="0" applyNumberFormat="1" applyFont="1" applyFill="1" applyBorder="1" applyAlignment="1">
      <alignment vertical="top" wrapText="1"/>
    </xf>
    <xf numFmtId="4" fontId="12" fillId="28" borderId="89" xfId="0" applyNumberFormat="1" applyFont="1" applyFill="1" applyBorder="1" applyAlignment="1">
      <alignment vertical="top" wrapText="1"/>
    </xf>
    <xf numFmtId="4" fontId="12" fillId="28" borderId="115" xfId="0" applyNumberFormat="1" applyFont="1" applyFill="1" applyBorder="1" applyAlignment="1">
      <alignment vertical="top" wrapText="1"/>
    </xf>
    <xf numFmtId="4" fontId="12" fillId="28" borderId="9" xfId="0" applyNumberFormat="1" applyFont="1" applyFill="1" applyBorder="1" applyAlignment="1">
      <alignment vertical="top" wrapText="1"/>
    </xf>
    <xf numFmtId="10" fontId="12" fillId="28" borderId="10" xfId="0" applyNumberFormat="1" applyFont="1" applyFill="1" applyBorder="1" applyAlignment="1">
      <alignment vertical="top" wrapText="1"/>
    </xf>
    <xf numFmtId="4" fontId="11" fillId="26" borderId="87" xfId="0" applyNumberFormat="1" applyFont="1" applyFill="1" applyBorder="1" applyAlignment="1">
      <alignment vertical="top" wrapText="1"/>
    </xf>
    <xf numFmtId="10" fontId="14" fillId="0" borderId="0" xfId="0" applyNumberFormat="1" applyFont="1" applyAlignment="1">
      <alignment vertical="top"/>
    </xf>
    <xf numFmtId="10" fontId="12" fillId="28" borderId="109" xfId="0" applyNumberFormat="1" applyFont="1" applyFill="1" applyBorder="1" applyAlignment="1">
      <alignment vertical="top" wrapText="1"/>
    </xf>
    <xf numFmtId="4" fontId="21" fillId="28" borderId="121" xfId="0" applyNumberFormat="1" applyFont="1" applyFill="1" applyBorder="1" applyAlignment="1">
      <alignment vertical="top" wrapText="1"/>
    </xf>
    <xf numFmtId="4" fontId="17" fillId="25" borderId="110" xfId="0" applyNumberFormat="1" applyFont="1" applyFill="1" applyBorder="1" applyAlignment="1">
      <alignment vertical="top" wrapText="1"/>
    </xf>
    <xf numFmtId="4" fontId="12" fillId="28" borderId="0" xfId="0" applyNumberFormat="1" applyFont="1" applyFill="1" applyBorder="1" applyAlignment="1">
      <alignment vertical="top" wrapText="1"/>
    </xf>
    <xf numFmtId="4" fontId="12" fillId="28" borderId="134" xfId="0" applyNumberFormat="1" applyFont="1" applyFill="1" applyBorder="1" applyAlignment="1">
      <alignment vertical="top" wrapText="1"/>
    </xf>
    <xf numFmtId="4" fontId="12" fillId="26" borderId="119" xfId="0" applyNumberFormat="1" applyFont="1" applyFill="1" applyBorder="1" applyAlignment="1">
      <alignment vertical="top" wrapText="1"/>
    </xf>
    <xf numFmtId="4" fontId="12" fillId="26" borderId="113" xfId="0" applyNumberFormat="1" applyFont="1" applyFill="1" applyBorder="1" applyAlignment="1">
      <alignment vertical="top" wrapText="1"/>
    </xf>
    <xf numFmtId="4" fontId="12" fillId="26" borderId="121" xfId="0" applyNumberFormat="1" applyFont="1" applyFill="1" applyBorder="1" applyAlignment="1">
      <alignment vertical="top" wrapText="1"/>
    </xf>
    <xf numFmtId="10" fontId="17" fillId="26" borderId="94" xfId="0" applyNumberFormat="1" applyFont="1" applyFill="1" applyBorder="1" applyAlignment="1">
      <alignment vertical="top" wrapText="1"/>
    </xf>
    <xf numFmtId="10" fontId="17" fillId="26" borderId="18" xfId="0" applyNumberFormat="1" applyFont="1" applyFill="1" applyBorder="1" applyAlignment="1">
      <alignment vertical="top" wrapText="1"/>
    </xf>
    <xf numFmtId="4" fontId="12" fillId="26" borderId="137" xfId="0" applyNumberFormat="1" applyFont="1" applyFill="1" applyBorder="1" applyAlignment="1">
      <alignment vertical="top" wrapText="1"/>
    </xf>
    <xf numFmtId="10" fontId="17" fillId="26" borderId="109" xfId="0" applyNumberFormat="1" applyFont="1" applyFill="1" applyBorder="1" applyAlignment="1">
      <alignment vertical="top" wrapText="1"/>
    </xf>
    <xf numFmtId="4" fontId="12" fillId="26" borderId="138" xfId="0" applyNumberFormat="1" applyFont="1" applyFill="1" applyBorder="1" applyAlignment="1">
      <alignment vertical="top" wrapText="1"/>
    </xf>
    <xf numFmtId="10" fontId="17" fillId="26" borderId="24" xfId="0" applyNumberFormat="1" applyFont="1" applyFill="1" applyBorder="1" applyAlignment="1">
      <alignment vertical="top" wrapText="1"/>
    </xf>
    <xf numFmtId="10" fontId="17" fillId="28" borderId="77" xfId="0" applyNumberFormat="1" applyFont="1" applyFill="1" applyBorder="1" applyAlignment="1">
      <alignment vertical="top" wrapText="1"/>
    </xf>
    <xf numFmtId="10" fontId="17" fillId="28" borderId="21" xfId="0" applyNumberFormat="1" applyFont="1" applyFill="1" applyBorder="1" applyAlignment="1">
      <alignment vertical="top" wrapText="1"/>
    </xf>
    <xf numFmtId="10" fontId="3" fillId="26" borderId="18" xfId="0" applyNumberFormat="1" applyFont="1" applyFill="1" applyBorder="1" applyAlignment="1">
      <alignment vertical="top" wrapText="1"/>
    </xf>
    <xf numFmtId="10" fontId="3" fillId="26" borderId="24" xfId="0" applyNumberFormat="1" applyFont="1" applyFill="1" applyBorder="1" applyAlignment="1">
      <alignment vertical="top" wrapText="1"/>
    </xf>
    <xf numFmtId="10" fontId="3" fillId="28" borderId="109" xfId="0" applyNumberFormat="1" applyFont="1" applyFill="1" applyBorder="1" applyAlignment="1">
      <alignment vertical="top" wrapText="1"/>
    </xf>
    <xf numFmtId="49" fontId="0" fillId="0" borderId="22" xfId="0" applyNumberFormat="1" applyFill="1" applyBorder="1" applyAlignment="1">
      <alignment horizontal="center" vertical="center"/>
    </xf>
    <xf numFmtId="49" fontId="0" fillId="0" borderId="19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0" fillId="0" borderId="37" xfId="0" applyNumberFormat="1" applyFill="1" applyBorder="1" applyAlignment="1">
      <alignment horizontal="center" vertical="center"/>
    </xf>
    <xf numFmtId="49" fontId="0" fillId="0" borderId="38" xfId="0" applyNumberFormat="1" applyFill="1" applyBorder="1" applyAlignment="1">
      <alignment horizontal="center" vertical="center"/>
    </xf>
    <xf numFmtId="49" fontId="0" fillId="0" borderId="39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35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/>
    </xf>
    <xf numFmtId="49" fontId="11" fillId="0" borderId="9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0" fillId="28" borderId="114" xfId="0" applyNumberFormat="1" applyFont="1" applyFill="1" applyBorder="1" applyAlignment="1">
      <alignment horizontal="center" vertical="center"/>
    </xf>
    <xf numFmtId="49" fontId="0" fillId="28" borderId="117" xfId="0" applyNumberFormat="1" applyFont="1" applyFill="1" applyBorder="1" applyAlignment="1">
      <alignment horizontal="center" vertical="center"/>
    </xf>
    <xf numFmtId="49" fontId="0" fillId="28" borderId="121" xfId="0" applyNumberFormat="1" applyFont="1" applyFill="1" applyBorder="1" applyAlignment="1">
      <alignment horizontal="center" vertical="center"/>
    </xf>
    <xf numFmtId="49" fontId="0" fillId="34" borderId="17" xfId="0" applyNumberFormat="1" applyFont="1" applyFill="1" applyBorder="1" applyAlignment="1">
      <alignment horizontal="center" vertical="center"/>
    </xf>
    <xf numFmtId="49" fontId="0" fillId="0" borderId="48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0" fillId="0" borderId="39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38" xfId="0" applyNumberFormat="1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54" xfId="0" applyNumberFormat="1" applyFont="1" applyFill="1" applyBorder="1" applyAlignment="1">
      <alignment horizontal="center" vertical="center" wrapText="1"/>
    </xf>
    <xf numFmtId="49" fontId="0" fillId="0" borderId="110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2" fontId="2" fillId="0" borderId="68" xfId="0" applyNumberFormat="1" applyFont="1" applyFill="1" applyBorder="1" applyAlignment="1">
      <alignment horizontal="center" vertical="center" wrapText="1"/>
    </xf>
    <xf numFmtId="4" fontId="3" fillId="0" borderId="103" xfId="0" applyNumberFormat="1" applyFont="1" applyBorder="1" applyAlignment="1">
      <alignment horizontal="center" vertical="center" wrapText="1"/>
    </xf>
    <xf numFmtId="4" fontId="3" fillId="0" borderId="108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10" fontId="3" fillId="0" borderId="107" xfId="0" applyNumberFormat="1" applyFont="1" applyBorder="1" applyAlignment="1">
      <alignment horizontal="center" vertical="center" wrapText="1"/>
    </xf>
    <xf numFmtId="49" fontId="0" fillId="33" borderId="114" xfId="0" applyNumberFormat="1" applyFont="1" applyFill="1" applyBorder="1" applyAlignment="1">
      <alignment horizontal="center" vertical="center"/>
    </xf>
    <xf numFmtId="49" fontId="0" fillId="33" borderId="117" xfId="0" applyNumberFormat="1" applyFont="1" applyFill="1" applyBorder="1" applyAlignment="1">
      <alignment horizontal="center" vertical="center"/>
    </xf>
    <xf numFmtId="49" fontId="0" fillId="33" borderId="12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109" xfId="0" applyNumberFormat="1" applyFont="1" applyFill="1" applyBorder="1" applyAlignment="1">
      <alignment horizontal="center" vertical="center"/>
    </xf>
    <xf numFmtId="49" fontId="0" fillId="0" borderId="48" xfId="0" applyNumberFormat="1" applyFill="1" applyBorder="1" applyAlignment="1">
      <alignment horizontal="center" vertical="center"/>
    </xf>
    <xf numFmtId="49" fontId="11" fillId="0" borderId="128" xfId="0" applyNumberFormat="1" applyFont="1" applyFill="1" applyBorder="1" applyAlignment="1">
      <alignment horizontal="center" vertical="center"/>
    </xf>
    <xf numFmtId="49" fontId="11" fillId="0" borderId="73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11" fillId="0" borderId="125" xfId="0" applyNumberFormat="1" applyFont="1" applyFill="1" applyBorder="1" applyAlignment="1">
      <alignment horizontal="center" vertical="center"/>
    </xf>
    <xf numFmtId="49" fontId="11" fillId="0" borderId="13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49" fontId="0" fillId="28" borderId="114" xfId="0" applyNumberFormat="1" applyFont="1" applyFill="1" applyBorder="1" applyAlignment="1">
      <alignment vertical="top"/>
    </xf>
    <xf numFmtId="49" fontId="0" fillId="28" borderId="117" xfId="0" applyNumberFormat="1" applyFont="1" applyFill="1" applyBorder="1" applyAlignment="1">
      <alignment vertical="top"/>
    </xf>
    <xf numFmtId="49" fontId="0" fillId="28" borderId="121" xfId="0" applyNumberFormat="1" applyFont="1" applyFill="1" applyBorder="1" applyAlignment="1">
      <alignment vertical="top"/>
    </xf>
    <xf numFmtId="49" fontId="51" fillId="0" borderId="0" xfId="0" applyNumberFormat="1" applyFont="1" applyFill="1" applyAlignment="1">
      <alignment vertical="top" wrapText="1"/>
    </xf>
    <xf numFmtId="49" fontId="0" fillId="0" borderId="22" xfId="0" applyNumberFormat="1" applyFill="1" applyBorder="1" applyAlignment="1">
      <alignment vertical="top"/>
    </xf>
    <xf numFmtId="49" fontId="0" fillId="0" borderId="19" xfId="0" applyNumberFormat="1" applyFill="1" applyBorder="1" applyAlignment="1">
      <alignment vertical="top"/>
    </xf>
    <xf numFmtId="49" fontId="11" fillId="0" borderId="23" xfId="0" applyNumberFormat="1" applyFont="1" applyFill="1" applyBorder="1" applyAlignment="1">
      <alignment vertical="top"/>
    </xf>
    <xf numFmtId="49" fontId="11" fillId="0" borderId="20" xfId="0" applyNumberFormat="1" applyFont="1" applyFill="1" applyBorder="1" applyAlignment="1">
      <alignment vertical="top"/>
    </xf>
    <xf numFmtId="49" fontId="11" fillId="0" borderId="24" xfId="0" applyNumberFormat="1" applyFont="1" applyFill="1" applyBorder="1" applyAlignment="1">
      <alignment vertical="top"/>
    </xf>
    <xf numFmtId="49" fontId="11" fillId="0" borderId="21" xfId="0" applyNumberFormat="1" applyFont="1" applyFill="1" applyBorder="1" applyAlignment="1">
      <alignment vertical="top"/>
    </xf>
    <xf numFmtId="49" fontId="0" fillId="33" borderId="114" xfId="0" applyNumberFormat="1" applyFont="1" applyFill="1" applyBorder="1" applyAlignment="1">
      <alignment vertical="top"/>
    </xf>
    <xf numFmtId="49" fontId="0" fillId="33" borderId="117" xfId="0" applyNumberFormat="1" applyFont="1" applyFill="1" applyBorder="1" applyAlignment="1">
      <alignment vertical="top"/>
    </xf>
    <xf numFmtId="49" fontId="0" fillId="33" borderId="121" xfId="0" applyNumberFormat="1" applyFont="1" applyFill="1" applyBorder="1" applyAlignment="1">
      <alignment vertical="top"/>
    </xf>
    <xf numFmtId="49" fontId="0" fillId="33" borderId="17" xfId="0" applyNumberFormat="1" applyFont="1" applyFill="1" applyBorder="1" applyAlignment="1">
      <alignment vertical="top"/>
    </xf>
    <xf numFmtId="49" fontId="0" fillId="0" borderId="37" xfId="0" applyNumberFormat="1" applyFill="1" applyBorder="1" applyAlignment="1">
      <alignment vertical="top"/>
    </xf>
    <xf numFmtId="49" fontId="0" fillId="0" borderId="38" xfId="0" applyNumberFormat="1" applyFill="1" applyBorder="1" applyAlignment="1">
      <alignment vertical="top"/>
    </xf>
    <xf numFmtId="49" fontId="0" fillId="0" borderId="42" xfId="0" applyNumberFormat="1" applyFill="1" applyBorder="1" applyAlignment="1">
      <alignment vertical="top"/>
    </xf>
    <xf numFmtId="49" fontId="11" fillId="0" borderId="6" xfId="0" applyNumberFormat="1" applyFont="1" applyFill="1" applyBorder="1" applyAlignment="1">
      <alignment vertical="top"/>
    </xf>
    <xf numFmtId="49" fontId="11" fillId="0" borderId="34" xfId="0" applyNumberFormat="1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vertical="top"/>
    </xf>
    <xf numFmtId="49" fontId="11" fillId="0" borderId="98" xfId="0" applyNumberFormat="1" applyFont="1" applyFill="1" applyBorder="1" applyAlignment="1">
      <alignment vertical="top"/>
    </xf>
    <xf numFmtId="49" fontId="11" fillId="0" borderId="96" xfId="0" applyNumberFormat="1" applyFont="1" applyFill="1" applyBorder="1" applyAlignment="1">
      <alignment vertical="top"/>
    </xf>
    <xf numFmtId="49" fontId="11" fillId="0" borderId="91" xfId="0" applyNumberFormat="1" applyFont="1" applyFill="1" applyBorder="1" applyAlignment="1">
      <alignment vertical="top"/>
    </xf>
    <xf numFmtId="49" fontId="0" fillId="0" borderId="39" xfId="0" applyNumberFormat="1" applyFill="1" applyBorder="1" applyAlignment="1">
      <alignment vertical="top"/>
    </xf>
    <xf numFmtId="49" fontId="11" fillId="0" borderId="35" xfId="0" applyNumberFormat="1" applyFont="1" applyFill="1" applyBorder="1" applyAlignment="1">
      <alignment vertical="top"/>
    </xf>
    <xf numFmtId="49" fontId="11" fillId="0" borderId="97" xfId="0" applyNumberFormat="1" applyFont="1" applyFill="1" applyBorder="1" applyAlignment="1">
      <alignment vertical="top"/>
    </xf>
    <xf numFmtId="49" fontId="11" fillId="0" borderId="37" xfId="0" applyNumberFormat="1" applyFont="1" applyFill="1" applyBorder="1" applyAlignment="1">
      <alignment vertical="top"/>
    </xf>
    <xf numFmtId="49" fontId="11" fillId="0" borderId="38" xfId="0" applyNumberFormat="1" applyFont="1" applyFill="1" applyBorder="1" applyAlignment="1">
      <alignment vertical="top"/>
    </xf>
    <xf numFmtId="49" fontId="11" fillId="0" borderId="42" xfId="0" applyNumberFormat="1" applyFont="1" applyFill="1" applyBorder="1" applyAlignment="1">
      <alignment vertical="top"/>
    </xf>
    <xf numFmtId="49" fontId="0" fillId="0" borderId="37" xfId="0" applyNumberFormat="1" applyFont="1" applyFill="1" applyBorder="1" applyAlignment="1">
      <alignment vertical="top"/>
    </xf>
    <xf numFmtId="49" fontId="0" fillId="0" borderId="42" xfId="0" applyNumberFormat="1" applyFont="1" applyFill="1" applyBorder="1" applyAlignment="1">
      <alignment vertical="top"/>
    </xf>
    <xf numFmtId="49" fontId="0" fillId="0" borderId="38" xfId="0" applyNumberFormat="1" applyFont="1" applyFill="1" applyBorder="1" applyAlignment="1">
      <alignment vertical="top"/>
    </xf>
    <xf numFmtId="49" fontId="0" fillId="0" borderId="39" xfId="0" applyNumberFormat="1" applyFont="1" applyFill="1" applyBorder="1" applyAlignment="1">
      <alignment vertical="top"/>
    </xf>
    <xf numFmtId="49" fontId="0" fillId="0" borderId="22" xfId="0" applyNumberFormat="1" applyFont="1" applyFill="1" applyBorder="1" applyAlignment="1">
      <alignment vertical="top"/>
    </xf>
    <xf numFmtId="49" fontId="0" fillId="0" borderId="19" xfId="0" applyNumberFormat="1" applyFont="1" applyFill="1" applyBorder="1" applyAlignment="1">
      <alignment vertical="top"/>
    </xf>
    <xf numFmtId="49" fontId="0" fillId="0" borderId="48" xfId="0" applyNumberFormat="1" applyFill="1" applyBorder="1" applyAlignment="1">
      <alignment vertical="top"/>
    </xf>
    <xf numFmtId="49" fontId="11" fillId="0" borderId="44" xfId="0" applyNumberFormat="1" applyFont="1" applyFill="1" applyBorder="1" applyAlignment="1">
      <alignment vertical="top"/>
    </xf>
    <xf numFmtId="49" fontId="11" fillId="0" borderId="95" xfId="0" applyNumberFormat="1" applyFont="1" applyFill="1" applyBorder="1" applyAlignment="1">
      <alignment vertical="top"/>
    </xf>
    <xf numFmtId="49" fontId="0" fillId="0" borderId="25" xfId="0" applyNumberFormat="1" applyFont="1" applyFill="1" applyBorder="1" applyAlignment="1">
      <alignment vertical="top"/>
    </xf>
    <xf numFmtId="49" fontId="11" fillId="0" borderId="26" xfId="0" applyNumberFormat="1" applyFont="1" applyFill="1" applyBorder="1" applyAlignment="1">
      <alignment vertical="top"/>
    </xf>
    <xf numFmtId="49" fontId="11" fillId="0" borderId="109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0" fillId="0" borderId="53" xfId="0" applyNumberFormat="1" applyFont="1" applyFill="1" applyBorder="1" applyAlignment="1">
      <alignment horizontal="center" vertical="top" wrapText="1"/>
    </xf>
    <xf numFmtId="49" fontId="0" fillId="0" borderId="54" xfId="0" applyNumberFormat="1" applyFont="1" applyFill="1" applyBorder="1" applyAlignment="1">
      <alignment horizontal="center" vertical="top" wrapText="1"/>
    </xf>
    <xf numFmtId="49" fontId="0" fillId="0" borderId="110" xfId="0" applyNumberFormat="1" applyFont="1" applyFill="1" applyBorder="1" applyAlignment="1">
      <alignment horizontal="center" vertical="top" wrapText="1"/>
    </xf>
    <xf numFmtId="2" fontId="2" fillId="0" borderId="78" xfId="0" applyNumberFormat="1" applyFont="1" applyFill="1" applyBorder="1" applyAlignment="1">
      <alignment horizontal="center" vertical="top" wrapText="1"/>
    </xf>
    <xf numFmtId="2" fontId="2" fillId="0" borderId="15" xfId="0" applyNumberFormat="1" applyFont="1" applyFill="1" applyBorder="1" applyAlignment="1">
      <alignment horizontal="center" vertical="top" wrapText="1"/>
    </xf>
    <xf numFmtId="4" fontId="3" fillId="0" borderId="103" xfId="0" applyNumberFormat="1" applyFont="1" applyBorder="1" applyAlignment="1">
      <alignment vertical="top" wrapText="1"/>
    </xf>
    <xf numFmtId="4" fontId="3" fillId="0" borderId="108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 wrapText="1"/>
    </xf>
    <xf numFmtId="4" fontId="3" fillId="0" borderId="9" xfId="0" applyNumberFormat="1" applyFont="1" applyFill="1" applyBorder="1" applyAlignment="1">
      <alignment vertical="top" wrapText="1"/>
    </xf>
    <xf numFmtId="10" fontId="3" fillId="0" borderId="106" xfId="0" applyNumberFormat="1" applyFont="1" applyBorder="1" applyAlignment="1">
      <alignment vertical="top" wrapText="1"/>
    </xf>
    <xf numFmtId="10" fontId="3" fillId="0" borderId="107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/>
    </xf>
    <xf numFmtId="4" fontId="3" fillId="0" borderId="78" xfId="0" applyNumberFormat="1" applyFont="1" applyBorder="1" applyAlignment="1">
      <alignment horizontal="center" vertical="top" wrapText="1"/>
    </xf>
    <xf numFmtId="4" fontId="3" fillId="0" borderId="15" xfId="0" applyNumberFormat="1" applyFont="1" applyBorder="1" applyAlignment="1">
      <alignment horizontal="center" vertical="top" wrapText="1"/>
    </xf>
    <xf numFmtId="4" fontId="3" fillId="0" borderId="79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10" fontId="3" fillId="0" borderId="94" xfId="0" applyNumberFormat="1" applyFont="1" applyBorder="1" applyAlignment="1">
      <alignment horizontal="center" vertical="top" wrapText="1"/>
    </xf>
    <xf numFmtId="10" fontId="3" fillId="0" borderId="77" xfId="0" applyNumberFormat="1" applyFont="1" applyBorder="1" applyAlignment="1">
      <alignment horizontal="center" vertical="top" wrapText="1"/>
    </xf>
    <xf numFmtId="0" fontId="51" fillId="0" borderId="0" xfId="0" applyFont="1" applyBorder="1" applyAlignment="1">
      <alignment vertical="top"/>
    </xf>
    <xf numFmtId="0" fontId="74" fillId="0" borderId="1" xfId="0" applyFont="1" applyFill="1" applyBorder="1" applyAlignment="1">
      <alignment vertical="top" wrapText="1"/>
    </xf>
    <xf numFmtId="0" fontId="74" fillId="0" borderId="5" xfId="0" applyFont="1" applyFill="1" applyBorder="1" applyAlignment="1">
      <alignment vertical="top" wrapText="1"/>
    </xf>
    <xf numFmtId="2" fontId="74" fillId="0" borderId="27" xfId="0" applyNumberFormat="1" applyFont="1" applyFill="1" applyBorder="1" applyAlignment="1">
      <alignment vertical="top" wrapText="1"/>
    </xf>
    <xf numFmtId="2" fontId="74" fillId="0" borderId="31" xfId="0" applyNumberFormat="1" applyFont="1" applyFill="1" applyBorder="1" applyAlignment="1">
      <alignment vertical="top" wrapText="1"/>
    </xf>
    <xf numFmtId="4" fontId="75" fillId="0" borderId="132" xfId="0" applyNumberFormat="1" applyFont="1" applyBorder="1" applyAlignment="1">
      <alignment vertical="top" wrapText="1"/>
    </xf>
    <xf numFmtId="4" fontId="75" fillId="0" borderId="133" xfId="0" applyNumberFormat="1" applyFont="1" applyBorder="1" applyAlignment="1">
      <alignment vertical="top" wrapText="1"/>
    </xf>
    <xf numFmtId="4" fontId="75" fillId="0" borderId="88" xfId="0" applyNumberFormat="1" applyFont="1" applyBorder="1" applyAlignment="1">
      <alignment vertical="top" wrapText="1"/>
    </xf>
    <xf numFmtId="4" fontId="75" fillId="0" borderId="89" xfId="0" applyNumberFormat="1" applyFont="1" applyBorder="1" applyAlignment="1">
      <alignment vertical="top" wrapText="1"/>
    </xf>
    <xf numFmtId="4" fontId="75" fillId="0" borderId="88" xfId="0" applyNumberFormat="1" applyFont="1" applyFill="1" applyBorder="1" applyAlignment="1">
      <alignment vertical="top" wrapText="1"/>
    </xf>
    <xf numFmtId="4" fontId="75" fillId="0" borderId="89" xfId="0" applyNumberFormat="1" applyFont="1" applyFill="1" applyBorder="1" applyAlignment="1">
      <alignment vertical="top" wrapText="1"/>
    </xf>
    <xf numFmtId="10" fontId="75" fillId="0" borderId="88" xfId="0" applyNumberFormat="1" applyFont="1" applyBorder="1" applyAlignment="1">
      <alignment vertical="top" wrapText="1"/>
    </xf>
    <xf numFmtId="10" fontId="75" fillId="0" borderId="89" xfId="0" applyNumberFormat="1" applyFont="1" applyBorder="1" applyAlignment="1">
      <alignment vertical="top" wrapText="1"/>
    </xf>
    <xf numFmtId="0" fontId="51" fillId="0" borderId="0" xfId="0" applyFont="1" applyAlignment="1">
      <alignment horizontal="right" vertical="top"/>
    </xf>
    <xf numFmtId="2" fontId="2" fillId="0" borderId="78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0"/>
  <sheetViews>
    <sheetView zoomScaleNormal="100" workbookViewId="0">
      <pane ySplit="5" topLeftCell="A290" activePane="bottomLeft" state="frozen"/>
      <selection activeCell="P95" sqref="P95"/>
      <selection pane="bottomLeft" activeCell="K235" sqref="K235"/>
    </sheetView>
  </sheetViews>
  <sheetFormatPr defaultRowHeight="15" x14ac:dyDescent="0.25"/>
  <cols>
    <col min="1" max="1" width="5" style="17" customWidth="1"/>
    <col min="2" max="2" width="5.7109375" style="18" customWidth="1"/>
    <col min="3" max="3" width="6.7109375" style="18" customWidth="1"/>
    <col min="4" max="4" width="13.7109375" style="18" customWidth="1"/>
    <col min="5" max="5" width="5.7109375" style="18" customWidth="1"/>
    <col min="6" max="6" width="62.7109375" style="19" customWidth="1"/>
    <col min="7" max="7" width="19.42578125" style="461" hidden="1" customWidth="1"/>
    <col min="8" max="8" width="18.7109375" style="461" customWidth="1"/>
    <col min="9" max="9" width="18.28515625" style="461" customWidth="1"/>
    <col min="10" max="10" width="14.85546875" style="461" customWidth="1"/>
    <col min="11" max="11" width="18.42578125" style="462" customWidth="1"/>
    <col min="12" max="12" width="19.85546875" style="462" customWidth="1"/>
    <col min="13" max="16384" width="9.140625" style="462"/>
  </cols>
  <sheetData>
    <row r="1" spans="1:12" s="437" customFormat="1" ht="24" customHeight="1" x14ac:dyDescent="0.25">
      <c r="A1" s="1709" t="s">
        <v>551</v>
      </c>
      <c r="B1" s="1709"/>
      <c r="C1" s="1709"/>
      <c r="D1" s="1709"/>
      <c r="E1" s="1709"/>
      <c r="F1" s="1709"/>
      <c r="G1" s="1709"/>
      <c r="H1" s="1709"/>
      <c r="I1" s="1709"/>
      <c r="J1" s="1709"/>
    </row>
    <row r="2" spans="1:12" s="437" customFormat="1" ht="13.5" hidden="1" customHeight="1" x14ac:dyDescent="0.25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3" spans="1:12" s="437" customFormat="1" ht="15" customHeight="1" thickBot="1" x14ac:dyDescent="0.3">
      <c r="A3" s="438"/>
      <c r="B3" s="1"/>
      <c r="C3" s="2"/>
      <c r="D3" s="1"/>
      <c r="E3" s="1"/>
      <c r="F3" s="1"/>
      <c r="G3" s="1"/>
      <c r="H3" s="1"/>
      <c r="I3" s="1"/>
      <c r="J3" s="295" t="s">
        <v>0</v>
      </c>
    </row>
    <row r="4" spans="1:12" s="437" customFormat="1" ht="27.75" customHeight="1" thickBot="1" x14ac:dyDescent="0.3">
      <c r="A4" s="1710" t="s">
        <v>1</v>
      </c>
      <c r="B4" s="1712" t="s">
        <v>2</v>
      </c>
      <c r="C4" s="1713"/>
      <c r="D4" s="1713"/>
      <c r="E4" s="1714"/>
      <c r="F4" s="1715" t="s">
        <v>278</v>
      </c>
      <c r="G4" s="1717" t="s">
        <v>276</v>
      </c>
      <c r="H4" s="1719" t="s">
        <v>552</v>
      </c>
      <c r="I4" s="1721" t="s">
        <v>553</v>
      </c>
      <c r="J4" s="1723" t="s">
        <v>274</v>
      </c>
    </row>
    <row r="5" spans="1:12" s="439" customFormat="1" ht="24.75" customHeight="1" thickBot="1" x14ac:dyDescent="0.3">
      <c r="A5" s="1711"/>
      <c r="B5" s="183" t="s">
        <v>3</v>
      </c>
      <c r="C5" s="184" t="s">
        <v>4</v>
      </c>
      <c r="D5" s="184" t="s">
        <v>5</v>
      </c>
      <c r="E5" s="185" t="s">
        <v>6</v>
      </c>
      <c r="F5" s="1716"/>
      <c r="G5" s="1718"/>
      <c r="H5" s="1720"/>
      <c r="I5" s="1722"/>
      <c r="J5" s="1724"/>
    </row>
    <row r="6" spans="1:12" s="449" customFormat="1" ht="36" customHeight="1" thickBot="1" x14ac:dyDescent="0.3">
      <c r="A6" s="90">
        <v>1</v>
      </c>
      <c r="B6" s="35"/>
      <c r="C6" s="36"/>
      <c r="D6" s="36"/>
      <c r="E6" s="92"/>
      <c r="F6" s="187" t="s">
        <v>226</v>
      </c>
      <c r="G6" s="65">
        <f>G7+G10+G19</f>
        <v>1517118806.54</v>
      </c>
      <c r="H6" s="206">
        <f t="shared" ref="H6:I6" si="0">H7+H10+H19</f>
        <v>996975914.42999995</v>
      </c>
      <c r="I6" s="241">
        <f t="shared" si="0"/>
        <v>10006572.550000001</v>
      </c>
      <c r="J6" s="265">
        <f>I6/H6</f>
        <v>1.0036925070272183E-2</v>
      </c>
      <c r="L6" s="522"/>
    </row>
    <row r="7" spans="1:12" s="441" customFormat="1" ht="30" customHeight="1" thickBot="1" x14ac:dyDescent="0.3">
      <c r="A7" s="11"/>
      <c r="B7" s="37"/>
      <c r="C7" s="38"/>
      <c r="D7" s="38"/>
      <c r="E7" s="39"/>
      <c r="F7" s="145" t="s">
        <v>10</v>
      </c>
      <c r="G7" s="66">
        <f>G8</f>
        <v>100000</v>
      </c>
      <c r="H7" s="207">
        <f t="shared" ref="H7:I7" si="1">H8</f>
        <v>100000</v>
      </c>
      <c r="I7" s="243">
        <f t="shared" si="1"/>
        <v>0</v>
      </c>
      <c r="J7" s="269">
        <f t="shared" ref="J7:J77" si="2">I7/H7</f>
        <v>0</v>
      </c>
      <c r="L7" s="523"/>
    </row>
    <row r="8" spans="1:12" s="442" customFormat="1" ht="30.75" customHeight="1" x14ac:dyDescent="0.25">
      <c r="A8" s="30"/>
      <c r="B8" s="244"/>
      <c r="C8" s="245"/>
      <c r="D8" s="245"/>
      <c r="E8" s="246"/>
      <c r="F8" s="136" t="s">
        <v>165</v>
      </c>
      <c r="G8" s="70">
        <f>SUM(G9:G9)</f>
        <v>100000</v>
      </c>
      <c r="H8" s="208">
        <f t="shared" ref="H8:I8" si="3">SUM(H9:H9)</f>
        <v>100000</v>
      </c>
      <c r="I8" s="242">
        <f t="shared" si="3"/>
        <v>0</v>
      </c>
      <c r="J8" s="270">
        <f t="shared" si="2"/>
        <v>0</v>
      </c>
      <c r="L8" s="524"/>
    </row>
    <row r="9" spans="1:12" s="439" customFormat="1" ht="15" customHeight="1" thickBot="1" x14ac:dyDescent="0.3">
      <c r="A9" s="13"/>
      <c r="B9" s="47" t="s">
        <v>11</v>
      </c>
      <c r="C9" s="48"/>
      <c r="D9" s="48" t="s">
        <v>279</v>
      </c>
      <c r="E9" s="95" t="s">
        <v>12</v>
      </c>
      <c r="F9" s="247"/>
      <c r="G9" s="72">
        <v>100000</v>
      </c>
      <c r="H9" s="209">
        <v>100000</v>
      </c>
      <c r="I9" s="249">
        <v>0</v>
      </c>
      <c r="J9" s="268">
        <f t="shared" si="2"/>
        <v>0</v>
      </c>
      <c r="K9" s="525"/>
      <c r="L9" s="525"/>
    </row>
    <row r="10" spans="1:12" s="443" customFormat="1" ht="30" customHeight="1" thickBot="1" x14ac:dyDescent="0.3">
      <c r="A10" s="31"/>
      <c r="B10" s="37"/>
      <c r="C10" s="38"/>
      <c r="D10" s="38"/>
      <c r="E10" s="39"/>
      <c r="F10" s="145" t="s">
        <v>158</v>
      </c>
      <c r="G10" s="66">
        <f>G11+G16</f>
        <v>1497473673.9400001</v>
      </c>
      <c r="H10" s="207">
        <f t="shared" ref="H10:I10" si="4">H11+H16</f>
        <v>976539432.52999997</v>
      </c>
      <c r="I10" s="243">
        <f t="shared" si="4"/>
        <v>10006572.550000001</v>
      </c>
      <c r="J10" s="269">
        <f t="shared" si="2"/>
        <v>1.0246972335848396E-2</v>
      </c>
      <c r="L10" s="526"/>
    </row>
    <row r="11" spans="1:12" s="442" customFormat="1" ht="45" customHeight="1" x14ac:dyDescent="0.25">
      <c r="A11" s="30"/>
      <c r="B11" s="244"/>
      <c r="C11" s="245"/>
      <c r="D11" s="245"/>
      <c r="E11" s="246"/>
      <c r="F11" s="332" t="s">
        <v>230</v>
      </c>
      <c r="G11" s="329">
        <f>SUM(G12:G14)</f>
        <v>654924280</v>
      </c>
      <c r="H11" s="212">
        <f>SUM(H12:H15)</f>
        <v>976539432.52999997</v>
      </c>
      <c r="I11" s="327">
        <f>SUM(I12:I15)</f>
        <v>10006572.550000001</v>
      </c>
      <c r="J11" s="328">
        <f t="shared" si="2"/>
        <v>1.0246972335848396E-2</v>
      </c>
      <c r="L11" s="524"/>
    </row>
    <row r="12" spans="1:12" s="439" customFormat="1" ht="12.75" customHeight="1" x14ac:dyDescent="0.25">
      <c r="A12" s="13"/>
      <c r="B12" s="46" t="s">
        <v>11</v>
      </c>
      <c r="C12" s="204"/>
      <c r="D12" s="204" t="s">
        <v>280</v>
      </c>
      <c r="E12" s="205" t="s">
        <v>14</v>
      </c>
      <c r="F12" s="139"/>
      <c r="G12" s="330">
        <v>144000000</v>
      </c>
      <c r="H12" s="210">
        <v>66000000</v>
      </c>
      <c r="I12" s="231">
        <v>8000000</v>
      </c>
      <c r="J12" s="271">
        <f t="shared" si="2"/>
        <v>0.12121212121212122</v>
      </c>
      <c r="L12" s="525"/>
    </row>
    <row r="13" spans="1:12" s="439" customFormat="1" ht="12.75" customHeight="1" x14ac:dyDescent="0.25">
      <c r="A13" s="13"/>
      <c r="B13" s="46" t="s">
        <v>11</v>
      </c>
      <c r="C13" s="204"/>
      <c r="D13" s="204" t="s">
        <v>281</v>
      </c>
      <c r="E13" s="205" t="s">
        <v>15</v>
      </c>
      <c r="F13" s="139"/>
      <c r="G13" s="330">
        <v>3500000</v>
      </c>
      <c r="H13" s="210">
        <v>4213016</v>
      </c>
      <c r="I13" s="231">
        <v>0</v>
      </c>
      <c r="J13" s="271">
        <f t="shared" si="2"/>
        <v>0</v>
      </c>
      <c r="K13" s="525"/>
      <c r="L13" s="525"/>
    </row>
    <row r="14" spans="1:12" s="439" customFormat="1" ht="12.75" customHeight="1" x14ac:dyDescent="0.25">
      <c r="A14" s="13"/>
      <c r="B14" s="34" t="s">
        <v>11</v>
      </c>
      <c r="C14" s="617"/>
      <c r="D14" s="617" t="s">
        <v>282</v>
      </c>
      <c r="E14" s="619" t="s">
        <v>15</v>
      </c>
      <c r="F14" s="139"/>
      <c r="G14" s="330">
        <v>507424280</v>
      </c>
      <c r="H14" s="210">
        <v>906326416.52999997</v>
      </c>
      <c r="I14" s="231">
        <v>2006572.55</v>
      </c>
      <c r="J14" s="271">
        <f t="shared" si="2"/>
        <v>2.2139623356477343E-3</v>
      </c>
      <c r="K14" s="444"/>
      <c r="L14" s="525"/>
    </row>
    <row r="15" spans="1:12" s="439" customFormat="1" ht="12.75" customHeight="1" x14ac:dyDescent="0.25">
      <c r="A15" s="13"/>
      <c r="B15" s="34" t="s">
        <v>11</v>
      </c>
      <c r="C15" s="617"/>
      <c r="D15" s="630" t="s">
        <v>501</v>
      </c>
      <c r="E15" s="619" t="s">
        <v>15</v>
      </c>
      <c r="F15" s="146" t="s">
        <v>504</v>
      </c>
      <c r="G15" s="330"/>
      <c r="H15" s="210"/>
      <c r="I15" s="231"/>
      <c r="J15" s="271" t="e">
        <f t="shared" si="2"/>
        <v>#DIV/0!</v>
      </c>
      <c r="K15" s="444"/>
      <c r="L15" s="525"/>
    </row>
    <row r="16" spans="1:12" s="439" customFormat="1" ht="30" customHeight="1" x14ac:dyDescent="0.25">
      <c r="A16" s="13"/>
      <c r="B16" s="42"/>
      <c r="C16" s="43"/>
      <c r="D16" s="43"/>
      <c r="E16" s="94"/>
      <c r="F16" s="136" t="s">
        <v>214</v>
      </c>
      <c r="G16" s="331">
        <f>SUM(G17:G17)</f>
        <v>842549393.94000006</v>
      </c>
      <c r="H16" s="211">
        <f>SUM(H17:H18)</f>
        <v>0</v>
      </c>
      <c r="I16" s="230">
        <f>SUM(I17:I18)</f>
        <v>0</v>
      </c>
      <c r="J16" s="267" t="e">
        <f t="shared" si="2"/>
        <v>#DIV/0!</v>
      </c>
      <c r="L16" s="525"/>
    </row>
    <row r="17" spans="1:12" s="439" customFormat="1" ht="13.5" customHeight="1" x14ac:dyDescent="0.25">
      <c r="A17" s="13"/>
      <c r="B17" s="46" t="s">
        <v>11</v>
      </c>
      <c r="C17" s="204"/>
      <c r="D17" s="204" t="s">
        <v>283</v>
      </c>
      <c r="E17" s="205" t="s">
        <v>12</v>
      </c>
      <c r="F17" s="137"/>
      <c r="G17" s="330">
        <v>842549393.94000006</v>
      </c>
      <c r="H17" s="320"/>
      <c r="I17" s="231"/>
      <c r="J17" s="271" t="e">
        <f t="shared" si="2"/>
        <v>#DIV/0!</v>
      </c>
      <c r="K17" s="444"/>
      <c r="L17" s="525"/>
    </row>
    <row r="18" spans="1:12" s="439" customFormat="1" ht="15.75" customHeight="1" thickBot="1" x14ac:dyDescent="0.3">
      <c r="A18" s="13"/>
      <c r="B18" s="333" t="s">
        <v>11</v>
      </c>
      <c r="C18" s="169"/>
      <c r="D18" s="169" t="s">
        <v>463</v>
      </c>
      <c r="E18" s="170" t="s">
        <v>12</v>
      </c>
      <c r="F18" s="147"/>
      <c r="G18" s="305"/>
      <c r="H18" s="213"/>
      <c r="I18" s="321"/>
      <c r="J18" s="271" t="e">
        <f t="shared" si="2"/>
        <v>#DIV/0!</v>
      </c>
      <c r="K18" s="444"/>
      <c r="L18" s="525"/>
    </row>
    <row r="19" spans="1:12" s="443" customFormat="1" ht="35.25" customHeight="1" thickBot="1" x14ac:dyDescent="0.3">
      <c r="A19" s="31"/>
      <c r="B19" s="37"/>
      <c r="C19" s="38"/>
      <c r="D19" s="38"/>
      <c r="E19" s="39"/>
      <c r="F19" s="145" t="s">
        <v>213</v>
      </c>
      <c r="G19" s="66">
        <f>G20</f>
        <v>19545132.600000001</v>
      </c>
      <c r="H19" s="207">
        <f>H20</f>
        <v>20336481.899999999</v>
      </c>
      <c r="I19" s="243">
        <f t="shared" ref="I19" si="5">I20</f>
        <v>0</v>
      </c>
      <c r="J19" s="269">
        <f t="shared" si="2"/>
        <v>0</v>
      </c>
      <c r="L19" s="526"/>
    </row>
    <row r="20" spans="1:12" s="442" customFormat="1" ht="162.75" customHeight="1" x14ac:dyDescent="0.25">
      <c r="A20" s="30"/>
      <c r="B20" s="250"/>
      <c r="C20" s="251"/>
      <c r="D20" s="251"/>
      <c r="E20" s="252"/>
      <c r="F20" s="136" t="s">
        <v>215</v>
      </c>
      <c r="G20" s="67">
        <f>SUM(G21:G21)</f>
        <v>19545132.600000001</v>
      </c>
      <c r="H20" s="208">
        <f>SUM(H21:H21)</f>
        <v>20336481.899999999</v>
      </c>
      <c r="I20" s="242">
        <f t="shared" ref="I20" si="6">SUM(I21:I21)</f>
        <v>0</v>
      </c>
      <c r="J20" s="270">
        <f t="shared" si="2"/>
        <v>0</v>
      </c>
      <c r="L20" s="524"/>
    </row>
    <row r="21" spans="1:12" s="439" customFormat="1" ht="16.5" customHeight="1" thickBot="1" x14ac:dyDescent="0.3">
      <c r="A21" s="28"/>
      <c r="B21" s="47" t="s">
        <v>11</v>
      </c>
      <c r="C21" s="48"/>
      <c r="D21" s="48" t="s">
        <v>284</v>
      </c>
      <c r="E21" s="95" t="s">
        <v>16</v>
      </c>
      <c r="F21" s="188"/>
      <c r="G21" s="84">
        <v>19545132.600000001</v>
      </c>
      <c r="H21" s="213">
        <v>20336481.899999999</v>
      </c>
      <c r="I21" s="248">
        <v>0</v>
      </c>
      <c r="J21" s="272">
        <f t="shared" si="2"/>
        <v>0</v>
      </c>
      <c r="L21" s="525"/>
    </row>
    <row r="22" spans="1:12" s="449" customFormat="1" ht="57.75" customHeight="1" thickBot="1" x14ac:dyDescent="0.3">
      <c r="A22" s="253">
        <v>2</v>
      </c>
      <c r="B22" s="49"/>
      <c r="C22" s="50"/>
      <c r="D22" s="50"/>
      <c r="E22" s="96"/>
      <c r="F22" s="189" t="s">
        <v>227</v>
      </c>
      <c r="G22" s="110">
        <f>G23+G29+G34+G41+G47+G54</f>
        <v>2893460778.4099998</v>
      </c>
      <c r="H22" s="115">
        <f>H23+H29+H34+H41+H47+H54</f>
        <v>1766067893.6700001</v>
      </c>
      <c r="I22" s="255">
        <f>I23+I29+I34+I41+I47</f>
        <v>-73018.22</v>
      </c>
      <c r="J22" s="273">
        <f t="shared" si="2"/>
        <v>-4.1345080934721908E-5</v>
      </c>
      <c r="L22" s="522"/>
    </row>
    <row r="23" spans="1:12" s="445" customFormat="1" ht="78.75" customHeight="1" x14ac:dyDescent="0.25">
      <c r="A23" s="11"/>
      <c r="B23" s="58"/>
      <c r="C23" s="59"/>
      <c r="D23" s="59"/>
      <c r="E23" s="78"/>
      <c r="F23" s="124" t="s">
        <v>246</v>
      </c>
      <c r="G23" s="179">
        <f>G24+G27</f>
        <v>458711609.99000001</v>
      </c>
      <c r="H23" s="228">
        <f>SUM(H24+H27)</f>
        <v>476940660.89999998</v>
      </c>
      <c r="I23" s="254">
        <f t="shared" ref="I23" si="7">I24+I27</f>
        <v>193851.78</v>
      </c>
      <c r="J23" s="274">
        <f t="shared" si="2"/>
        <v>4.0644842407480301E-4</v>
      </c>
      <c r="L23" s="527"/>
    </row>
    <row r="24" spans="1:12" s="446" customFormat="1" ht="51.75" customHeight="1" x14ac:dyDescent="0.25">
      <c r="A24" s="12"/>
      <c r="B24" s="53"/>
      <c r="C24" s="54"/>
      <c r="D24" s="54"/>
      <c r="E24" s="79"/>
      <c r="F24" s="136" t="s">
        <v>18</v>
      </c>
      <c r="G24" s="73">
        <f>SUM(G25:G26)</f>
        <v>453711609.99000001</v>
      </c>
      <c r="H24" s="214">
        <f>SUM(H25:H26)</f>
        <v>471740660.89999998</v>
      </c>
      <c r="I24" s="233">
        <f t="shared" ref="I24" si="8">SUM(I25:I26)</f>
        <v>193851.78</v>
      </c>
      <c r="J24" s="275">
        <f t="shared" si="2"/>
        <v>4.1092870737528575E-4</v>
      </c>
      <c r="L24" s="528"/>
    </row>
    <row r="25" spans="1:12" s="439" customFormat="1" ht="12.75" customHeight="1" x14ac:dyDescent="0.25">
      <c r="A25" s="13"/>
      <c r="B25" s="8" t="s">
        <v>19</v>
      </c>
      <c r="C25" s="612"/>
      <c r="D25" s="612" t="s">
        <v>285</v>
      </c>
      <c r="E25" s="609" t="s">
        <v>15</v>
      </c>
      <c r="F25" s="139"/>
      <c r="G25" s="74">
        <v>27015182.239999998</v>
      </c>
      <c r="H25" s="215">
        <v>26808379.390000001</v>
      </c>
      <c r="I25" s="234">
        <v>193851.78</v>
      </c>
      <c r="J25" s="276">
        <f t="shared" si="2"/>
        <v>7.2310144966207896E-3</v>
      </c>
      <c r="K25" s="444"/>
      <c r="L25" s="525"/>
    </row>
    <row r="26" spans="1:12" s="439" customFormat="1" ht="14.25" customHeight="1" x14ac:dyDescent="0.25">
      <c r="A26" s="13"/>
      <c r="B26" s="8" t="s">
        <v>19</v>
      </c>
      <c r="C26" s="612"/>
      <c r="D26" s="612" t="s">
        <v>286</v>
      </c>
      <c r="E26" s="609" t="s">
        <v>12</v>
      </c>
      <c r="F26" s="137"/>
      <c r="G26" s="74">
        <v>426696427.75</v>
      </c>
      <c r="H26" s="215">
        <v>444932281.50999999</v>
      </c>
      <c r="I26" s="234">
        <v>0</v>
      </c>
      <c r="J26" s="276">
        <f t="shared" si="2"/>
        <v>0</v>
      </c>
      <c r="K26" s="444"/>
      <c r="L26" s="525"/>
    </row>
    <row r="27" spans="1:12" s="446" customFormat="1" ht="15" customHeight="1" x14ac:dyDescent="0.25">
      <c r="A27" s="12"/>
      <c r="B27" s="53"/>
      <c r="C27" s="54"/>
      <c r="D27" s="54"/>
      <c r="E27" s="79"/>
      <c r="F27" s="136" t="s">
        <v>20</v>
      </c>
      <c r="G27" s="75">
        <f>SUM(G28:G28)</f>
        <v>5000000</v>
      </c>
      <c r="H27" s="216">
        <f>SUM(H28:H28)</f>
        <v>5200000</v>
      </c>
      <c r="I27" s="235">
        <f t="shared" ref="I27" si="9">SUM(I28:I28)</f>
        <v>0</v>
      </c>
      <c r="J27" s="277">
        <f t="shared" si="2"/>
        <v>0</v>
      </c>
      <c r="L27" s="528"/>
    </row>
    <row r="28" spans="1:12" s="439" customFormat="1" ht="14.25" customHeight="1" x14ac:dyDescent="0.25">
      <c r="A28" s="13"/>
      <c r="B28" s="8" t="s">
        <v>19</v>
      </c>
      <c r="C28" s="4"/>
      <c r="D28" s="612" t="s">
        <v>287</v>
      </c>
      <c r="E28" s="80" t="s">
        <v>15</v>
      </c>
      <c r="F28" s="139"/>
      <c r="G28" s="74">
        <v>5000000</v>
      </c>
      <c r="H28" s="215">
        <v>5200000</v>
      </c>
      <c r="I28" s="234">
        <v>0</v>
      </c>
      <c r="J28" s="276">
        <f t="shared" si="2"/>
        <v>0</v>
      </c>
      <c r="K28" s="444"/>
      <c r="L28" s="525"/>
    </row>
    <row r="29" spans="1:12" s="445" customFormat="1" ht="18.75" customHeight="1" x14ac:dyDescent="0.25">
      <c r="A29" s="11"/>
      <c r="B29" s="51"/>
      <c r="C29" s="52"/>
      <c r="D29" s="52"/>
      <c r="E29" s="81"/>
      <c r="F29" s="190" t="s">
        <v>166</v>
      </c>
      <c r="G29" s="76">
        <f>G30</f>
        <v>500000</v>
      </c>
      <c r="H29" s="217">
        <f>H30+H32</f>
        <v>0</v>
      </c>
      <c r="I29" s="232">
        <f>I30+I32</f>
        <v>-266870</v>
      </c>
      <c r="J29" s="278" t="e">
        <f t="shared" si="2"/>
        <v>#DIV/0!</v>
      </c>
      <c r="L29" s="527"/>
    </row>
    <row r="30" spans="1:12" s="446" customFormat="1" ht="30" customHeight="1" x14ac:dyDescent="0.25">
      <c r="A30" s="12"/>
      <c r="B30" s="53"/>
      <c r="C30" s="54"/>
      <c r="D30" s="54"/>
      <c r="E30" s="79"/>
      <c r="F30" s="136" t="s">
        <v>21</v>
      </c>
      <c r="G30" s="75">
        <f>G31</f>
        <v>500000</v>
      </c>
      <c r="H30" s="216">
        <f>H31</f>
        <v>0</v>
      </c>
      <c r="I30" s="235">
        <f t="shared" ref="I30" si="10">I31</f>
        <v>-266870</v>
      </c>
      <c r="J30" s="277" t="e">
        <f t="shared" si="2"/>
        <v>#DIV/0!</v>
      </c>
      <c r="K30" s="444"/>
      <c r="L30" s="528"/>
    </row>
    <row r="31" spans="1:12" s="439" customFormat="1" ht="14.25" customHeight="1" x14ac:dyDescent="0.25">
      <c r="A31" s="13"/>
      <c r="B31" s="8" t="s">
        <v>19</v>
      </c>
      <c r="C31" s="4" t="s">
        <v>569</v>
      </c>
      <c r="D31" s="4" t="s">
        <v>288</v>
      </c>
      <c r="E31" s="80" t="s">
        <v>22</v>
      </c>
      <c r="F31" s="139"/>
      <c r="G31" s="74">
        <v>500000</v>
      </c>
      <c r="H31" s="215">
        <v>0</v>
      </c>
      <c r="I31" s="234">
        <v>-266870</v>
      </c>
      <c r="J31" s="276" t="e">
        <f t="shared" si="2"/>
        <v>#DIV/0!</v>
      </c>
      <c r="K31" s="444"/>
      <c r="L31" s="525"/>
    </row>
    <row r="32" spans="1:12" s="439" customFormat="1" ht="34.5" customHeight="1" x14ac:dyDescent="0.25">
      <c r="A32" s="13"/>
      <c r="B32" s="53"/>
      <c r="C32" s="54"/>
      <c r="D32" s="54"/>
      <c r="E32" s="79"/>
      <c r="F32" s="136" t="s">
        <v>433</v>
      </c>
      <c r="G32" s="75"/>
      <c r="H32" s="216">
        <f>H33</f>
        <v>0</v>
      </c>
      <c r="I32" s="235">
        <f>I33</f>
        <v>0</v>
      </c>
      <c r="J32" s="277" t="e">
        <f t="shared" si="2"/>
        <v>#DIV/0!</v>
      </c>
      <c r="K32" s="444"/>
      <c r="L32" s="525"/>
    </row>
    <row r="33" spans="1:12" s="439" customFormat="1" ht="15.75" customHeight="1" x14ac:dyDescent="0.25">
      <c r="A33" s="13"/>
      <c r="B33" s="8" t="s">
        <v>19</v>
      </c>
      <c r="C33" s="4"/>
      <c r="D33" s="4" t="s">
        <v>434</v>
      </c>
      <c r="E33" s="80" t="s">
        <v>22</v>
      </c>
      <c r="F33" s="139"/>
      <c r="G33" s="74"/>
      <c r="H33" s="215"/>
      <c r="I33" s="234"/>
      <c r="J33" s="276" t="e">
        <f t="shared" si="2"/>
        <v>#DIV/0!</v>
      </c>
      <c r="K33" s="444"/>
      <c r="L33" s="525"/>
    </row>
    <row r="34" spans="1:12" s="439" customFormat="1" ht="30" customHeight="1" x14ac:dyDescent="0.25">
      <c r="A34" s="13"/>
      <c r="B34" s="51"/>
      <c r="C34" s="52"/>
      <c r="D34" s="52"/>
      <c r="E34" s="81"/>
      <c r="F34" s="190" t="s">
        <v>214</v>
      </c>
      <c r="G34" s="76">
        <f>G35</f>
        <v>915834444.45000005</v>
      </c>
      <c r="H34" s="217">
        <f>SUM(H35+H38)</f>
        <v>0</v>
      </c>
      <c r="I34" s="232">
        <f>SUM(I35+I38)</f>
        <v>0</v>
      </c>
      <c r="J34" s="278" t="e">
        <f t="shared" si="2"/>
        <v>#DIV/0!</v>
      </c>
      <c r="L34" s="525"/>
    </row>
    <row r="35" spans="1:12" s="439" customFormat="1" ht="102.75" customHeight="1" x14ac:dyDescent="0.25">
      <c r="A35" s="13"/>
      <c r="B35" s="53"/>
      <c r="C35" s="54"/>
      <c r="D35" s="54"/>
      <c r="E35" s="79"/>
      <c r="F35" s="136" t="s">
        <v>225</v>
      </c>
      <c r="G35" s="75">
        <f>SUM(G36:G36)</f>
        <v>915834444.45000005</v>
      </c>
      <c r="H35" s="216">
        <f>SUM(H36:H37)</f>
        <v>0</v>
      </c>
      <c r="I35" s="235">
        <f>SUM(I36:I37)</f>
        <v>0</v>
      </c>
      <c r="J35" s="277" t="e">
        <f t="shared" si="2"/>
        <v>#DIV/0!</v>
      </c>
      <c r="L35" s="525"/>
    </row>
    <row r="36" spans="1:12" s="439" customFormat="1" ht="23.25" customHeight="1" x14ac:dyDescent="0.25">
      <c r="A36" s="13"/>
      <c r="B36" s="614" t="s">
        <v>19</v>
      </c>
      <c r="C36" s="612"/>
      <c r="D36" s="612" t="s">
        <v>289</v>
      </c>
      <c r="E36" s="609" t="s">
        <v>22</v>
      </c>
      <c r="F36" s="137"/>
      <c r="G36" s="74">
        <v>915834444.45000005</v>
      </c>
      <c r="H36" s="215">
        <f>258215684.22-258215684.22</f>
        <v>0</v>
      </c>
      <c r="I36" s="234">
        <f>258215684.22-258215684.22</f>
        <v>0</v>
      </c>
      <c r="J36" s="276" t="e">
        <f t="shared" si="2"/>
        <v>#DIV/0!</v>
      </c>
      <c r="K36" s="444"/>
      <c r="L36" s="525"/>
    </row>
    <row r="37" spans="1:12" s="439" customFormat="1" ht="19.5" customHeight="1" x14ac:dyDescent="0.25">
      <c r="A37" s="13"/>
      <c r="B37" s="614" t="s">
        <v>19</v>
      </c>
      <c r="C37" s="612"/>
      <c r="D37" s="612" t="s">
        <v>464</v>
      </c>
      <c r="E37" s="609" t="s">
        <v>22</v>
      </c>
      <c r="F37" s="137"/>
      <c r="G37" s="74"/>
      <c r="H37" s="215">
        <f>2608239.23-2608239.23</f>
        <v>0</v>
      </c>
      <c r="I37" s="234">
        <f>2608239.23-2608239.23</f>
        <v>0</v>
      </c>
      <c r="J37" s="276" t="e">
        <f t="shared" si="2"/>
        <v>#DIV/0!</v>
      </c>
      <c r="K37" s="444"/>
      <c r="L37" s="525"/>
    </row>
    <row r="38" spans="1:12" s="439" customFormat="1" ht="106.5" customHeight="1" x14ac:dyDescent="0.25">
      <c r="A38" s="13"/>
      <c r="B38" s="380"/>
      <c r="C38" s="381"/>
      <c r="D38" s="381"/>
      <c r="E38" s="382"/>
      <c r="F38" s="136" t="s">
        <v>514</v>
      </c>
      <c r="G38" s="383"/>
      <c r="H38" s="384">
        <f>SUM(H39:H40)</f>
        <v>0</v>
      </c>
      <c r="I38" s="385">
        <f>SUM(I39:I40)</f>
        <v>0</v>
      </c>
      <c r="J38" s="386" t="e">
        <f t="shared" si="2"/>
        <v>#DIV/0!</v>
      </c>
      <c r="K38" s="444"/>
      <c r="L38" s="525"/>
    </row>
    <row r="39" spans="1:12" s="439" customFormat="1" ht="27" customHeight="1" x14ac:dyDescent="0.25">
      <c r="A39" s="13"/>
      <c r="B39" s="614" t="s">
        <v>19</v>
      </c>
      <c r="C39" s="612"/>
      <c r="D39" s="612" t="s">
        <v>513</v>
      </c>
      <c r="E39" s="609" t="s">
        <v>22</v>
      </c>
      <c r="F39" s="137"/>
      <c r="G39" s="74"/>
      <c r="H39" s="215"/>
      <c r="I39" s="234"/>
      <c r="J39" s="276" t="e">
        <f t="shared" si="2"/>
        <v>#DIV/0!</v>
      </c>
      <c r="K39" s="444"/>
      <c r="L39" s="525"/>
    </row>
    <row r="40" spans="1:12" s="439" customFormat="1" ht="27" customHeight="1" x14ac:dyDescent="0.25">
      <c r="A40" s="13"/>
      <c r="B40" s="614" t="s">
        <v>19</v>
      </c>
      <c r="C40" s="612"/>
      <c r="D40" s="612" t="s">
        <v>515</v>
      </c>
      <c r="E40" s="609" t="s">
        <v>22</v>
      </c>
      <c r="F40" s="137"/>
      <c r="G40" s="74"/>
      <c r="H40" s="215"/>
      <c r="I40" s="234"/>
      <c r="J40" s="276" t="e">
        <f t="shared" si="2"/>
        <v>#DIV/0!</v>
      </c>
      <c r="K40" s="444"/>
      <c r="L40" s="525"/>
    </row>
    <row r="41" spans="1:12" s="445" customFormat="1" ht="18.75" customHeight="1" x14ac:dyDescent="0.25">
      <c r="A41" s="11"/>
      <c r="B41" s="51"/>
      <c r="C41" s="52"/>
      <c r="D41" s="52"/>
      <c r="E41" s="81"/>
      <c r="F41" s="190" t="s">
        <v>23</v>
      </c>
      <c r="G41" s="76">
        <f>G42</f>
        <v>331924010.10000002</v>
      </c>
      <c r="H41" s="217">
        <f>H42+H45</f>
        <v>145716424.57999998</v>
      </c>
      <c r="I41" s="232">
        <f>I42+I45</f>
        <v>0</v>
      </c>
      <c r="J41" s="278">
        <f t="shared" si="2"/>
        <v>0</v>
      </c>
      <c r="L41" s="527"/>
    </row>
    <row r="42" spans="1:12" s="446" customFormat="1" ht="43.5" customHeight="1" x14ac:dyDescent="0.25">
      <c r="A42" s="12"/>
      <c r="B42" s="53"/>
      <c r="C42" s="54"/>
      <c r="D42" s="54"/>
      <c r="E42" s="79"/>
      <c r="F42" s="136" t="s">
        <v>216</v>
      </c>
      <c r="G42" s="75">
        <f>G43</f>
        <v>331924010.10000002</v>
      </c>
      <c r="H42" s="216">
        <f>SUM(H43:H44)</f>
        <v>145716424.57999998</v>
      </c>
      <c r="I42" s="235">
        <f>SUM(I43:I44)</f>
        <v>0</v>
      </c>
      <c r="J42" s="277">
        <f t="shared" si="2"/>
        <v>0</v>
      </c>
      <c r="L42" s="528"/>
    </row>
    <row r="43" spans="1:12" s="439" customFormat="1" ht="16.5" customHeight="1" x14ac:dyDescent="0.25">
      <c r="A43" s="13"/>
      <c r="B43" s="614" t="s">
        <v>19</v>
      </c>
      <c r="C43" s="612" t="s">
        <v>569</v>
      </c>
      <c r="D43" s="612" t="s">
        <v>290</v>
      </c>
      <c r="E43" s="609" t="s">
        <v>22</v>
      </c>
      <c r="F43" s="137"/>
      <c r="G43" s="74">
        <v>331924010.10000002</v>
      </c>
      <c r="H43" s="215">
        <v>112314928.47</v>
      </c>
      <c r="I43" s="234">
        <v>0</v>
      </c>
      <c r="J43" s="276">
        <f t="shared" si="2"/>
        <v>0</v>
      </c>
      <c r="L43" s="525"/>
    </row>
    <row r="44" spans="1:12" s="439" customFormat="1" ht="16.5" customHeight="1" x14ac:dyDescent="0.25">
      <c r="A44" s="13"/>
      <c r="B44" s="643" t="s">
        <v>19</v>
      </c>
      <c r="C44" s="637" t="s">
        <v>569</v>
      </c>
      <c r="D44" s="637" t="s">
        <v>568</v>
      </c>
      <c r="E44" s="639" t="s">
        <v>22</v>
      </c>
      <c r="F44" s="137"/>
      <c r="G44" s="74"/>
      <c r="H44" s="215">
        <v>33401496.109999999</v>
      </c>
      <c r="I44" s="234">
        <v>0</v>
      </c>
      <c r="J44" s="276"/>
      <c r="L44" s="525"/>
    </row>
    <row r="45" spans="1:12" s="446" customFormat="1" ht="111" customHeight="1" x14ac:dyDescent="0.25">
      <c r="A45" s="12"/>
      <c r="B45" s="53"/>
      <c r="C45" s="54"/>
      <c r="D45" s="54"/>
      <c r="E45" s="79"/>
      <c r="F45" s="136" t="s">
        <v>526</v>
      </c>
      <c r="G45" s="75"/>
      <c r="H45" s="216">
        <f>H46</f>
        <v>0</v>
      </c>
      <c r="I45" s="235">
        <f t="shared" ref="I45" si="11">I46</f>
        <v>0</v>
      </c>
      <c r="J45" s="277" t="e">
        <f t="shared" si="2"/>
        <v>#DIV/0!</v>
      </c>
      <c r="L45" s="528"/>
    </row>
    <row r="46" spans="1:12" s="439" customFormat="1" ht="16.5" customHeight="1" x14ac:dyDescent="0.25">
      <c r="A46" s="13"/>
      <c r="B46" s="614" t="s">
        <v>19</v>
      </c>
      <c r="C46" s="612"/>
      <c r="D46" s="612" t="s">
        <v>527</v>
      </c>
      <c r="E46" s="609"/>
      <c r="F46" s="137"/>
      <c r="G46" s="74"/>
      <c r="H46" s="215"/>
      <c r="I46" s="234"/>
      <c r="J46" s="276" t="e">
        <f t="shared" si="2"/>
        <v>#DIV/0!</v>
      </c>
      <c r="K46" s="525"/>
      <c r="L46" s="525"/>
    </row>
    <row r="47" spans="1:12" s="445" customFormat="1" ht="42" customHeight="1" x14ac:dyDescent="0.25">
      <c r="A47" s="11"/>
      <c r="B47" s="61"/>
      <c r="C47" s="56"/>
      <c r="D47" s="56"/>
      <c r="E47" s="82"/>
      <c r="F47" s="190" t="s">
        <v>24</v>
      </c>
      <c r="G47" s="76">
        <f>G50+G52</f>
        <v>1130639097.71</v>
      </c>
      <c r="H47" s="217">
        <f>H48+H50+H52</f>
        <v>1143410808.1900001</v>
      </c>
      <c r="I47" s="232">
        <f>I48+I50+I52</f>
        <v>0</v>
      </c>
      <c r="J47" s="278">
        <f t="shared" si="2"/>
        <v>0</v>
      </c>
      <c r="L47" s="527"/>
    </row>
    <row r="48" spans="1:12" s="445" customFormat="1" ht="42" customHeight="1" x14ac:dyDescent="0.25">
      <c r="A48" s="11"/>
      <c r="B48" s="670"/>
      <c r="C48" s="670"/>
      <c r="D48" s="670"/>
      <c r="E48" s="670"/>
      <c r="F48" s="675" t="s">
        <v>433</v>
      </c>
      <c r="G48" s="671"/>
      <c r="H48" s="672">
        <f>SUM(H49)</f>
        <v>82105263.159999996</v>
      </c>
      <c r="I48" s="673">
        <f>SUM(I49)</f>
        <v>0</v>
      </c>
      <c r="J48" s="674"/>
      <c r="L48" s="527"/>
    </row>
    <row r="49" spans="1:12" s="445" customFormat="1" ht="18.75" customHeight="1" x14ac:dyDescent="0.25">
      <c r="A49" s="11"/>
      <c r="B49" s="716" t="s">
        <v>19</v>
      </c>
      <c r="C49" s="716" t="s">
        <v>569</v>
      </c>
      <c r="D49" s="204" t="s">
        <v>570</v>
      </c>
      <c r="E49" s="716" t="s">
        <v>578</v>
      </c>
      <c r="F49" s="336"/>
      <c r="G49" s="69"/>
      <c r="H49" s="210">
        <v>82105263.159999996</v>
      </c>
      <c r="I49" s="231">
        <v>0</v>
      </c>
      <c r="J49" s="271">
        <f>I49/H49</f>
        <v>0</v>
      </c>
      <c r="L49" s="527"/>
    </row>
    <row r="50" spans="1:12" s="446" customFormat="1" ht="67.5" customHeight="1" x14ac:dyDescent="0.25">
      <c r="A50" s="12"/>
      <c r="B50" s="53"/>
      <c r="C50" s="54"/>
      <c r="D50" s="54"/>
      <c r="E50" s="79"/>
      <c r="F50" s="136" t="s">
        <v>262</v>
      </c>
      <c r="G50" s="75">
        <f>G51</f>
        <v>1130639097.71</v>
      </c>
      <c r="H50" s="216">
        <f>H51</f>
        <v>1061305545.03</v>
      </c>
      <c r="I50" s="235">
        <f>SUM(I51)</f>
        <v>0</v>
      </c>
      <c r="J50" s="277">
        <f t="shared" si="2"/>
        <v>0</v>
      </c>
      <c r="L50" s="528"/>
    </row>
    <row r="51" spans="1:12" s="439" customFormat="1" ht="15.75" customHeight="1" x14ac:dyDescent="0.25">
      <c r="A51" s="13"/>
      <c r="B51" s="614" t="s">
        <v>19</v>
      </c>
      <c r="C51" s="612"/>
      <c r="D51" s="612" t="s">
        <v>291</v>
      </c>
      <c r="E51" s="609" t="s">
        <v>15</v>
      </c>
      <c r="F51" s="141"/>
      <c r="G51" s="77">
        <v>1130639097.71</v>
      </c>
      <c r="H51" s="218">
        <v>1061305545.03</v>
      </c>
      <c r="I51" s="234">
        <v>0</v>
      </c>
      <c r="J51" s="276">
        <f t="shared" si="2"/>
        <v>0</v>
      </c>
      <c r="K51" s="444"/>
      <c r="L51" s="525"/>
    </row>
    <row r="52" spans="1:12" s="439" customFormat="1" ht="47.25" customHeight="1" x14ac:dyDescent="0.25">
      <c r="A52" s="13"/>
      <c r="B52" s="53"/>
      <c r="C52" s="54"/>
      <c r="D52" s="54"/>
      <c r="E52" s="79"/>
      <c r="F52" s="136" t="s">
        <v>431</v>
      </c>
      <c r="G52" s="75">
        <f>G53</f>
        <v>0</v>
      </c>
      <c r="H52" s="216">
        <f>H53</f>
        <v>0</v>
      </c>
      <c r="I52" s="235">
        <f t="shared" ref="I52" si="12">I53</f>
        <v>0</v>
      </c>
      <c r="J52" s="277" t="e">
        <f t="shared" si="2"/>
        <v>#DIV/0!</v>
      </c>
      <c r="L52" s="525"/>
    </row>
    <row r="53" spans="1:12" s="439" customFormat="1" ht="15.75" customHeight="1" x14ac:dyDescent="0.25">
      <c r="A53" s="13"/>
      <c r="B53" s="614" t="s">
        <v>19</v>
      </c>
      <c r="C53" s="612"/>
      <c r="D53" s="612" t="s">
        <v>432</v>
      </c>
      <c r="E53" s="609" t="s">
        <v>22</v>
      </c>
      <c r="F53" s="137"/>
      <c r="G53" s="74">
        <v>0</v>
      </c>
      <c r="H53" s="215"/>
      <c r="I53" s="234"/>
      <c r="J53" s="271" t="e">
        <f t="shared" si="2"/>
        <v>#DIV/0!</v>
      </c>
      <c r="K53" s="444"/>
      <c r="L53" s="525"/>
    </row>
    <row r="54" spans="1:12" s="439" customFormat="1" ht="31.5" customHeight="1" x14ac:dyDescent="0.25">
      <c r="A54" s="13"/>
      <c r="B54" s="61"/>
      <c r="C54" s="56"/>
      <c r="D54" s="56"/>
      <c r="E54" s="82"/>
      <c r="F54" s="190" t="s">
        <v>263</v>
      </c>
      <c r="G54" s="76">
        <f>G55</f>
        <v>55851616.159999996</v>
      </c>
      <c r="H54" s="217">
        <f>H55</f>
        <v>0</v>
      </c>
      <c r="I54" s="232">
        <f t="shared" ref="I54:I55" si="13">I55</f>
        <v>0</v>
      </c>
      <c r="J54" s="278" t="e">
        <f t="shared" si="2"/>
        <v>#DIV/0!</v>
      </c>
      <c r="L54" s="525"/>
    </row>
    <row r="55" spans="1:12" s="439" customFormat="1" ht="51.75" customHeight="1" x14ac:dyDescent="0.25">
      <c r="A55" s="13"/>
      <c r="B55" s="53"/>
      <c r="C55" s="54"/>
      <c r="D55" s="54"/>
      <c r="E55" s="79"/>
      <c r="F55" s="136" t="s">
        <v>264</v>
      </c>
      <c r="G55" s="75">
        <f>G56</f>
        <v>55851616.159999996</v>
      </c>
      <c r="H55" s="216">
        <f>H56</f>
        <v>0</v>
      </c>
      <c r="I55" s="235">
        <f t="shared" si="13"/>
        <v>0</v>
      </c>
      <c r="J55" s="277" t="e">
        <f t="shared" si="2"/>
        <v>#DIV/0!</v>
      </c>
      <c r="L55" s="525"/>
    </row>
    <row r="56" spans="1:12" s="439" customFormat="1" ht="16.5" customHeight="1" thickBot="1" x14ac:dyDescent="0.3">
      <c r="A56" s="13"/>
      <c r="B56" s="63" t="s">
        <v>19</v>
      </c>
      <c r="C56" s="64"/>
      <c r="D56" s="64" t="s">
        <v>292</v>
      </c>
      <c r="E56" s="83" t="s">
        <v>15</v>
      </c>
      <c r="F56" s="147"/>
      <c r="G56" s="258">
        <v>55851616.159999996</v>
      </c>
      <c r="H56" s="279">
        <v>0</v>
      </c>
      <c r="I56" s="259">
        <v>0</v>
      </c>
      <c r="J56" s="268" t="e">
        <f t="shared" si="2"/>
        <v>#DIV/0!</v>
      </c>
      <c r="K56" s="444"/>
      <c r="L56" s="525"/>
    </row>
    <row r="57" spans="1:12" s="440" customFormat="1" ht="52.5" customHeight="1" thickBot="1" x14ac:dyDescent="0.3">
      <c r="A57" s="90">
        <v>3</v>
      </c>
      <c r="B57" s="35"/>
      <c r="C57" s="36"/>
      <c r="D57" s="36"/>
      <c r="E57" s="92"/>
      <c r="F57" s="187" t="s">
        <v>228</v>
      </c>
      <c r="G57" s="65" t="e">
        <f>G58+G61+G73+G82+G86+G99+G114+G123+G126</f>
        <v>#REF!</v>
      </c>
      <c r="H57" s="206">
        <f>H58+H61+H73+H82+H86+H99+H114+H123+H126+H70</f>
        <v>723868969.26000011</v>
      </c>
      <c r="I57" s="241">
        <f>I58+I61+I73+I82+I86+I99+I114+I123+I126+I70</f>
        <v>21571617</v>
      </c>
      <c r="J57" s="265">
        <f t="shared" si="2"/>
        <v>2.9800444439623274E-2</v>
      </c>
      <c r="L57" s="529"/>
    </row>
    <row r="58" spans="1:12" s="445" customFormat="1" ht="80.25" customHeight="1" x14ac:dyDescent="0.25">
      <c r="A58" s="11"/>
      <c r="B58" s="85"/>
      <c r="C58" s="86"/>
      <c r="D58" s="86"/>
      <c r="E58" s="87"/>
      <c r="F58" s="135" t="s">
        <v>167</v>
      </c>
      <c r="G58" s="264">
        <f t="shared" ref="G58:I59" si="14">G59</f>
        <v>2847166.91</v>
      </c>
      <c r="H58" s="281">
        <f t="shared" si="14"/>
        <v>3509546.24</v>
      </c>
      <c r="I58" s="240">
        <f t="shared" si="14"/>
        <v>0</v>
      </c>
      <c r="J58" s="266">
        <f t="shared" si="2"/>
        <v>0</v>
      </c>
      <c r="L58" s="527"/>
    </row>
    <row r="59" spans="1:12" s="446" customFormat="1" ht="57" customHeight="1" x14ac:dyDescent="0.25">
      <c r="A59" s="12"/>
      <c r="B59" s="97"/>
      <c r="C59" s="88"/>
      <c r="D59" s="88"/>
      <c r="E59" s="98"/>
      <c r="F59" s="136" t="s">
        <v>28</v>
      </c>
      <c r="G59" s="75">
        <f>G60</f>
        <v>2847166.91</v>
      </c>
      <c r="H59" s="216">
        <f>H60</f>
        <v>3509546.24</v>
      </c>
      <c r="I59" s="235">
        <f t="shared" si="14"/>
        <v>0</v>
      </c>
      <c r="J59" s="277">
        <f t="shared" si="2"/>
        <v>0</v>
      </c>
      <c r="L59" s="528"/>
    </row>
    <row r="60" spans="1:12" s="439" customFormat="1" ht="17.25" customHeight="1" x14ac:dyDescent="0.25">
      <c r="A60" s="13"/>
      <c r="B60" s="615" t="s">
        <v>11</v>
      </c>
      <c r="C60" s="611"/>
      <c r="D60" s="611" t="s">
        <v>293</v>
      </c>
      <c r="E60" s="608" t="s">
        <v>15</v>
      </c>
      <c r="F60" s="191"/>
      <c r="G60" s="104">
        <v>2847166.91</v>
      </c>
      <c r="H60" s="219">
        <v>3509546.24</v>
      </c>
      <c r="I60" s="231">
        <v>0</v>
      </c>
      <c r="J60" s="271">
        <f t="shared" si="2"/>
        <v>0</v>
      </c>
      <c r="K60" s="444"/>
      <c r="L60" s="525"/>
    </row>
    <row r="61" spans="1:12" s="445" customFormat="1" ht="96.75" customHeight="1" x14ac:dyDescent="0.25">
      <c r="A61" s="11"/>
      <c r="B61" s="99"/>
      <c r="C61" s="89"/>
      <c r="D61" s="89"/>
      <c r="E61" s="100"/>
      <c r="F61" s="140" t="s">
        <v>168</v>
      </c>
      <c r="G61" s="105">
        <f>G62+G64+G66</f>
        <v>55343785.670000002</v>
      </c>
      <c r="H61" s="220">
        <f>H62+H64+H66+H68</f>
        <v>62366564.019999996</v>
      </c>
      <c r="I61" s="229">
        <f>I62+I64+I66+I68</f>
        <v>1272709.2200000002</v>
      </c>
      <c r="J61" s="286">
        <f t="shared" si="2"/>
        <v>2.0406915788913141E-2</v>
      </c>
      <c r="L61" s="527"/>
    </row>
    <row r="62" spans="1:12" s="446" customFormat="1" ht="65.25" customHeight="1" x14ac:dyDescent="0.25">
      <c r="A62" s="12"/>
      <c r="B62" s="97"/>
      <c r="C62" s="88"/>
      <c r="D62" s="88"/>
      <c r="E62" s="98"/>
      <c r="F62" s="136" t="s">
        <v>273</v>
      </c>
      <c r="G62" s="75">
        <f t="shared" ref="G62:I64" si="15">G63</f>
        <v>52169428.670000002</v>
      </c>
      <c r="H62" s="216">
        <f t="shared" si="15"/>
        <v>59176398.649999999</v>
      </c>
      <c r="I62" s="235">
        <f t="shared" si="15"/>
        <v>1219746.6000000001</v>
      </c>
      <c r="J62" s="277">
        <f t="shared" si="2"/>
        <v>2.061204513668052E-2</v>
      </c>
      <c r="L62" s="528"/>
    </row>
    <row r="63" spans="1:12" s="439" customFormat="1" ht="12.75" customHeight="1" x14ac:dyDescent="0.25">
      <c r="A63" s="13"/>
      <c r="B63" s="6" t="s">
        <v>11</v>
      </c>
      <c r="C63" s="4"/>
      <c r="D63" s="4" t="s">
        <v>294</v>
      </c>
      <c r="E63" s="80" t="s">
        <v>12</v>
      </c>
      <c r="F63" s="126"/>
      <c r="G63" s="69">
        <v>52169428.670000002</v>
      </c>
      <c r="H63" s="210">
        <v>59176398.649999999</v>
      </c>
      <c r="I63" s="231">
        <v>1219746.6000000001</v>
      </c>
      <c r="J63" s="271">
        <f t="shared" si="2"/>
        <v>2.061204513668052E-2</v>
      </c>
      <c r="K63" s="444"/>
      <c r="L63" s="525"/>
    </row>
    <row r="64" spans="1:12" s="446" customFormat="1" ht="88.5" customHeight="1" x14ac:dyDescent="0.25">
      <c r="A64" s="12"/>
      <c r="B64" s="97"/>
      <c r="C64" s="88"/>
      <c r="D64" s="88"/>
      <c r="E64" s="98"/>
      <c r="F64" s="136" t="s">
        <v>159</v>
      </c>
      <c r="G64" s="75">
        <f t="shared" si="15"/>
        <v>3000000</v>
      </c>
      <c r="H64" s="216">
        <f t="shared" si="15"/>
        <v>3000000</v>
      </c>
      <c r="I64" s="235">
        <f t="shared" si="15"/>
        <v>52962.62</v>
      </c>
      <c r="J64" s="277">
        <f t="shared" si="2"/>
        <v>1.7654206666666668E-2</v>
      </c>
      <c r="L64" s="528"/>
    </row>
    <row r="65" spans="1:12" s="439" customFormat="1" ht="12.75" customHeight="1" x14ac:dyDescent="0.25">
      <c r="A65" s="13"/>
      <c r="B65" s="6" t="s">
        <v>11</v>
      </c>
      <c r="C65" s="4"/>
      <c r="D65" s="4" t="s">
        <v>295</v>
      </c>
      <c r="E65" s="80" t="s">
        <v>15</v>
      </c>
      <c r="F65" s="126"/>
      <c r="G65" s="69">
        <v>3000000</v>
      </c>
      <c r="H65" s="210">
        <v>3000000</v>
      </c>
      <c r="I65" s="231">
        <v>52962.62</v>
      </c>
      <c r="J65" s="271">
        <f t="shared" si="2"/>
        <v>1.7654206666666668E-2</v>
      </c>
      <c r="K65" s="444"/>
      <c r="L65" s="525"/>
    </row>
    <row r="66" spans="1:12" s="446" customFormat="1" ht="45" customHeight="1" x14ac:dyDescent="0.25">
      <c r="A66" s="12"/>
      <c r="B66" s="97"/>
      <c r="C66" s="88"/>
      <c r="D66" s="88"/>
      <c r="E66" s="98"/>
      <c r="F66" s="136" t="s">
        <v>160</v>
      </c>
      <c r="G66" s="75">
        <f t="shared" ref="G66:I68" si="16">G67</f>
        <v>174357</v>
      </c>
      <c r="H66" s="216">
        <f t="shared" si="16"/>
        <v>190165.37</v>
      </c>
      <c r="I66" s="235">
        <f t="shared" si="16"/>
        <v>0</v>
      </c>
      <c r="J66" s="277">
        <f t="shared" si="2"/>
        <v>0</v>
      </c>
      <c r="L66" s="528"/>
    </row>
    <row r="67" spans="1:12" s="439" customFormat="1" ht="12.75" customHeight="1" x14ac:dyDescent="0.25">
      <c r="A67" s="13"/>
      <c r="B67" s="6" t="s">
        <v>11</v>
      </c>
      <c r="C67" s="4"/>
      <c r="D67" s="4" t="s">
        <v>296</v>
      </c>
      <c r="E67" s="80" t="s">
        <v>15</v>
      </c>
      <c r="F67" s="126"/>
      <c r="G67" s="69">
        <v>174357</v>
      </c>
      <c r="H67" s="210">
        <v>190165.37</v>
      </c>
      <c r="I67" s="231">
        <v>0</v>
      </c>
      <c r="J67" s="271">
        <f t="shared" si="2"/>
        <v>0</v>
      </c>
      <c r="L67" s="525"/>
    </row>
    <row r="68" spans="1:12" s="446" customFormat="1" ht="63.75" customHeight="1" x14ac:dyDescent="0.25">
      <c r="A68" s="12"/>
      <c r="B68" s="97"/>
      <c r="C68" s="88"/>
      <c r="D68" s="88"/>
      <c r="E68" s="98"/>
      <c r="F68" s="136" t="s">
        <v>528</v>
      </c>
      <c r="G68" s="75">
        <f t="shared" si="16"/>
        <v>174357</v>
      </c>
      <c r="H68" s="216">
        <f t="shared" si="16"/>
        <v>0</v>
      </c>
      <c r="I68" s="235">
        <f t="shared" si="16"/>
        <v>0</v>
      </c>
      <c r="J68" s="277" t="e">
        <f t="shared" si="2"/>
        <v>#DIV/0!</v>
      </c>
      <c r="L68" s="528"/>
    </row>
    <row r="69" spans="1:12" s="439" customFormat="1" ht="12.75" customHeight="1" x14ac:dyDescent="0.25">
      <c r="A69" s="13"/>
      <c r="B69" s="6" t="s">
        <v>11</v>
      </c>
      <c r="C69" s="4"/>
      <c r="D69" s="4" t="s">
        <v>529</v>
      </c>
      <c r="E69" s="80" t="s">
        <v>12</v>
      </c>
      <c r="F69" s="126"/>
      <c r="G69" s="69">
        <v>174357</v>
      </c>
      <c r="H69" s="210"/>
      <c r="I69" s="231"/>
      <c r="J69" s="271" t="e">
        <f t="shared" si="2"/>
        <v>#DIV/0!</v>
      </c>
      <c r="K69" s="525"/>
      <c r="L69" s="525"/>
    </row>
    <row r="70" spans="1:12" s="439" customFormat="1" ht="111.75" customHeight="1" x14ac:dyDescent="0.25">
      <c r="A70" s="13"/>
      <c r="B70" s="99"/>
      <c r="C70" s="89"/>
      <c r="D70" s="89"/>
      <c r="E70" s="100"/>
      <c r="F70" s="140" t="s">
        <v>435</v>
      </c>
      <c r="G70" s="105"/>
      <c r="H70" s="220">
        <f>H71</f>
        <v>0</v>
      </c>
      <c r="I70" s="229">
        <f>I71</f>
        <v>0</v>
      </c>
      <c r="J70" s="286" t="e">
        <f t="shared" si="2"/>
        <v>#DIV/0!</v>
      </c>
      <c r="L70" s="525"/>
    </row>
    <row r="71" spans="1:12" s="439" customFormat="1" ht="43.5" customHeight="1" x14ac:dyDescent="0.25">
      <c r="A71" s="13"/>
      <c r="B71" s="97"/>
      <c r="C71" s="88"/>
      <c r="D71" s="88"/>
      <c r="E71" s="98"/>
      <c r="F71" s="136" t="s">
        <v>428</v>
      </c>
      <c r="G71" s="75"/>
      <c r="H71" s="216">
        <f>H72</f>
        <v>0</v>
      </c>
      <c r="I71" s="235">
        <f>I72</f>
        <v>0</v>
      </c>
      <c r="J71" s="277" t="e">
        <f t="shared" si="2"/>
        <v>#DIV/0!</v>
      </c>
      <c r="L71" s="525"/>
    </row>
    <row r="72" spans="1:12" s="439" customFormat="1" ht="15" customHeight="1" x14ac:dyDescent="0.25">
      <c r="A72" s="13"/>
      <c r="B72" s="6" t="s">
        <v>11</v>
      </c>
      <c r="C72" s="4"/>
      <c r="D72" s="4" t="s">
        <v>436</v>
      </c>
      <c r="E72" s="80" t="s">
        <v>22</v>
      </c>
      <c r="F72" s="139"/>
      <c r="G72" s="69"/>
      <c r="H72" s="210"/>
      <c r="I72" s="231"/>
      <c r="J72" s="271" t="e">
        <f t="shared" si="2"/>
        <v>#DIV/0!</v>
      </c>
      <c r="L72" s="525"/>
    </row>
    <row r="73" spans="1:12" s="445" customFormat="1" ht="86.25" customHeight="1" x14ac:dyDescent="0.25">
      <c r="A73" s="11"/>
      <c r="B73" s="99"/>
      <c r="C73" s="89"/>
      <c r="D73" s="89"/>
      <c r="E73" s="100"/>
      <c r="F73" s="140" t="s">
        <v>169</v>
      </c>
      <c r="G73" s="105">
        <f t="shared" ref="G73:I73" si="17">G74+G76+G78+G80</f>
        <v>83876578.629999995</v>
      </c>
      <c r="H73" s="220">
        <f t="shared" si="17"/>
        <v>90358652.709999993</v>
      </c>
      <c r="I73" s="229">
        <f t="shared" si="17"/>
        <v>7586146.5199999996</v>
      </c>
      <c r="J73" s="286">
        <f t="shared" si="2"/>
        <v>8.3955949900528348E-2</v>
      </c>
      <c r="L73" s="527"/>
    </row>
    <row r="74" spans="1:12" s="446" customFormat="1" ht="32.25" customHeight="1" x14ac:dyDescent="0.25">
      <c r="A74" s="12"/>
      <c r="B74" s="97"/>
      <c r="C74" s="88"/>
      <c r="D74" s="88"/>
      <c r="E74" s="98"/>
      <c r="F74" s="136" t="s">
        <v>29</v>
      </c>
      <c r="G74" s="75">
        <f t="shared" ref="G74:I74" si="18">G75</f>
        <v>69912978.629999995</v>
      </c>
      <c r="H74" s="216">
        <f t="shared" si="18"/>
        <v>76888652.709999993</v>
      </c>
      <c r="I74" s="235">
        <f t="shared" si="18"/>
        <v>6437146.5199999996</v>
      </c>
      <c r="J74" s="277">
        <f t="shared" si="2"/>
        <v>8.3720370862510857E-2</v>
      </c>
      <c r="L74" s="528"/>
    </row>
    <row r="75" spans="1:12" s="447" customFormat="1" ht="17.25" customHeight="1" x14ac:dyDescent="0.25">
      <c r="A75" s="13"/>
      <c r="B75" s="6" t="s">
        <v>11</v>
      </c>
      <c r="C75" s="4"/>
      <c r="D75" s="4" t="s">
        <v>298</v>
      </c>
      <c r="E75" s="80" t="s">
        <v>30</v>
      </c>
      <c r="F75" s="139"/>
      <c r="G75" s="69">
        <v>69912978.629999995</v>
      </c>
      <c r="H75" s="210">
        <v>76888652.709999993</v>
      </c>
      <c r="I75" s="231">
        <v>6437146.5199999996</v>
      </c>
      <c r="J75" s="271">
        <f t="shared" si="2"/>
        <v>8.3720370862510857E-2</v>
      </c>
      <c r="K75" s="530"/>
      <c r="L75" s="530"/>
    </row>
    <row r="76" spans="1:12" s="446" customFormat="1" ht="75" customHeight="1" x14ac:dyDescent="0.25">
      <c r="A76" s="12"/>
      <c r="B76" s="97"/>
      <c r="C76" s="88"/>
      <c r="D76" s="88"/>
      <c r="E76" s="98"/>
      <c r="F76" s="136" t="s">
        <v>218</v>
      </c>
      <c r="G76" s="75">
        <f t="shared" ref="G76:I76" si="19">G77</f>
        <v>12960000</v>
      </c>
      <c r="H76" s="216">
        <f t="shared" si="19"/>
        <v>12456000</v>
      </c>
      <c r="I76" s="235">
        <f t="shared" si="19"/>
        <v>1057000</v>
      </c>
      <c r="J76" s="277">
        <f t="shared" si="2"/>
        <v>8.4858702633269112E-2</v>
      </c>
      <c r="L76" s="528"/>
    </row>
    <row r="77" spans="1:12" s="439" customFormat="1" ht="15" customHeight="1" x14ac:dyDescent="0.25">
      <c r="A77" s="13"/>
      <c r="B77" s="6" t="s">
        <v>11</v>
      </c>
      <c r="C77" s="4"/>
      <c r="D77" s="4" t="s">
        <v>299</v>
      </c>
      <c r="E77" s="80" t="s">
        <v>30</v>
      </c>
      <c r="F77" s="126"/>
      <c r="G77" s="69">
        <v>12960000</v>
      </c>
      <c r="H77" s="210">
        <v>12456000</v>
      </c>
      <c r="I77" s="231">
        <v>1057000</v>
      </c>
      <c r="J77" s="271">
        <f t="shared" si="2"/>
        <v>8.4858702633269112E-2</v>
      </c>
      <c r="K77" s="444"/>
      <c r="L77" s="525"/>
    </row>
    <row r="78" spans="1:12" s="446" customFormat="1" ht="73.5" customHeight="1" x14ac:dyDescent="0.25">
      <c r="A78" s="12"/>
      <c r="B78" s="97"/>
      <c r="C78" s="88"/>
      <c r="D78" s="88"/>
      <c r="E78" s="98"/>
      <c r="F78" s="136" t="s">
        <v>219</v>
      </c>
      <c r="G78" s="75">
        <f t="shared" ref="G78:I78" si="20">G79</f>
        <v>307600</v>
      </c>
      <c r="H78" s="216">
        <f t="shared" si="20"/>
        <v>382000</v>
      </c>
      <c r="I78" s="235">
        <f t="shared" si="20"/>
        <v>12000</v>
      </c>
      <c r="J78" s="277">
        <f t="shared" ref="J78:J142" si="21">I78/H78</f>
        <v>3.1413612565445025E-2</v>
      </c>
      <c r="L78" s="528"/>
    </row>
    <row r="79" spans="1:12" s="439" customFormat="1" ht="15" customHeight="1" x14ac:dyDescent="0.25">
      <c r="A79" s="13"/>
      <c r="B79" s="6" t="s">
        <v>11</v>
      </c>
      <c r="C79" s="4"/>
      <c r="D79" s="4" t="s">
        <v>300</v>
      </c>
      <c r="E79" s="80" t="s">
        <v>51</v>
      </c>
      <c r="F79" s="126"/>
      <c r="G79" s="69">
        <v>307600</v>
      </c>
      <c r="H79" s="210">
        <v>382000</v>
      </c>
      <c r="I79" s="231">
        <v>12000</v>
      </c>
      <c r="J79" s="271">
        <f t="shared" si="21"/>
        <v>3.1413612565445025E-2</v>
      </c>
      <c r="K79" s="444"/>
      <c r="L79" s="525"/>
    </row>
    <row r="80" spans="1:12" s="446" customFormat="1" ht="59.25" customHeight="1" x14ac:dyDescent="0.25">
      <c r="A80" s="12"/>
      <c r="B80" s="97"/>
      <c r="C80" s="88"/>
      <c r="D80" s="88"/>
      <c r="E80" s="98"/>
      <c r="F80" s="136" t="s">
        <v>31</v>
      </c>
      <c r="G80" s="75">
        <f t="shared" ref="G80:I80" si="22">G81</f>
        <v>696000</v>
      </c>
      <c r="H80" s="216">
        <f t="shared" si="22"/>
        <v>632000</v>
      </c>
      <c r="I80" s="235">
        <f t="shared" si="22"/>
        <v>80000</v>
      </c>
      <c r="J80" s="277">
        <f t="shared" si="21"/>
        <v>0.12658227848101267</v>
      </c>
      <c r="K80" s="444"/>
      <c r="L80" s="444"/>
    </row>
    <row r="81" spans="1:12" s="439" customFormat="1" ht="12.75" customHeight="1" x14ac:dyDescent="0.25">
      <c r="A81" s="13"/>
      <c r="B81" s="6" t="s">
        <v>11</v>
      </c>
      <c r="C81" s="4"/>
      <c r="D81" s="4" t="s">
        <v>297</v>
      </c>
      <c r="E81" s="80" t="s">
        <v>30</v>
      </c>
      <c r="F81" s="126"/>
      <c r="G81" s="69">
        <v>696000</v>
      </c>
      <c r="H81" s="210">
        <v>632000</v>
      </c>
      <c r="I81" s="231">
        <v>80000</v>
      </c>
      <c r="J81" s="271">
        <f t="shared" si="21"/>
        <v>0.12658227848101267</v>
      </c>
      <c r="K81" s="444"/>
      <c r="L81" s="444"/>
    </row>
    <row r="82" spans="1:12" s="445" customFormat="1" ht="69" customHeight="1" x14ac:dyDescent="0.25">
      <c r="A82" s="11"/>
      <c r="B82" s="99"/>
      <c r="C82" s="89"/>
      <c r="D82" s="89"/>
      <c r="E82" s="100"/>
      <c r="F82" s="140" t="s">
        <v>170</v>
      </c>
      <c r="G82" s="105">
        <f>G83</f>
        <v>65541564</v>
      </c>
      <c r="H82" s="220">
        <f>H83</f>
        <v>135989700</v>
      </c>
      <c r="I82" s="229">
        <f>I83</f>
        <v>2397417</v>
      </c>
      <c r="J82" s="286">
        <f t="shared" si="21"/>
        <v>1.7629401344366521E-2</v>
      </c>
      <c r="K82" s="444"/>
      <c r="L82" s="444"/>
    </row>
    <row r="83" spans="1:12" s="446" customFormat="1" ht="66.75" customHeight="1" x14ac:dyDescent="0.25">
      <c r="A83" s="12"/>
      <c r="B83" s="97"/>
      <c r="C83" s="88"/>
      <c r="D83" s="88"/>
      <c r="E83" s="98"/>
      <c r="F83" s="136" t="s">
        <v>32</v>
      </c>
      <c r="G83" s="75">
        <f>SUM(G84:G84)</f>
        <v>65541564</v>
      </c>
      <c r="H83" s="216">
        <f>SUM(H84:H85)</f>
        <v>135989700</v>
      </c>
      <c r="I83" s="235">
        <f>SUM(I84:I85)</f>
        <v>2397417</v>
      </c>
      <c r="J83" s="277">
        <f t="shared" si="21"/>
        <v>1.7629401344366521E-2</v>
      </c>
      <c r="K83" s="444"/>
      <c r="L83" s="444"/>
    </row>
    <row r="84" spans="1:12" s="439" customFormat="1" ht="15" customHeight="1" x14ac:dyDescent="0.25">
      <c r="A84" s="13"/>
      <c r="B84" s="633" t="s">
        <v>11</v>
      </c>
      <c r="C84" s="631"/>
      <c r="D84" s="631" t="s">
        <v>301</v>
      </c>
      <c r="E84" s="634" t="s">
        <v>22</v>
      </c>
      <c r="F84" s="645"/>
      <c r="G84" s="231">
        <v>65541564</v>
      </c>
      <c r="H84" s="231">
        <v>54051595.75</v>
      </c>
      <c r="I84" s="231">
        <v>0</v>
      </c>
      <c r="J84" s="271">
        <f t="shared" si="21"/>
        <v>0</v>
      </c>
      <c r="K84" s="444"/>
      <c r="L84" s="444"/>
    </row>
    <row r="85" spans="1:12" s="439" customFormat="1" ht="15" customHeight="1" x14ac:dyDescent="0.25">
      <c r="A85" s="13"/>
      <c r="B85" s="314" t="s">
        <v>11</v>
      </c>
      <c r="C85" s="204"/>
      <c r="D85" s="204" t="s">
        <v>556</v>
      </c>
      <c r="E85" s="204" t="s">
        <v>12</v>
      </c>
      <c r="F85" s="645"/>
      <c r="G85" s="231"/>
      <c r="H85" s="231">
        <v>81938104.25</v>
      </c>
      <c r="I85" s="231">
        <v>2397417</v>
      </c>
      <c r="J85" s="271">
        <f t="shared" si="21"/>
        <v>2.9258878051233408E-2</v>
      </c>
      <c r="K85" s="444"/>
      <c r="L85" s="444"/>
    </row>
    <row r="86" spans="1:12" s="445" customFormat="1" ht="51.75" customHeight="1" x14ac:dyDescent="0.25">
      <c r="A86" s="11"/>
      <c r="B86" s="99"/>
      <c r="C86" s="89"/>
      <c r="D86" s="89"/>
      <c r="E86" s="100"/>
      <c r="F86" s="140" t="s">
        <v>171</v>
      </c>
      <c r="G86" s="105">
        <f>G87+G91+G93+G95</f>
        <v>13633690</v>
      </c>
      <c r="H86" s="220">
        <f>H87+H91+H93+H95+H97</f>
        <v>34558192.969999999</v>
      </c>
      <c r="I86" s="220">
        <f>I87+I91+I93+I95+I97</f>
        <v>617578.73</v>
      </c>
      <c r="J86" s="286">
        <f t="shared" si="21"/>
        <v>1.7870689319204876E-2</v>
      </c>
      <c r="K86" s="444"/>
      <c r="L86" s="444"/>
    </row>
    <row r="87" spans="1:12" s="446" customFormat="1" ht="105" customHeight="1" x14ac:dyDescent="0.25">
      <c r="A87" s="12"/>
      <c r="B87" s="97"/>
      <c r="C87" s="88"/>
      <c r="D87" s="88"/>
      <c r="E87" s="98"/>
      <c r="F87" s="136" t="s">
        <v>33</v>
      </c>
      <c r="G87" s="75">
        <f>SUM(G88:G90)</f>
        <v>12356566</v>
      </c>
      <c r="H87" s="216">
        <f>SUM(H88:H90)</f>
        <v>13139392</v>
      </c>
      <c r="I87" s="235">
        <f t="shared" ref="I87" si="23">SUM(I88:I90)</f>
        <v>239355.76</v>
      </c>
      <c r="J87" s="277">
        <f t="shared" si="21"/>
        <v>1.8216654164819802E-2</v>
      </c>
      <c r="K87" s="444"/>
      <c r="L87" s="444"/>
    </row>
    <row r="88" spans="1:12" s="439" customFormat="1" ht="12.75" customHeight="1" x14ac:dyDescent="0.25">
      <c r="A88" s="13"/>
      <c r="B88" s="6" t="s">
        <v>11</v>
      </c>
      <c r="C88" s="4"/>
      <c r="D88" s="4" t="s">
        <v>302</v>
      </c>
      <c r="E88" s="80" t="s">
        <v>12</v>
      </c>
      <c r="F88" s="192"/>
      <c r="G88" s="69">
        <v>10109754</v>
      </c>
      <c r="H88" s="210">
        <v>10750248</v>
      </c>
      <c r="I88" s="231">
        <v>164228.54999999999</v>
      </c>
      <c r="J88" s="271">
        <f t="shared" si="21"/>
        <v>1.5276721988181108E-2</v>
      </c>
      <c r="K88" s="444"/>
      <c r="L88" s="444"/>
    </row>
    <row r="89" spans="1:12" s="439" customFormat="1" ht="12.75" customHeight="1" x14ac:dyDescent="0.25">
      <c r="A89" s="13"/>
      <c r="B89" s="6" t="s">
        <v>11</v>
      </c>
      <c r="C89" s="4"/>
      <c r="D89" s="4" t="s">
        <v>303</v>
      </c>
      <c r="E89" s="80" t="s">
        <v>12</v>
      </c>
      <c r="F89" s="192"/>
      <c r="G89" s="69">
        <v>2246612</v>
      </c>
      <c r="H89" s="210">
        <v>2388944</v>
      </c>
      <c r="I89" s="231">
        <v>75127.210000000006</v>
      </c>
      <c r="J89" s="271">
        <f t="shared" si="21"/>
        <v>3.1447874039743084E-2</v>
      </c>
      <c r="K89" s="444"/>
      <c r="L89" s="444"/>
    </row>
    <row r="90" spans="1:12" s="439" customFormat="1" ht="12.75" customHeight="1" x14ac:dyDescent="0.25">
      <c r="A90" s="13"/>
      <c r="B90" s="6" t="s">
        <v>11</v>
      </c>
      <c r="C90" s="4"/>
      <c r="D90" s="4" t="s">
        <v>304</v>
      </c>
      <c r="E90" s="80" t="s">
        <v>15</v>
      </c>
      <c r="F90" s="192"/>
      <c r="G90" s="69">
        <v>200</v>
      </c>
      <c r="H90" s="210">
        <v>200</v>
      </c>
      <c r="I90" s="231">
        <v>0</v>
      </c>
      <c r="J90" s="271">
        <f t="shared" si="21"/>
        <v>0</v>
      </c>
      <c r="K90" s="444"/>
      <c r="L90" s="444"/>
    </row>
    <row r="91" spans="1:12" s="439" customFormat="1" ht="58.5" customHeight="1" x14ac:dyDescent="0.25">
      <c r="A91" s="13"/>
      <c r="B91" s="97"/>
      <c r="C91" s="88"/>
      <c r="D91" s="88"/>
      <c r="E91" s="98"/>
      <c r="F91" s="136" t="s">
        <v>220</v>
      </c>
      <c r="G91" s="75">
        <f>G92</f>
        <v>112331</v>
      </c>
      <c r="H91" s="216">
        <f>H92</f>
        <v>119448</v>
      </c>
      <c r="I91" s="235">
        <f t="shared" ref="I91" si="24">I92</f>
        <v>0</v>
      </c>
      <c r="J91" s="277">
        <f t="shared" si="21"/>
        <v>0</v>
      </c>
      <c r="K91" s="444"/>
      <c r="L91" s="444"/>
    </row>
    <row r="92" spans="1:12" s="439" customFormat="1" ht="12.75" customHeight="1" x14ac:dyDescent="0.25">
      <c r="A92" s="13"/>
      <c r="B92" s="6" t="s">
        <v>11</v>
      </c>
      <c r="C92" s="4"/>
      <c r="D92" s="4" t="s">
        <v>305</v>
      </c>
      <c r="E92" s="80" t="s">
        <v>140</v>
      </c>
      <c r="F92" s="192"/>
      <c r="G92" s="69">
        <v>112331</v>
      </c>
      <c r="H92" s="210">
        <v>119448</v>
      </c>
      <c r="I92" s="231">
        <v>0</v>
      </c>
      <c r="J92" s="271">
        <f t="shared" si="21"/>
        <v>0</v>
      </c>
      <c r="K92" s="444"/>
      <c r="L92" s="444"/>
    </row>
    <row r="93" spans="1:12" s="446" customFormat="1" ht="45" customHeight="1" x14ac:dyDescent="0.25">
      <c r="A93" s="12"/>
      <c r="B93" s="97"/>
      <c r="C93" s="88"/>
      <c r="D93" s="88"/>
      <c r="E93" s="98"/>
      <c r="F93" s="136" t="s">
        <v>34</v>
      </c>
      <c r="G93" s="75">
        <f t="shared" ref="G93:I93" si="25">SUM(G94:G94)</f>
        <v>1123306</v>
      </c>
      <c r="H93" s="216">
        <f t="shared" si="25"/>
        <v>1194472</v>
      </c>
      <c r="I93" s="235">
        <f t="shared" si="25"/>
        <v>15576.56</v>
      </c>
      <c r="J93" s="277">
        <f t="shared" si="21"/>
        <v>1.3040540088005412E-2</v>
      </c>
      <c r="K93" s="444"/>
      <c r="L93" s="444"/>
    </row>
    <row r="94" spans="1:12" s="439" customFormat="1" ht="12.75" customHeight="1" x14ac:dyDescent="0.25">
      <c r="A94" s="13"/>
      <c r="B94" s="6" t="s">
        <v>11</v>
      </c>
      <c r="C94" s="4"/>
      <c r="D94" s="4" t="s">
        <v>306</v>
      </c>
      <c r="E94" s="80" t="s">
        <v>12</v>
      </c>
      <c r="F94" s="192"/>
      <c r="G94" s="69">
        <v>1123306</v>
      </c>
      <c r="H94" s="210">
        <v>1194472</v>
      </c>
      <c r="I94" s="231">
        <v>15576.56</v>
      </c>
      <c r="J94" s="271">
        <f t="shared" si="21"/>
        <v>1.3040540088005412E-2</v>
      </c>
      <c r="K94" s="444"/>
      <c r="L94" s="444"/>
    </row>
    <row r="95" spans="1:12" s="446" customFormat="1" ht="45" customHeight="1" x14ac:dyDescent="0.25">
      <c r="A95" s="12"/>
      <c r="B95" s="97"/>
      <c r="C95" s="88"/>
      <c r="D95" s="88"/>
      <c r="E95" s="98"/>
      <c r="F95" s="136" t="s">
        <v>35</v>
      </c>
      <c r="G95" s="75">
        <f t="shared" ref="G95:I97" si="26">G96</f>
        <v>41487</v>
      </c>
      <c r="H95" s="216">
        <f t="shared" si="26"/>
        <v>128122</v>
      </c>
      <c r="I95" s="235">
        <f t="shared" si="26"/>
        <v>0</v>
      </c>
      <c r="J95" s="277">
        <f t="shared" si="21"/>
        <v>0</v>
      </c>
      <c r="K95" s="444"/>
      <c r="L95" s="444"/>
    </row>
    <row r="96" spans="1:12" s="439" customFormat="1" ht="12.75" customHeight="1" x14ac:dyDescent="0.25">
      <c r="A96" s="13"/>
      <c r="B96" s="6" t="s">
        <v>11</v>
      </c>
      <c r="C96" s="4"/>
      <c r="D96" s="4" t="s">
        <v>307</v>
      </c>
      <c r="E96" s="80" t="s">
        <v>15</v>
      </c>
      <c r="F96" s="192"/>
      <c r="G96" s="69">
        <v>41487</v>
      </c>
      <c r="H96" s="210">
        <v>128122</v>
      </c>
      <c r="I96" s="231">
        <v>0</v>
      </c>
      <c r="J96" s="271">
        <f t="shared" si="21"/>
        <v>0</v>
      </c>
      <c r="K96" s="444"/>
      <c r="L96" s="444"/>
    </row>
    <row r="97" spans="1:12" s="446" customFormat="1" ht="112.5" customHeight="1" x14ac:dyDescent="0.25">
      <c r="A97" s="12"/>
      <c r="B97" s="97"/>
      <c r="C97" s="88"/>
      <c r="D97" s="88"/>
      <c r="E97" s="98"/>
      <c r="F97" s="136" t="s">
        <v>523</v>
      </c>
      <c r="G97" s="75"/>
      <c r="H97" s="216">
        <f t="shared" si="26"/>
        <v>19976758.969999999</v>
      </c>
      <c r="I97" s="235">
        <f t="shared" si="26"/>
        <v>362646.41</v>
      </c>
      <c r="J97" s="277">
        <f t="shared" si="21"/>
        <v>1.8153415703948898E-2</v>
      </c>
      <c r="K97" s="444"/>
      <c r="L97" s="444"/>
    </row>
    <row r="98" spans="1:12" s="439" customFormat="1" ht="12.75" customHeight="1" x14ac:dyDescent="0.25">
      <c r="A98" s="13"/>
      <c r="B98" s="6" t="s">
        <v>11</v>
      </c>
      <c r="C98" s="4"/>
      <c r="D98" s="4" t="s">
        <v>524</v>
      </c>
      <c r="E98" s="80" t="s">
        <v>12</v>
      </c>
      <c r="F98" s="192"/>
      <c r="G98" s="69"/>
      <c r="H98" s="210">
        <v>19976758.969999999</v>
      </c>
      <c r="I98" s="231">
        <v>362646.41</v>
      </c>
      <c r="J98" s="271">
        <f t="shared" si="21"/>
        <v>1.8153415703948898E-2</v>
      </c>
      <c r="K98" s="444"/>
      <c r="L98" s="444"/>
    </row>
    <row r="99" spans="1:12" s="445" customFormat="1" ht="18.75" hidden="1" customHeight="1" x14ac:dyDescent="0.25">
      <c r="A99" s="11"/>
      <c r="B99" s="99"/>
      <c r="C99" s="89"/>
      <c r="D99" s="89"/>
      <c r="E99" s="100"/>
      <c r="F99" s="140" t="s">
        <v>221</v>
      </c>
      <c r="G99" s="105" t="e">
        <f>G100</f>
        <v>#REF!</v>
      </c>
      <c r="H99" s="220">
        <f>H100</f>
        <v>0</v>
      </c>
      <c r="I99" s="229">
        <f>I100</f>
        <v>0</v>
      </c>
      <c r="J99" s="286" t="e">
        <f t="shared" si="21"/>
        <v>#DIV/0!</v>
      </c>
      <c r="K99" s="444"/>
      <c r="L99" s="444"/>
    </row>
    <row r="100" spans="1:12" s="446" customFormat="1" ht="19.5" hidden="1" customHeight="1" x14ac:dyDescent="0.25">
      <c r="A100" s="12"/>
      <c r="B100" s="97"/>
      <c r="C100" s="88"/>
      <c r="D100" s="88"/>
      <c r="E100" s="98"/>
      <c r="F100" s="136" t="s">
        <v>221</v>
      </c>
      <c r="G100" s="75" t="e">
        <f>#REF!</f>
        <v>#REF!</v>
      </c>
      <c r="H100" s="216">
        <f>SUM(H101:H110)</f>
        <v>0</v>
      </c>
      <c r="I100" s="235">
        <f>SUM(I101:I110)</f>
        <v>0</v>
      </c>
      <c r="J100" s="277" t="e">
        <f t="shared" si="21"/>
        <v>#DIV/0!</v>
      </c>
      <c r="K100" s="444"/>
      <c r="L100" s="444"/>
    </row>
    <row r="101" spans="1:12" s="448" customFormat="1" ht="18" hidden="1" customHeight="1" x14ac:dyDescent="0.25">
      <c r="A101" s="13"/>
      <c r="B101" s="613" t="s">
        <v>11</v>
      </c>
      <c r="C101" s="610"/>
      <c r="D101" s="623" t="s">
        <v>308</v>
      </c>
      <c r="E101" s="607" t="s">
        <v>15</v>
      </c>
      <c r="F101" s="146"/>
      <c r="G101" s="69"/>
      <c r="H101" s="210"/>
      <c r="I101" s="231"/>
      <c r="J101" s="271" t="e">
        <f t="shared" si="21"/>
        <v>#DIV/0!</v>
      </c>
      <c r="K101" s="444"/>
      <c r="L101" s="444"/>
    </row>
    <row r="102" spans="1:12" s="448" customFormat="1" ht="17.25" hidden="1" customHeight="1" x14ac:dyDescent="0.25">
      <c r="A102" s="13"/>
      <c r="B102" s="626" t="s">
        <v>11</v>
      </c>
      <c r="C102" s="623"/>
      <c r="D102" s="623" t="s">
        <v>465</v>
      </c>
      <c r="E102" s="624" t="s">
        <v>15</v>
      </c>
      <c r="F102" s="146"/>
      <c r="G102" s="69"/>
      <c r="H102" s="210"/>
      <c r="I102" s="231"/>
      <c r="J102" s="271" t="e">
        <f t="shared" si="21"/>
        <v>#DIV/0!</v>
      </c>
      <c r="K102" s="444"/>
      <c r="L102" s="444"/>
    </row>
    <row r="103" spans="1:12" s="448" customFormat="1" ht="16.5" hidden="1" customHeight="1" x14ac:dyDescent="0.25">
      <c r="A103" s="13"/>
      <c r="B103" s="626" t="s">
        <v>11</v>
      </c>
      <c r="C103" s="623"/>
      <c r="D103" s="623" t="s">
        <v>467</v>
      </c>
      <c r="E103" s="624" t="s">
        <v>15</v>
      </c>
      <c r="F103" s="146"/>
      <c r="G103" s="69"/>
      <c r="H103" s="210"/>
      <c r="I103" s="231"/>
      <c r="J103" s="271" t="e">
        <f t="shared" si="21"/>
        <v>#DIV/0!</v>
      </c>
      <c r="K103" s="444"/>
      <c r="L103" s="444"/>
    </row>
    <row r="104" spans="1:12" s="448" customFormat="1" ht="18" hidden="1" customHeight="1" x14ac:dyDescent="0.25">
      <c r="A104" s="13"/>
      <c r="B104" s="626" t="s">
        <v>11</v>
      </c>
      <c r="C104" s="623"/>
      <c r="D104" s="623" t="s">
        <v>466</v>
      </c>
      <c r="E104" s="624" t="s">
        <v>15</v>
      </c>
      <c r="F104" s="146"/>
      <c r="G104" s="69"/>
      <c r="H104" s="210"/>
      <c r="I104" s="231"/>
      <c r="J104" s="271" t="e">
        <f t="shared" si="21"/>
        <v>#DIV/0!</v>
      </c>
      <c r="K104" s="444"/>
      <c r="L104" s="444"/>
    </row>
    <row r="105" spans="1:12" s="448" customFormat="1" ht="18.75" hidden="1" customHeight="1" x14ac:dyDescent="0.25">
      <c r="A105" s="13"/>
      <c r="B105" s="626" t="s">
        <v>11</v>
      </c>
      <c r="C105" s="623"/>
      <c r="D105" s="623" t="s">
        <v>468</v>
      </c>
      <c r="E105" s="624" t="s">
        <v>15</v>
      </c>
      <c r="F105" s="146"/>
      <c r="G105" s="69"/>
      <c r="H105" s="210"/>
      <c r="I105" s="231"/>
      <c r="J105" s="271" t="e">
        <f t="shared" si="21"/>
        <v>#DIV/0!</v>
      </c>
      <c r="K105" s="444"/>
      <c r="L105" s="444"/>
    </row>
    <row r="106" spans="1:12" s="448" customFormat="1" ht="17.25" hidden="1" customHeight="1" x14ac:dyDescent="0.25">
      <c r="A106" s="13"/>
      <c r="B106" s="626" t="s">
        <v>11</v>
      </c>
      <c r="C106" s="623"/>
      <c r="D106" s="623" t="s">
        <v>469</v>
      </c>
      <c r="E106" s="624" t="s">
        <v>15</v>
      </c>
      <c r="F106" s="146"/>
      <c r="G106" s="69"/>
      <c r="H106" s="210"/>
      <c r="I106" s="231"/>
      <c r="J106" s="271" t="e">
        <f t="shared" si="21"/>
        <v>#DIV/0!</v>
      </c>
      <c r="K106" s="444"/>
      <c r="L106" s="444"/>
    </row>
    <row r="107" spans="1:12" s="448" customFormat="1" ht="18.75" hidden="1" customHeight="1" x14ac:dyDescent="0.25">
      <c r="A107" s="13"/>
      <c r="B107" s="626" t="s">
        <v>11</v>
      </c>
      <c r="C107" s="623"/>
      <c r="D107" s="623" t="s">
        <v>470</v>
      </c>
      <c r="E107" s="624" t="s">
        <v>15</v>
      </c>
      <c r="F107" s="146"/>
      <c r="G107" s="69"/>
      <c r="H107" s="210"/>
      <c r="I107" s="231"/>
      <c r="J107" s="271" t="e">
        <f t="shared" si="21"/>
        <v>#DIV/0!</v>
      </c>
      <c r="K107" s="444"/>
      <c r="L107" s="444"/>
    </row>
    <row r="108" spans="1:12" s="448" customFormat="1" ht="19.5" hidden="1" customHeight="1" x14ac:dyDescent="0.25">
      <c r="A108" s="13"/>
      <c r="B108" s="626" t="s">
        <v>11</v>
      </c>
      <c r="C108" s="623"/>
      <c r="D108" s="623" t="s">
        <v>471</v>
      </c>
      <c r="E108" s="624" t="s">
        <v>15</v>
      </c>
      <c r="F108" s="146"/>
      <c r="G108" s="69"/>
      <c r="H108" s="210"/>
      <c r="I108" s="231"/>
      <c r="J108" s="271" t="e">
        <f t="shared" si="21"/>
        <v>#DIV/0!</v>
      </c>
      <c r="K108" s="444"/>
      <c r="L108" s="444"/>
    </row>
    <row r="109" spans="1:12" s="448" customFormat="1" ht="17.25" hidden="1" customHeight="1" x14ac:dyDescent="0.25">
      <c r="A109" s="13"/>
      <c r="B109" s="625" t="s">
        <v>11</v>
      </c>
      <c r="C109" s="610"/>
      <c r="D109" s="610" t="s">
        <v>472</v>
      </c>
      <c r="E109" s="607" t="s">
        <v>15</v>
      </c>
      <c r="F109" s="146"/>
      <c r="G109" s="69"/>
      <c r="H109" s="210"/>
      <c r="I109" s="231"/>
      <c r="J109" s="271" t="e">
        <f t="shared" si="21"/>
        <v>#DIV/0!</v>
      </c>
      <c r="K109" s="444"/>
      <c r="L109" s="444"/>
    </row>
    <row r="110" spans="1:12" s="448" customFormat="1" ht="20.25" customHeight="1" thickBot="1" x14ac:dyDescent="0.3">
      <c r="A110" s="13"/>
      <c r="B110" s="625" t="s">
        <v>11</v>
      </c>
      <c r="C110" s="610"/>
      <c r="D110" s="610" t="s">
        <v>473</v>
      </c>
      <c r="E110" s="607" t="s">
        <v>15</v>
      </c>
      <c r="F110" s="146"/>
      <c r="G110" s="69"/>
      <c r="H110" s="210"/>
      <c r="I110" s="231"/>
      <c r="J110" s="271" t="e">
        <f t="shared" si="21"/>
        <v>#DIV/0!</v>
      </c>
      <c r="K110" s="444"/>
      <c r="L110" s="444"/>
    </row>
    <row r="111" spans="1:12" s="448" customFormat="1" ht="12.75" hidden="1" customHeight="1" x14ac:dyDescent="0.25">
      <c r="A111" s="13"/>
      <c r="B111" s="1733"/>
      <c r="C111" s="1702"/>
      <c r="D111" s="1702"/>
      <c r="E111" s="1703"/>
      <c r="F111" s="146"/>
      <c r="G111" s="69"/>
      <c r="H111" s="210"/>
      <c r="I111" s="231"/>
      <c r="J111" s="271" t="e">
        <f t="shared" si="21"/>
        <v>#DIV/0!</v>
      </c>
      <c r="K111" s="444"/>
      <c r="L111" s="444"/>
    </row>
    <row r="112" spans="1:12" s="448" customFormat="1" ht="12.75" hidden="1" customHeight="1" x14ac:dyDescent="0.25">
      <c r="A112" s="13"/>
      <c r="B112" s="1684"/>
      <c r="C112" s="1687"/>
      <c r="D112" s="1687"/>
      <c r="E112" s="1690"/>
      <c r="F112" s="137"/>
      <c r="G112" s="69"/>
      <c r="H112" s="210"/>
      <c r="I112" s="231"/>
      <c r="J112" s="271" t="e">
        <f t="shared" si="21"/>
        <v>#DIV/0!</v>
      </c>
      <c r="K112" s="444"/>
      <c r="L112" s="444"/>
    </row>
    <row r="113" spans="1:12" s="439" customFormat="1" ht="12.75" hidden="1" customHeight="1" thickBot="1" x14ac:dyDescent="0.3">
      <c r="A113" s="13"/>
      <c r="B113" s="1692"/>
      <c r="C113" s="1693"/>
      <c r="D113" s="1693"/>
      <c r="E113" s="1694"/>
      <c r="F113" s="192"/>
      <c r="G113" s="69"/>
      <c r="H113" s="210"/>
      <c r="I113" s="231"/>
      <c r="J113" s="271" t="e">
        <f t="shared" si="21"/>
        <v>#DIV/0!</v>
      </c>
      <c r="K113" s="444"/>
      <c r="L113" s="444"/>
    </row>
    <row r="114" spans="1:12" s="439" customFormat="1" ht="37.5" customHeight="1" thickBot="1" x14ac:dyDescent="0.3">
      <c r="A114" s="13"/>
      <c r="B114" s="37"/>
      <c r="C114" s="38"/>
      <c r="D114" s="38"/>
      <c r="E114" s="39"/>
      <c r="F114" s="145" t="s">
        <v>217</v>
      </c>
      <c r="G114" s="66">
        <f>G115</f>
        <v>317622885.14999998</v>
      </c>
      <c r="H114" s="207">
        <f>H115</f>
        <v>350517757.62</v>
      </c>
      <c r="I114" s="243">
        <f t="shared" ref="I114" si="27">I115</f>
        <v>8139491.2799999993</v>
      </c>
      <c r="J114" s="269">
        <f t="shared" si="21"/>
        <v>2.3221337872485502E-2</v>
      </c>
      <c r="K114" s="444"/>
      <c r="L114" s="444"/>
    </row>
    <row r="115" spans="1:12" s="439" customFormat="1" ht="75" customHeight="1" x14ac:dyDescent="0.25">
      <c r="A115" s="13"/>
      <c r="B115" s="101"/>
      <c r="C115" s="102"/>
      <c r="D115" s="102"/>
      <c r="E115" s="103"/>
      <c r="F115" s="125" t="s">
        <v>602</v>
      </c>
      <c r="G115" s="106">
        <f>SUM(G116:G122)</f>
        <v>317622885.14999998</v>
      </c>
      <c r="H115" s="133">
        <f>SUM(H116:H122)</f>
        <v>350517757.62</v>
      </c>
      <c r="I115" s="260">
        <f t="shared" ref="I115" si="28">SUM(I116:I122)</f>
        <v>8139491.2799999993</v>
      </c>
      <c r="J115" s="287">
        <f t="shared" si="21"/>
        <v>2.3221337872485502E-2</v>
      </c>
      <c r="K115" s="444"/>
      <c r="L115" s="444"/>
    </row>
    <row r="116" spans="1:12" s="439" customFormat="1" ht="12.75" customHeight="1" x14ac:dyDescent="0.25">
      <c r="A116" s="13"/>
      <c r="B116" s="6" t="s">
        <v>11</v>
      </c>
      <c r="C116" s="4"/>
      <c r="D116" s="4" t="s">
        <v>309</v>
      </c>
      <c r="E116" s="80" t="s">
        <v>140</v>
      </c>
      <c r="F116" s="126"/>
      <c r="G116" s="69">
        <v>6775713.4100000001</v>
      </c>
      <c r="H116" s="210">
        <v>7082413.6600000001</v>
      </c>
      <c r="I116" s="231">
        <v>53922.720000000001</v>
      </c>
      <c r="J116" s="271">
        <f t="shared" si="21"/>
        <v>7.6136078162935203E-3</v>
      </c>
      <c r="K116" s="444"/>
      <c r="L116" s="444"/>
    </row>
    <row r="117" spans="1:12" s="439" customFormat="1" ht="12.75" customHeight="1" x14ac:dyDescent="0.25">
      <c r="A117" s="13"/>
      <c r="B117" s="6" t="s">
        <v>11</v>
      </c>
      <c r="C117" s="4"/>
      <c r="D117" s="4" t="s">
        <v>310</v>
      </c>
      <c r="E117" s="80" t="s">
        <v>12</v>
      </c>
      <c r="F117" s="126"/>
      <c r="G117" s="69">
        <v>246929220.09999999</v>
      </c>
      <c r="H117" s="210">
        <v>273858716.95999998</v>
      </c>
      <c r="I117" s="231">
        <v>6608217.5599999996</v>
      </c>
      <c r="J117" s="271">
        <f t="shared" si="21"/>
        <v>2.4130024537306224E-2</v>
      </c>
      <c r="K117" s="444"/>
      <c r="L117" s="444"/>
    </row>
    <row r="118" spans="1:12" s="439" customFormat="1" ht="12.75" customHeight="1" x14ac:dyDescent="0.25">
      <c r="A118" s="13"/>
      <c r="B118" s="6" t="s">
        <v>11</v>
      </c>
      <c r="C118" s="4"/>
      <c r="D118" s="4" t="s">
        <v>311</v>
      </c>
      <c r="E118" s="80" t="s">
        <v>26</v>
      </c>
      <c r="F118" s="126"/>
      <c r="G118" s="69">
        <v>314110</v>
      </c>
      <c r="H118" s="210">
        <v>258040</v>
      </c>
      <c r="I118" s="231">
        <v>0</v>
      </c>
      <c r="J118" s="271">
        <f t="shared" si="21"/>
        <v>0</v>
      </c>
      <c r="K118" s="444"/>
      <c r="L118" s="444"/>
    </row>
    <row r="119" spans="1:12" s="439" customFormat="1" ht="12.75" customHeight="1" x14ac:dyDescent="0.25">
      <c r="A119" s="13"/>
      <c r="B119" s="6" t="s">
        <v>11</v>
      </c>
      <c r="C119" s="4"/>
      <c r="D119" s="4" t="s">
        <v>312</v>
      </c>
      <c r="E119" s="80" t="s">
        <v>26</v>
      </c>
      <c r="F119" s="126"/>
      <c r="G119" s="69">
        <v>62855841.640000001</v>
      </c>
      <c r="H119" s="210">
        <v>68706587</v>
      </c>
      <c r="I119" s="231">
        <v>1477351</v>
      </c>
      <c r="J119" s="271">
        <f t="shared" si="21"/>
        <v>2.1502319712082336E-2</v>
      </c>
      <c r="K119" s="444"/>
      <c r="L119" s="444"/>
    </row>
    <row r="120" spans="1:12" s="439" customFormat="1" ht="12.75" customHeight="1" x14ac:dyDescent="0.25">
      <c r="A120" s="13"/>
      <c r="B120" s="6" t="s">
        <v>11</v>
      </c>
      <c r="C120" s="4"/>
      <c r="D120" s="4" t="s">
        <v>313</v>
      </c>
      <c r="E120" s="80" t="s">
        <v>15</v>
      </c>
      <c r="F120" s="126"/>
      <c r="G120" s="69">
        <v>188000</v>
      </c>
      <c r="H120" s="210">
        <v>202000</v>
      </c>
      <c r="I120" s="231">
        <v>0</v>
      </c>
      <c r="J120" s="271">
        <f t="shared" si="21"/>
        <v>0</v>
      </c>
      <c r="K120" s="444"/>
      <c r="L120" s="444"/>
    </row>
    <row r="121" spans="1:12" s="439" customFormat="1" ht="12.75" customHeight="1" x14ac:dyDescent="0.25">
      <c r="A121" s="13"/>
      <c r="B121" s="6" t="s">
        <v>11</v>
      </c>
      <c r="C121" s="4"/>
      <c r="D121" s="4" t="s">
        <v>314</v>
      </c>
      <c r="E121" s="80" t="s">
        <v>15</v>
      </c>
      <c r="F121" s="126" t="s">
        <v>8</v>
      </c>
      <c r="G121" s="69">
        <v>250000</v>
      </c>
      <c r="H121" s="210">
        <v>100000</v>
      </c>
      <c r="I121" s="231">
        <v>0</v>
      </c>
      <c r="J121" s="271">
        <f t="shared" si="21"/>
        <v>0</v>
      </c>
      <c r="K121" s="444"/>
      <c r="L121" s="444"/>
    </row>
    <row r="122" spans="1:12" s="439" customFormat="1" ht="12.75" customHeight="1" thickBot="1" x14ac:dyDescent="0.3">
      <c r="A122" s="13"/>
      <c r="B122" s="626" t="s">
        <v>11</v>
      </c>
      <c r="C122" s="623"/>
      <c r="D122" s="623" t="s">
        <v>315</v>
      </c>
      <c r="E122" s="624" t="s">
        <v>15</v>
      </c>
      <c r="F122" s="194"/>
      <c r="G122" s="68">
        <v>310000</v>
      </c>
      <c r="H122" s="209">
        <v>310000</v>
      </c>
      <c r="I122" s="249">
        <v>0</v>
      </c>
      <c r="J122" s="268">
        <f t="shared" si="21"/>
        <v>0</v>
      </c>
      <c r="K122" s="444"/>
      <c r="L122" s="444"/>
    </row>
    <row r="123" spans="1:12" s="439" customFormat="1" ht="45.75" customHeight="1" thickBot="1" x14ac:dyDescent="0.3">
      <c r="A123" s="13"/>
      <c r="B123" s="37"/>
      <c r="C123" s="38"/>
      <c r="D123" s="38"/>
      <c r="E123" s="39"/>
      <c r="F123" s="145" t="s">
        <v>27</v>
      </c>
      <c r="G123" s="66">
        <f>G124</f>
        <v>36179836.979999997</v>
      </c>
      <c r="H123" s="207">
        <f>H124</f>
        <v>39016151</v>
      </c>
      <c r="I123" s="243">
        <f t="shared" ref="I123" si="29">I124</f>
        <v>1558274.25</v>
      </c>
      <c r="J123" s="269">
        <f t="shared" si="21"/>
        <v>3.9939210046629148E-2</v>
      </c>
      <c r="K123" s="444"/>
      <c r="L123" s="444"/>
    </row>
    <row r="124" spans="1:12" s="439" customFormat="1" ht="66.75" customHeight="1" x14ac:dyDescent="0.25">
      <c r="A124" s="13"/>
      <c r="B124" s="101"/>
      <c r="C124" s="102"/>
      <c r="D124" s="102"/>
      <c r="E124" s="103"/>
      <c r="F124" s="125" t="s">
        <v>223</v>
      </c>
      <c r="G124" s="106">
        <f>SUM(G125:G125)</f>
        <v>36179836.979999997</v>
      </c>
      <c r="H124" s="133">
        <f>SUM(H125:H125)</f>
        <v>39016151</v>
      </c>
      <c r="I124" s="260">
        <f t="shared" ref="I124" si="30">SUM(I125:I125)</f>
        <v>1558274.25</v>
      </c>
      <c r="J124" s="287">
        <f t="shared" si="21"/>
        <v>3.9939210046629148E-2</v>
      </c>
      <c r="K124" s="444"/>
      <c r="L124" s="444"/>
    </row>
    <row r="125" spans="1:12" s="439" customFormat="1" ht="15.75" customHeight="1" thickBot="1" x14ac:dyDescent="0.3">
      <c r="A125" s="13"/>
      <c r="B125" s="626" t="s">
        <v>11</v>
      </c>
      <c r="C125" s="623"/>
      <c r="D125" s="623" t="s">
        <v>316</v>
      </c>
      <c r="E125" s="624" t="s">
        <v>114</v>
      </c>
      <c r="F125" s="194"/>
      <c r="G125" s="68">
        <v>36179836.979999997</v>
      </c>
      <c r="H125" s="209">
        <v>39016151</v>
      </c>
      <c r="I125" s="249">
        <v>1558274.25</v>
      </c>
      <c r="J125" s="268">
        <f t="shared" si="21"/>
        <v>3.9939210046629148E-2</v>
      </c>
      <c r="K125" s="444"/>
      <c r="L125" s="444"/>
    </row>
    <row r="126" spans="1:12" s="441" customFormat="1" ht="33.75" customHeight="1" thickBot="1" x14ac:dyDescent="0.3">
      <c r="A126" s="11"/>
      <c r="B126" s="37"/>
      <c r="C126" s="38"/>
      <c r="D126" s="38"/>
      <c r="E126" s="39"/>
      <c r="F126" s="145" t="s">
        <v>17</v>
      </c>
      <c r="G126" s="66">
        <f>G127</f>
        <v>1799973.66</v>
      </c>
      <c r="H126" s="207">
        <f>H127</f>
        <v>7552404.7000000002</v>
      </c>
      <c r="I126" s="243">
        <f t="shared" ref="I126" si="31">I127</f>
        <v>0</v>
      </c>
      <c r="J126" s="269">
        <f t="shared" si="21"/>
        <v>0</v>
      </c>
      <c r="K126" s="444"/>
      <c r="L126" s="444"/>
    </row>
    <row r="127" spans="1:12" s="446" customFormat="1" ht="31.5" customHeight="1" x14ac:dyDescent="0.25">
      <c r="A127" s="12"/>
      <c r="B127" s="101"/>
      <c r="C127" s="102"/>
      <c r="D127" s="102"/>
      <c r="E127" s="103"/>
      <c r="F127" s="125" t="s">
        <v>555</v>
      </c>
      <c r="G127" s="106">
        <f>SUM(G128:G129)</f>
        <v>1799973.66</v>
      </c>
      <c r="H127" s="133">
        <f>SUM(H128:H129)</f>
        <v>7552404.7000000002</v>
      </c>
      <c r="I127" s="260">
        <f t="shared" ref="I127" si="32">SUM(I128:I129)</f>
        <v>0</v>
      </c>
      <c r="J127" s="287">
        <f t="shared" si="21"/>
        <v>0</v>
      </c>
      <c r="K127" s="444"/>
      <c r="L127" s="444"/>
    </row>
    <row r="128" spans="1:12" s="439" customFormat="1" ht="15" customHeight="1" x14ac:dyDescent="0.25">
      <c r="A128" s="13"/>
      <c r="B128" s="629" t="s">
        <v>11</v>
      </c>
      <c r="C128" s="618"/>
      <c r="D128" s="618" t="s">
        <v>522</v>
      </c>
      <c r="E128" s="620" t="s">
        <v>15</v>
      </c>
      <c r="F128" s="195"/>
      <c r="G128" s="71">
        <v>1331836.1599999999</v>
      </c>
      <c r="H128" s="221">
        <v>6700404.7000000002</v>
      </c>
      <c r="I128" s="231">
        <v>0</v>
      </c>
      <c r="J128" s="271">
        <f t="shared" si="21"/>
        <v>0</v>
      </c>
      <c r="K128" s="444"/>
      <c r="L128" s="444"/>
    </row>
    <row r="129" spans="1:12" s="439" customFormat="1" ht="17.25" customHeight="1" thickBot="1" x14ac:dyDescent="0.3">
      <c r="A129" s="13"/>
      <c r="B129" s="628" t="s">
        <v>11</v>
      </c>
      <c r="C129" s="617"/>
      <c r="D129" s="617" t="s">
        <v>317</v>
      </c>
      <c r="E129" s="619" t="s">
        <v>15</v>
      </c>
      <c r="F129" s="194"/>
      <c r="G129" s="68">
        <v>468137.5</v>
      </c>
      <c r="H129" s="209">
        <v>852000</v>
      </c>
      <c r="I129" s="249">
        <v>0</v>
      </c>
      <c r="J129" s="268">
        <f t="shared" si="21"/>
        <v>0</v>
      </c>
      <c r="K129" s="444"/>
      <c r="L129" s="444"/>
    </row>
    <row r="130" spans="1:12" s="449" customFormat="1" ht="33" customHeight="1" thickBot="1" x14ac:dyDescent="0.3">
      <c r="A130" s="91">
        <v>4</v>
      </c>
      <c r="B130" s="107"/>
      <c r="C130" s="108"/>
      <c r="D130" s="108"/>
      <c r="E130" s="120"/>
      <c r="F130" s="123" t="s">
        <v>229</v>
      </c>
      <c r="G130" s="110">
        <f>G131+G134</f>
        <v>166667307.56999999</v>
      </c>
      <c r="H130" s="115">
        <f>H131+H134</f>
        <v>243131354</v>
      </c>
      <c r="I130" s="255">
        <f t="shared" ref="I130" si="33">I131+I134</f>
        <v>16045458.510000002</v>
      </c>
      <c r="J130" s="273">
        <f t="shared" si="21"/>
        <v>6.5995019753807657E-2</v>
      </c>
      <c r="K130" s="444"/>
      <c r="L130" s="444"/>
    </row>
    <row r="131" spans="1:12" s="449" customFormat="1" ht="31.5" customHeight="1" x14ac:dyDescent="0.25">
      <c r="A131" s="27"/>
      <c r="B131" s="58"/>
      <c r="C131" s="59"/>
      <c r="D131" s="59"/>
      <c r="E131" s="60"/>
      <c r="F131" s="124" t="s">
        <v>172</v>
      </c>
      <c r="G131" s="179">
        <f>G132</f>
        <v>35216336.619999997</v>
      </c>
      <c r="H131" s="228">
        <f>H132</f>
        <v>39258650.689999998</v>
      </c>
      <c r="I131" s="254">
        <f t="shared" ref="I131" si="34">I132</f>
        <v>2370720.96</v>
      </c>
      <c r="J131" s="274">
        <f t="shared" si="21"/>
        <v>6.0387224683803829E-2</v>
      </c>
      <c r="K131" s="444"/>
      <c r="L131" s="444"/>
    </row>
    <row r="132" spans="1:12" s="449" customFormat="1" ht="30" customHeight="1" x14ac:dyDescent="0.25">
      <c r="A132" s="27"/>
      <c r="B132" s="101"/>
      <c r="C132" s="102"/>
      <c r="D132" s="102"/>
      <c r="E132" s="121"/>
      <c r="F132" s="125" t="s">
        <v>40</v>
      </c>
      <c r="G132" s="106">
        <f>SUM(G133:G133)</f>
        <v>35216336.619999997</v>
      </c>
      <c r="H132" s="133">
        <f>SUM(H133:H133)</f>
        <v>39258650.689999998</v>
      </c>
      <c r="I132" s="235">
        <f t="shared" ref="I132" si="35">SUM(I133:I133)</f>
        <v>2370720.96</v>
      </c>
      <c r="J132" s="277">
        <f t="shared" si="21"/>
        <v>6.0387224683803829E-2</v>
      </c>
      <c r="K132" s="444"/>
      <c r="L132" s="444"/>
    </row>
    <row r="133" spans="1:12" s="449" customFormat="1" ht="15.75" customHeight="1" thickBot="1" x14ac:dyDescent="0.3">
      <c r="A133" s="27"/>
      <c r="B133" s="6" t="s">
        <v>38</v>
      </c>
      <c r="C133" s="4"/>
      <c r="D133" s="4" t="s">
        <v>318</v>
      </c>
      <c r="E133" s="25" t="s">
        <v>12</v>
      </c>
      <c r="F133" s="126"/>
      <c r="G133" s="68">
        <v>35216336.619999997</v>
      </c>
      <c r="H133" s="209">
        <v>39258650.689999998</v>
      </c>
      <c r="I133" s="249">
        <v>2370720.96</v>
      </c>
      <c r="J133" s="268">
        <f t="shared" si="21"/>
        <v>6.0387224683803829E-2</v>
      </c>
      <c r="K133" s="444"/>
      <c r="L133" s="444"/>
    </row>
    <row r="134" spans="1:12" s="445" customFormat="1" ht="34.5" customHeight="1" thickBot="1" x14ac:dyDescent="0.3">
      <c r="A134" s="11"/>
      <c r="B134" s="111"/>
      <c r="C134" s="112"/>
      <c r="D134" s="112"/>
      <c r="E134" s="122"/>
      <c r="F134" s="127" t="s">
        <v>202</v>
      </c>
      <c r="G134" s="114">
        <f>G135</f>
        <v>131450970.95</v>
      </c>
      <c r="H134" s="116">
        <f>H135</f>
        <v>203872703.31</v>
      </c>
      <c r="I134" s="261">
        <f t="shared" ref="I134" si="36">I135</f>
        <v>13674737.550000001</v>
      </c>
      <c r="J134" s="288">
        <f t="shared" si="21"/>
        <v>6.7074882159220639E-2</v>
      </c>
      <c r="K134" s="444"/>
      <c r="L134" s="444"/>
    </row>
    <row r="135" spans="1:12" s="439" customFormat="1" ht="30" customHeight="1" x14ac:dyDescent="0.25">
      <c r="A135" s="13"/>
      <c r="B135" s="101"/>
      <c r="C135" s="102"/>
      <c r="D135" s="102"/>
      <c r="E135" s="121"/>
      <c r="F135" s="125" t="s">
        <v>203</v>
      </c>
      <c r="G135" s="106">
        <f>SUM(G136:G136)</f>
        <v>131450970.95</v>
      </c>
      <c r="H135" s="133">
        <f>SUM(H136:H136)</f>
        <v>203872703.31</v>
      </c>
      <c r="I135" s="260">
        <f t="shared" ref="I135" si="37">SUM(I136:I136)</f>
        <v>13674737.550000001</v>
      </c>
      <c r="J135" s="287">
        <f t="shared" si="21"/>
        <v>6.7074882159220639E-2</v>
      </c>
      <c r="K135" s="444"/>
      <c r="L135" s="444"/>
    </row>
    <row r="136" spans="1:12" s="439" customFormat="1" ht="17.25" customHeight="1" thickBot="1" x14ac:dyDescent="0.3">
      <c r="A136" s="28"/>
      <c r="B136" s="15" t="s">
        <v>38</v>
      </c>
      <c r="C136" s="16"/>
      <c r="D136" s="16" t="s">
        <v>319</v>
      </c>
      <c r="E136" s="29" t="s">
        <v>39</v>
      </c>
      <c r="F136" s="128"/>
      <c r="G136" s="104">
        <v>131450970.95</v>
      </c>
      <c r="H136" s="219">
        <v>203872703.31</v>
      </c>
      <c r="I136" s="249">
        <v>13674737.550000001</v>
      </c>
      <c r="J136" s="268">
        <f t="shared" si="21"/>
        <v>6.7074882159220639E-2</v>
      </c>
      <c r="K136" s="444"/>
      <c r="L136" s="444"/>
    </row>
    <row r="137" spans="1:12" s="531" customFormat="1" ht="35.25" customHeight="1" thickBot="1" x14ac:dyDescent="0.3">
      <c r="A137" s="90">
        <v>5</v>
      </c>
      <c r="B137" s="35"/>
      <c r="C137" s="36"/>
      <c r="D137" s="36"/>
      <c r="E137" s="92"/>
      <c r="F137" s="187" t="s">
        <v>256</v>
      </c>
      <c r="G137" s="65">
        <f>G138+G163+G197+G235+G258+G277+G287+G290+G293</f>
        <v>7788567679.3999996</v>
      </c>
      <c r="H137" s="206">
        <f>H138+H163+H197+H235+H258+H261+H277+H285+H287+H290+H293</f>
        <v>9829379078.4799995</v>
      </c>
      <c r="I137" s="241">
        <f>I138+I163+I197+I235+I258+I261+I277+I285+I287+I290+I293</f>
        <v>252236162.40000001</v>
      </c>
      <c r="J137" s="265">
        <f t="shared" si="21"/>
        <v>2.5661454338680917E-2</v>
      </c>
      <c r="K137" s="444"/>
      <c r="L137" s="444"/>
    </row>
    <row r="138" spans="1:12" s="445" customFormat="1" ht="47.25" customHeight="1" x14ac:dyDescent="0.25">
      <c r="A138" s="11"/>
      <c r="B138" s="85"/>
      <c r="C138" s="86"/>
      <c r="D138" s="86"/>
      <c r="E138" s="87"/>
      <c r="F138" s="135" t="s">
        <v>174</v>
      </c>
      <c r="G138" s="264">
        <f>G139+G142+G144+G146+G148+G150+G153+G157+G159</f>
        <v>2552130617.5999999</v>
      </c>
      <c r="H138" s="281">
        <f>H139+H142+H144+H146+H148+H150+H153+H157+H159</f>
        <v>2606046954.1800003</v>
      </c>
      <c r="I138" s="240">
        <f>I139+I142+I144+I146+I148+I150+I153+I157+I159</f>
        <v>109729425.17</v>
      </c>
      <c r="J138" s="266">
        <f t="shared" si="21"/>
        <v>4.2105697671332501E-2</v>
      </c>
      <c r="K138" s="444"/>
      <c r="L138" s="444"/>
    </row>
    <row r="139" spans="1:12" s="446" customFormat="1" ht="26.25" customHeight="1" x14ac:dyDescent="0.25">
      <c r="A139" s="12"/>
      <c r="B139" s="97"/>
      <c r="C139" s="88"/>
      <c r="D139" s="88"/>
      <c r="E139" s="98"/>
      <c r="F139" s="136" t="s">
        <v>47</v>
      </c>
      <c r="G139" s="75">
        <f>SUM(G140:G141)</f>
        <v>1687752041</v>
      </c>
      <c r="H139" s="216">
        <f>SUM(H140:H141)</f>
        <v>1834070244</v>
      </c>
      <c r="I139" s="235">
        <f t="shared" ref="I139" si="38">SUM(I140:I141)</f>
        <v>63020428.219999999</v>
      </c>
      <c r="J139" s="277">
        <f t="shared" si="21"/>
        <v>3.4360967594434182E-2</v>
      </c>
      <c r="K139" s="444"/>
      <c r="L139" s="444"/>
    </row>
    <row r="140" spans="1:12" s="439" customFormat="1" ht="12.75" customHeight="1" x14ac:dyDescent="0.25">
      <c r="A140" s="13"/>
      <c r="B140" s="6" t="s">
        <v>45</v>
      </c>
      <c r="C140" s="4"/>
      <c r="D140" s="4" t="s">
        <v>320</v>
      </c>
      <c r="E140" s="80" t="s">
        <v>53</v>
      </c>
      <c r="F140" s="137"/>
      <c r="G140" s="69">
        <v>1687107641</v>
      </c>
      <c r="H140" s="210">
        <v>1833449844</v>
      </c>
      <c r="I140" s="231">
        <v>62963428.219999999</v>
      </c>
      <c r="J140" s="271">
        <f t="shared" si="21"/>
        <v>3.4341505673607067E-2</v>
      </c>
      <c r="K140" s="444"/>
      <c r="L140" s="444"/>
    </row>
    <row r="141" spans="1:12" s="439" customFormat="1" ht="12.75" customHeight="1" x14ac:dyDescent="0.25">
      <c r="A141" s="13"/>
      <c r="B141" s="6" t="s">
        <v>45</v>
      </c>
      <c r="C141" s="4"/>
      <c r="D141" s="4" t="s">
        <v>321</v>
      </c>
      <c r="E141" s="80" t="s">
        <v>12</v>
      </c>
      <c r="F141" s="137"/>
      <c r="G141" s="69">
        <v>644400</v>
      </c>
      <c r="H141" s="210">
        <v>620400</v>
      </c>
      <c r="I141" s="231">
        <v>57000</v>
      </c>
      <c r="J141" s="271">
        <f t="shared" si="21"/>
        <v>9.187620889748549E-2</v>
      </c>
      <c r="K141" s="444"/>
      <c r="L141" s="444"/>
    </row>
    <row r="142" spans="1:12" s="446" customFormat="1" ht="45" hidden="1" customHeight="1" x14ac:dyDescent="0.25">
      <c r="A142" s="12"/>
      <c r="B142" s="118"/>
      <c r="C142" s="119"/>
      <c r="D142" s="119"/>
      <c r="E142" s="148"/>
      <c r="F142" s="138" t="s">
        <v>48</v>
      </c>
      <c r="G142" s="132">
        <f>G143</f>
        <v>0</v>
      </c>
      <c r="H142" s="222">
        <f>H143</f>
        <v>0</v>
      </c>
      <c r="I142" s="236"/>
      <c r="J142" s="289" t="e">
        <f t="shared" si="21"/>
        <v>#DIV/0!</v>
      </c>
      <c r="K142" s="444"/>
      <c r="L142" s="444"/>
    </row>
    <row r="143" spans="1:12" s="439" customFormat="1" ht="12.75" hidden="1" customHeight="1" x14ac:dyDescent="0.25">
      <c r="A143" s="13"/>
      <c r="B143" s="6" t="s">
        <v>45</v>
      </c>
      <c r="C143" s="4"/>
      <c r="D143" s="4" t="s">
        <v>49</v>
      </c>
      <c r="E143" s="80" t="s">
        <v>12</v>
      </c>
      <c r="F143" s="137" t="s">
        <v>7</v>
      </c>
      <c r="G143" s="69"/>
      <c r="H143" s="210"/>
      <c r="I143" s="231"/>
      <c r="J143" s="271" t="e">
        <f t="shared" ref="J143:J206" si="39">I143/H143</f>
        <v>#DIV/0!</v>
      </c>
      <c r="K143" s="444"/>
      <c r="L143" s="444"/>
    </row>
    <row r="144" spans="1:12" s="446" customFormat="1" ht="58.5" customHeight="1" x14ac:dyDescent="0.25">
      <c r="A144" s="12"/>
      <c r="B144" s="97"/>
      <c r="C144" s="88"/>
      <c r="D144" s="88"/>
      <c r="E144" s="98"/>
      <c r="F144" s="136" t="s">
        <v>50</v>
      </c>
      <c r="G144" s="75">
        <f>G145</f>
        <v>88377294</v>
      </c>
      <c r="H144" s="216">
        <f>H145</f>
        <v>90014803</v>
      </c>
      <c r="I144" s="235">
        <f t="shared" ref="I144" si="40">I145</f>
        <v>4561389.22</v>
      </c>
      <c r="J144" s="277">
        <f t="shared" si="39"/>
        <v>5.0673767735735641E-2</v>
      </c>
      <c r="K144" s="444"/>
      <c r="L144" s="444"/>
    </row>
    <row r="145" spans="1:12" s="447" customFormat="1" ht="12.75" customHeight="1" x14ac:dyDescent="0.25">
      <c r="A145" s="13"/>
      <c r="B145" s="622" t="s">
        <v>45</v>
      </c>
      <c r="C145" s="612"/>
      <c r="D145" s="612" t="s">
        <v>322</v>
      </c>
      <c r="E145" s="609" t="s">
        <v>16</v>
      </c>
      <c r="F145" s="137"/>
      <c r="G145" s="69">
        <v>88377294</v>
      </c>
      <c r="H145" s="210">
        <v>90014803</v>
      </c>
      <c r="I145" s="231">
        <v>4561389.22</v>
      </c>
      <c r="J145" s="271">
        <f t="shared" si="39"/>
        <v>5.0673767735735641E-2</v>
      </c>
      <c r="K145" s="444"/>
      <c r="L145" s="444"/>
    </row>
    <row r="146" spans="1:12" s="446" customFormat="1" ht="18.75" customHeight="1" x14ac:dyDescent="0.25">
      <c r="A146" s="12"/>
      <c r="B146" s="97"/>
      <c r="C146" s="88"/>
      <c r="D146" s="88"/>
      <c r="E146" s="98"/>
      <c r="F146" s="136" t="s">
        <v>52</v>
      </c>
      <c r="G146" s="75">
        <f>G147</f>
        <v>727129115.19000006</v>
      </c>
      <c r="H146" s="216">
        <f>H147</f>
        <v>636014662.00999999</v>
      </c>
      <c r="I146" s="235">
        <f t="shared" ref="I146" si="41">I147</f>
        <v>39096902.049999997</v>
      </c>
      <c r="J146" s="277">
        <f t="shared" si="39"/>
        <v>6.147169929454438E-2</v>
      </c>
      <c r="K146" s="444"/>
      <c r="L146" s="444"/>
    </row>
    <row r="147" spans="1:12" s="439" customFormat="1" ht="12.75" customHeight="1" x14ac:dyDescent="0.25">
      <c r="A147" s="13"/>
      <c r="B147" s="6" t="s">
        <v>45</v>
      </c>
      <c r="C147" s="4"/>
      <c r="D147" s="4" t="s">
        <v>323</v>
      </c>
      <c r="E147" s="80" t="s">
        <v>26</v>
      </c>
      <c r="F147" s="139"/>
      <c r="G147" s="69">
        <v>727129115.19000006</v>
      </c>
      <c r="H147" s="210">
        <v>636014662.00999999</v>
      </c>
      <c r="I147" s="231">
        <v>39096902.049999997</v>
      </c>
      <c r="J147" s="271">
        <f t="shared" si="39"/>
        <v>6.147169929454438E-2</v>
      </c>
      <c r="K147" s="444"/>
      <c r="L147" s="444"/>
    </row>
    <row r="148" spans="1:12" s="446" customFormat="1" ht="18" customHeight="1" x14ac:dyDescent="0.25">
      <c r="A148" s="12"/>
      <c r="B148" s="97"/>
      <c r="C148" s="88"/>
      <c r="D148" s="88"/>
      <c r="E148" s="98"/>
      <c r="F148" s="136" t="s">
        <v>54</v>
      </c>
      <c r="G148" s="75">
        <f t="shared" ref="G148:I148" si="42">G149</f>
        <v>48872167.409999996</v>
      </c>
      <c r="H148" s="216">
        <f>H149</f>
        <v>45947245.170000002</v>
      </c>
      <c r="I148" s="235">
        <f t="shared" si="42"/>
        <v>3050705.68</v>
      </c>
      <c r="J148" s="277">
        <f t="shared" si="39"/>
        <v>6.6395834368583109E-2</v>
      </c>
      <c r="K148" s="444"/>
      <c r="L148" s="444"/>
    </row>
    <row r="149" spans="1:12" s="439" customFormat="1" ht="12.75" customHeight="1" x14ac:dyDescent="0.25">
      <c r="A149" s="13"/>
      <c r="B149" s="186" t="s">
        <v>45</v>
      </c>
      <c r="C149" s="204"/>
      <c r="D149" s="204" t="s">
        <v>324</v>
      </c>
      <c r="E149" s="205" t="s">
        <v>53</v>
      </c>
      <c r="F149" s="137"/>
      <c r="G149" s="69">
        <v>48872167.409999996</v>
      </c>
      <c r="H149" s="210">
        <v>45947245.170000002</v>
      </c>
      <c r="I149" s="231">
        <v>3050705.68</v>
      </c>
      <c r="J149" s="271">
        <f t="shared" si="39"/>
        <v>6.6395834368583109E-2</v>
      </c>
      <c r="K149" s="444"/>
      <c r="L149" s="444"/>
    </row>
    <row r="150" spans="1:12" s="446" customFormat="1" ht="18" customHeight="1" x14ac:dyDescent="0.25">
      <c r="A150" s="12"/>
      <c r="B150" s="97"/>
      <c r="C150" s="88"/>
      <c r="D150" s="88"/>
      <c r="E150" s="98"/>
      <c r="F150" s="136" t="s">
        <v>55</v>
      </c>
      <c r="G150" s="75">
        <f>SUM(G151:G152)</f>
        <v>0</v>
      </c>
      <c r="H150" s="216">
        <f>SUM(H151:H152)</f>
        <v>0</v>
      </c>
      <c r="I150" s="235">
        <f>SUM(I151:I152)</f>
        <v>0</v>
      </c>
      <c r="J150" s="277" t="e">
        <f t="shared" si="39"/>
        <v>#DIV/0!</v>
      </c>
      <c r="K150" s="444"/>
      <c r="L150" s="444"/>
    </row>
    <row r="151" spans="1:12" s="439" customFormat="1" ht="12.75" customHeight="1" x14ac:dyDescent="0.25">
      <c r="A151" s="13"/>
      <c r="B151" s="1728" t="s">
        <v>45</v>
      </c>
      <c r="C151" s="1678"/>
      <c r="D151" s="1678" t="s">
        <v>531</v>
      </c>
      <c r="E151" s="1680"/>
      <c r="F151" s="137"/>
      <c r="G151" s="69"/>
      <c r="H151" s="210"/>
      <c r="I151" s="231"/>
      <c r="J151" s="271" t="e">
        <f t="shared" si="39"/>
        <v>#DIV/0!</v>
      </c>
      <c r="K151" s="444"/>
      <c r="L151" s="444"/>
    </row>
    <row r="152" spans="1:12" s="447" customFormat="1" ht="12.75" hidden="1" customHeight="1" x14ac:dyDescent="0.25">
      <c r="A152" s="13"/>
      <c r="B152" s="1730"/>
      <c r="C152" s="1679"/>
      <c r="D152" s="1679"/>
      <c r="E152" s="1681"/>
      <c r="F152" s="137" t="s">
        <v>7</v>
      </c>
      <c r="G152" s="69"/>
      <c r="H152" s="210"/>
      <c r="I152" s="231"/>
      <c r="J152" s="271" t="e">
        <f t="shared" si="39"/>
        <v>#DIV/0!</v>
      </c>
      <c r="K152" s="444"/>
      <c r="L152" s="444"/>
    </row>
    <row r="153" spans="1:12" s="446" customFormat="1" ht="28.5" hidden="1" customHeight="1" x14ac:dyDescent="0.25">
      <c r="A153" s="12"/>
      <c r="B153" s="149"/>
      <c r="C153" s="57"/>
      <c r="D153" s="57"/>
      <c r="E153" s="131"/>
      <c r="F153" s="138" t="s">
        <v>163</v>
      </c>
      <c r="G153" s="132">
        <f t="shared" ref="G153:I153" si="43">SUM(G154:G156)</f>
        <v>0</v>
      </c>
      <c r="H153" s="222">
        <f t="shared" si="43"/>
        <v>0</v>
      </c>
      <c r="I153" s="236">
        <f t="shared" si="43"/>
        <v>0</v>
      </c>
      <c r="J153" s="289" t="e">
        <f t="shared" si="39"/>
        <v>#DIV/0!</v>
      </c>
      <c r="K153" s="444"/>
      <c r="L153" s="444"/>
    </row>
    <row r="154" spans="1:12" s="447" customFormat="1" ht="12.75" hidden="1" customHeight="1" x14ac:dyDescent="0.25">
      <c r="A154" s="13"/>
      <c r="B154" s="1728" t="s">
        <v>45</v>
      </c>
      <c r="C154" s="1678"/>
      <c r="D154" s="1678" t="s">
        <v>162</v>
      </c>
      <c r="E154" s="1680" t="s">
        <v>26</v>
      </c>
      <c r="F154" s="137"/>
      <c r="G154" s="69"/>
      <c r="H154" s="210"/>
      <c r="I154" s="231"/>
      <c r="J154" s="271" t="e">
        <f t="shared" si="39"/>
        <v>#DIV/0!</v>
      </c>
      <c r="K154" s="444"/>
      <c r="L154" s="444"/>
    </row>
    <row r="155" spans="1:12" s="447" customFormat="1" ht="12.75" hidden="1" customHeight="1" x14ac:dyDescent="0.25">
      <c r="A155" s="13"/>
      <c r="B155" s="1729"/>
      <c r="C155" s="1731"/>
      <c r="D155" s="1731"/>
      <c r="E155" s="1732"/>
      <c r="F155" s="137" t="s">
        <v>7</v>
      </c>
      <c r="G155" s="74"/>
      <c r="H155" s="215"/>
      <c r="I155" s="234"/>
      <c r="J155" s="271" t="e">
        <f t="shared" si="39"/>
        <v>#DIV/0!</v>
      </c>
      <c r="K155" s="444"/>
      <c r="L155" s="444"/>
    </row>
    <row r="156" spans="1:12" s="447" customFormat="1" ht="12.75" hidden="1" customHeight="1" x14ac:dyDescent="0.25">
      <c r="A156" s="13"/>
      <c r="B156" s="1730"/>
      <c r="C156" s="1679"/>
      <c r="D156" s="1679"/>
      <c r="E156" s="1681"/>
      <c r="F156" s="137" t="s">
        <v>9</v>
      </c>
      <c r="G156" s="74"/>
      <c r="H156" s="215"/>
      <c r="I156" s="234"/>
      <c r="J156" s="271" t="e">
        <f t="shared" si="39"/>
        <v>#DIV/0!</v>
      </c>
      <c r="K156" s="444"/>
      <c r="L156" s="444"/>
    </row>
    <row r="157" spans="1:12" s="446" customFormat="1" ht="30" customHeight="1" x14ac:dyDescent="0.25">
      <c r="A157" s="12"/>
      <c r="B157" s="97"/>
      <c r="C157" s="88"/>
      <c r="D157" s="88"/>
      <c r="E157" s="98"/>
      <c r="F157" s="136" t="s">
        <v>58</v>
      </c>
      <c r="G157" s="75">
        <f>SUM(G158:G158)</f>
        <v>0</v>
      </c>
      <c r="H157" s="216">
        <f>SUM(H158:H158)</f>
        <v>0</v>
      </c>
      <c r="I157" s="235">
        <f>SUM(I158:I158)</f>
        <v>0</v>
      </c>
      <c r="J157" s="277" t="e">
        <f t="shared" si="39"/>
        <v>#DIV/0!</v>
      </c>
      <c r="K157" s="444"/>
      <c r="L157" s="444"/>
    </row>
    <row r="158" spans="1:12" s="439" customFormat="1" ht="15" customHeight="1" x14ac:dyDescent="0.25">
      <c r="A158" s="13"/>
      <c r="B158" s="628" t="s">
        <v>45</v>
      </c>
      <c r="C158" s="617"/>
      <c r="D158" s="617" t="s">
        <v>449</v>
      </c>
      <c r="E158" s="619" t="s">
        <v>26</v>
      </c>
      <c r="F158" s="137"/>
      <c r="G158" s="69"/>
      <c r="H158" s="210"/>
      <c r="I158" s="231"/>
      <c r="J158" s="271" t="e">
        <f t="shared" si="39"/>
        <v>#DIV/0!</v>
      </c>
      <c r="K158" s="444"/>
      <c r="L158" s="444"/>
    </row>
    <row r="159" spans="1:12" s="446" customFormat="1" ht="15" hidden="1" customHeight="1" x14ac:dyDescent="0.25">
      <c r="A159" s="12"/>
      <c r="B159" s="149"/>
      <c r="C159" s="57"/>
      <c r="D159" s="57"/>
      <c r="E159" s="131"/>
      <c r="F159" s="138" t="s">
        <v>56</v>
      </c>
      <c r="G159" s="132">
        <f t="shared" ref="G159:I159" si="44">SUM(G160:G162)</f>
        <v>0</v>
      </c>
      <c r="H159" s="222">
        <f t="shared" si="44"/>
        <v>0</v>
      </c>
      <c r="I159" s="236">
        <f t="shared" si="44"/>
        <v>0</v>
      </c>
      <c r="J159" s="289" t="e">
        <f t="shared" si="39"/>
        <v>#DIV/0!</v>
      </c>
      <c r="K159" s="444"/>
      <c r="L159" s="444"/>
    </row>
    <row r="160" spans="1:12" s="447" customFormat="1" ht="12.75" hidden="1" customHeight="1" x14ac:dyDescent="0.25">
      <c r="A160" s="13"/>
      <c r="B160" s="1728" t="s">
        <v>45</v>
      </c>
      <c r="C160" s="1678"/>
      <c r="D160" s="1678" t="s">
        <v>57</v>
      </c>
      <c r="E160" s="1680" t="s">
        <v>26</v>
      </c>
      <c r="F160" s="137"/>
      <c r="G160" s="69"/>
      <c r="H160" s="210"/>
      <c r="I160" s="231"/>
      <c r="J160" s="271" t="e">
        <f t="shared" si="39"/>
        <v>#DIV/0!</v>
      </c>
      <c r="K160" s="444"/>
      <c r="L160" s="444"/>
    </row>
    <row r="161" spans="1:12" s="447" customFormat="1" ht="12.75" hidden="1" customHeight="1" x14ac:dyDescent="0.25">
      <c r="A161" s="13"/>
      <c r="B161" s="1730"/>
      <c r="C161" s="1679"/>
      <c r="D161" s="1679"/>
      <c r="E161" s="1681"/>
      <c r="F161" s="137" t="s">
        <v>7</v>
      </c>
      <c r="G161" s="69"/>
      <c r="H161" s="210"/>
      <c r="I161" s="231"/>
      <c r="J161" s="271" t="e">
        <f t="shared" si="39"/>
        <v>#DIV/0!</v>
      </c>
      <c r="K161" s="444"/>
      <c r="L161" s="444"/>
    </row>
    <row r="162" spans="1:12" s="447" customFormat="1" ht="12.75" hidden="1" customHeight="1" x14ac:dyDescent="0.25">
      <c r="A162" s="13"/>
      <c r="B162" s="55"/>
      <c r="C162" s="204"/>
      <c r="D162" s="204"/>
      <c r="E162" s="205"/>
      <c r="F162" s="137"/>
      <c r="G162" s="69"/>
      <c r="H162" s="210"/>
      <c r="I162" s="231"/>
      <c r="J162" s="271" t="e">
        <f t="shared" si="39"/>
        <v>#DIV/0!</v>
      </c>
      <c r="K162" s="444"/>
      <c r="L162" s="444"/>
    </row>
    <row r="163" spans="1:12" s="445" customFormat="1" ht="51" customHeight="1" x14ac:dyDescent="0.25">
      <c r="A163" s="14"/>
      <c r="B163" s="99"/>
      <c r="C163" s="89"/>
      <c r="D163" s="89"/>
      <c r="E163" s="100"/>
      <c r="F163" s="140" t="s">
        <v>175</v>
      </c>
      <c r="G163" s="105">
        <f>G164+G167+G169+G171+G173+G179+G195</f>
        <v>3499688491.23</v>
      </c>
      <c r="H163" s="220">
        <f>H164+H167+H169+H171+H173+H179+H195+H193+H184</f>
        <v>3944485529.1700001</v>
      </c>
      <c r="I163" s="220">
        <f>I164+I167+I169+I171+I173+I179+I195+I193+I184</f>
        <v>99510754.189999998</v>
      </c>
      <c r="J163" s="286">
        <f>I163/H163</f>
        <v>2.5227815758000531E-2</v>
      </c>
      <c r="K163" s="444"/>
      <c r="L163" s="444"/>
    </row>
    <row r="164" spans="1:12" s="446" customFormat="1" ht="36.75" customHeight="1" x14ac:dyDescent="0.25">
      <c r="A164" s="12"/>
      <c r="B164" s="97"/>
      <c r="C164" s="88"/>
      <c r="D164" s="88"/>
      <c r="E164" s="98"/>
      <c r="F164" s="136" t="s">
        <v>47</v>
      </c>
      <c r="G164" s="75">
        <f>SUM(G165:G166)</f>
        <v>2294872764</v>
      </c>
      <c r="H164" s="216">
        <f>SUM(H165:H166)</f>
        <v>2593796437</v>
      </c>
      <c r="I164" s="235">
        <f t="shared" ref="I164" si="45">SUM(I165:I166)</f>
        <v>61816821</v>
      </c>
      <c r="J164" s="277">
        <f t="shared" si="39"/>
        <v>2.3832564544462746E-2</v>
      </c>
      <c r="K164" s="444"/>
      <c r="L164" s="444"/>
    </row>
    <row r="165" spans="1:12" s="447" customFormat="1" ht="12.75" customHeight="1" x14ac:dyDescent="0.25">
      <c r="A165" s="13"/>
      <c r="B165" s="6" t="s">
        <v>45</v>
      </c>
      <c r="C165" s="4"/>
      <c r="D165" s="4" t="s">
        <v>325</v>
      </c>
      <c r="E165" s="80" t="s">
        <v>53</v>
      </c>
      <c r="F165" s="141"/>
      <c r="G165" s="71">
        <v>2293414764</v>
      </c>
      <c r="H165" s="221">
        <v>2592262837</v>
      </c>
      <c r="I165" s="231">
        <v>61697221</v>
      </c>
      <c r="J165" s="271">
        <f t="shared" si="39"/>
        <v>2.3800526751909763E-2</v>
      </c>
      <c r="K165" s="444"/>
      <c r="L165" s="444"/>
    </row>
    <row r="166" spans="1:12" s="447" customFormat="1" ht="12.75" customHeight="1" x14ac:dyDescent="0.25">
      <c r="A166" s="13"/>
      <c r="B166" s="6" t="s">
        <v>45</v>
      </c>
      <c r="C166" s="4"/>
      <c r="D166" s="4" t="s">
        <v>326</v>
      </c>
      <c r="E166" s="80" t="s">
        <v>12</v>
      </c>
      <c r="F166" s="137"/>
      <c r="G166" s="69">
        <v>1458000</v>
      </c>
      <c r="H166" s="210">
        <v>1533600</v>
      </c>
      <c r="I166" s="231">
        <v>119600</v>
      </c>
      <c r="J166" s="271">
        <f t="shared" si="39"/>
        <v>7.7986437141366716E-2</v>
      </c>
      <c r="K166" s="444"/>
      <c r="L166" s="444"/>
    </row>
    <row r="167" spans="1:12" s="446" customFormat="1" ht="135" customHeight="1" x14ac:dyDescent="0.25">
      <c r="A167" s="12"/>
      <c r="B167" s="97"/>
      <c r="C167" s="88"/>
      <c r="D167" s="88"/>
      <c r="E167" s="98"/>
      <c r="F167" s="136" t="s">
        <v>561</v>
      </c>
      <c r="G167" s="75">
        <f>G168</f>
        <v>164052000</v>
      </c>
      <c r="H167" s="216">
        <f>H168</f>
        <v>174441960</v>
      </c>
      <c r="I167" s="235">
        <f t="shared" ref="I167" si="46">I168</f>
        <v>0</v>
      </c>
      <c r="J167" s="277">
        <f t="shared" si="39"/>
        <v>0</v>
      </c>
      <c r="K167" s="444"/>
      <c r="L167" s="444"/>
    </row>
    <row r="168" spans="1:12" s="439" customFormat="1" ht="14.25" customHeight="1" x14ac:dyDescent="0.25">
      <c r="A168" s="13"/>
      <c r="B168" s="6" t="s">
        <v>45</v>
      </c>
      <c r="C168" s="4"/>
      <c r="D168" s="4" t="s">
        <v>562</v>
      </c>
      <c r="E168" s="80" t="s">
        <v>53</v>
      </c>
      <c r="F168" s="137"/>
      <c r="G168" s="69">
        <v>164052000</v>
      </c>
      <c r="H168" s="210">
        <v>174441960</v>
      </c>
      <c r="I168" s="231">
        <v>0</v>
      </c>
      <c r="J168" s="271">
        <f t="shared" si="39"/>
        <v>0</v>
      </c>
      <c r="K168" s="444"/>
      <c r="L168" s="444"/>
    </row>
    <row r="169" spans="1:12" s="446" customFormat="1" ht="15" customHeight="1" x14ac:dyDescent="0.25">
      <c r="A169" s="12"/>
      <c r="B169" s="97"/>
      <c r="C169" s="88"/>
      <c r="D169" s="88"/>
      <c r="E169" s="98"/>
      <c r="F169" s="136" t="s">
        <v>54</v>
      </c>
      <c r="G169" s="75">
        <f>G170</f>
        <v>378255196.81</v>
      </c>
      <c r="H169" s="216">
        <f>H170</f>
        <v>432844002.54000002</v>
      </c>
      <c r="I169" s="235">
        <f t="shared" ref="I169" si="47">I170</f>
        <v>26583891.280000001</v>
      </c>
      <c r="J169" s="277">
        <f t="shared" si="39"/>
        <v>6.14167947898119E-2</v>
      </c>
      <c r="K169" s="444"/>
      <c r="L169" s="444"/>
    </row>
    <row r="170" spans="1:12" s="447" customFormat="1" ht="14.25" customHeight="1" x14ac:dyDescent="0.25">
      <c r="A170" s="13"/>
      <c r="B170" s="6" t="s">
        <v>45</v>
      </c>
      <c r="C170" s="4"/>
      <c r="D170" s="4" t="s">
        <v>328</v>
      </c>
      <c r="E170" s="80" t="s">
        <v>53</v>
      </c>
      <c r="F170" s="137"/>
      <c r="G170" s="69">
        <v>378255196.81</v>
      </c>
      <c r="H170" s="210">
        <v>432844002.54000002</v>
      </c>
      <c r="I170" s="231">
        <v>26583891.280000001</v>
      </c>
      <c r="J170" s="271">
        <f t="shared" si="39"/>
        <v>6.14167947898119E-2</v>
      </c>
      <c r="K170" s="444"/>
      <c r="L170" s="444"/>
    </row>
    <row r="171" spans="1:12" s="446" customFormat="1" ht="30" customHeight="1" x14ac:dyDescent="0.25">
      <c r="A171" s="12"/>
      <c r="B171" s="97"/>
      <c r="C171" s="88"/>
      <c r="D171" s="88"/>
      <c r="E171" s="98"/>
      <c r="F171" s="136" t="s">
        <v>60</v>
      </c>
      <c r="G171" s="75">
        <f>G172</f>
        <v>281802018.19999999</v>
      </c>
      <c r="H171" s="216">
        <f>H172</f>
        <v>350739699.55000001</v>
      </c>
      <c r="I171" s="235">
        <f t="shared" ref="I171" si="48">I172</f>
        <v>9127153.9700000007</v>
      </c>
      <c r="J171" s="277">
        <f t="shared" si="39"/>
        <v>2.6022585928282896E-2</v>
      </c>
      <c r="K171" s="444"/>
      <c r="L171" s="444"/>
    </row>
    <row r="172" spans="1:12" s="447" customFormat="1" ht="12.75" customHeight="1" x14ac:dyDescent="0.25">
      <c r="A172" s="13"/>
      <c r="B172" s="7" t="s">
        <v>45</v>
      </c>
      <c r="C172" s="4"/>
      <c r="D172" s="4" t="s">
        <v>329</v>
      </c>
      <c r="E172" s="80" t="s">
        <v>53</v>
      </c>
      <c r="F172" s="137"/>
      <c r="G172" s="69">
        <v>281802018.19999999</v>
      </c>
      <c r="H172" s="210">
        <v>350739699.55000001</v>
      </c>
      <c r="I172" s="231">
        <v>9127153.9700000007</v>
      </c>
      <c r="J172" s="271">
        <f t="shared" si="39"/>
        <v>2.6022585928282896E-2</v>
      </c>
      <c r="K172" s="444"/>
      <c r="L172" s="444"/>
    </row>
    <row r="173" spans="1:12" s="446" customFormat="1" ht="42.75" customHeight="1" x14ac:dyDescent="0.25">
      <c r="A173" s="12"/>
      <c r="B173" s="97"/>
      <c r="C173" s="88"/>
      <c r="D173" s="88"/>
      <c r="E173" s="98"/>
      <c r="F173" s="136" t="s">
        <v>61</v>
      </c>
      <c r="G173" s="75">
        <f t="shared" ref="G173:I173" si="49">G174</f>
        <v>58273531.380000003</v>
      </c>
      <c r="H173" s="216">
        <f t="shared" si="49"/>
        <v>58679956</v>
      </c>
      <c r="I173" s="235">
        <f t="shared" si="49"/>
        <v>1982887.94</v>
      </c>
      <c r="J173" s="277">
        <f t="shared" si="39"/>
        <v>3.3791571691021718E-2</v>
      </c>
      <c r="K173" s="444"/>
      <c r="L173" s="444"/>
    </row>
    <row r="174" spans="1:12" s="447" customFormat="1" ht="14.25" customHeight="1" x14ac:dyDescent="0.25">
      <c r="A174" s="13"/>
      <c r="B174" s="6" t="s">
        <v>45</v>
      </c>
      <c r="C174" s="4"/>
      <c r="D174" s="4" t="s">
        <v>330</v>
      </c>
      <c r="E174" s="80" t="s">
        <v>12</v>
      </c>
      <c r="F174" s="137"/>
      <c r="G174" s="69">
        <v>58273531.380000003</v>
      </c>
      <c r="H174" s="210">
        <v>58679956</v>
      </c>
      <c r="I174" s="231">
        <v>1982887.94</v>
      </c>
      <c r="J174" s="271">
        <f t="shared" si="39"/>
        <v>3.3791571691021718E-2</v>
      </c>
      <c r="K174" s="444"/>
      <c r="L174" s="444"/>
    </row>
    <row r="175" spans="1:12" s="446" customFormat="1" ht="45" hidden="1" customHeight="1" x14ac:dyDescent="0.25">
      <c r="A175" s="12"/>
      <c r="B175" s="118"/>
      <c r="C175" s="119"/>
      <c r="D175" s="119"/>
      <c r="E175" s="148"/>
      <c r="F175" s="138" t="s">
        <v>62</v>
      </c>
      <c r="G175" s="132">
        <f t="shared" ref="G175:I175" si="50">SUM(G176:G178)</f>
        <v>0</v>
      </c>
      <c r="H175" s="222">
        <f t="shared" si="50"/>
        <v>0</v>
      </c>
      <c r="I175" s="236">
        <f t="shared" si="50"/>
        <v>0</v>
      </c>
      <c r="J175" s="289" t="e">
        <f t="shared" si="39"/>
        <v>#DIV/0!</v>
      </c>
      <c r="K175" s="444"/>
      <c r="L175" s="444"/>
    </row>
    <row r="176" spans="1:12" s="447" customFormat="1" ht="12.75" hidden="1" customHeight="1" x14ac:dyDescent="0.25">
      <c r="A176" s="13"/>
      <c r="B176" s="1707" t="s">
        <v>45</v>
      </c>
      <c r="C176" s="1686"/>
      <c r="D176" s="1686" t="s">
        <v>63</v>
      </c>
      <c r="E176" s="1689" t="s">
        <v>26</v>
      </c>
      <c r="F176" s="137"/>
      <c r="G176" s="69"/>
      <c r="H176" s="210"/>
      <c r="I176" s="231"/>
      <c r="J176" s="271" t="e">
        <f t="shared" si="39"/>
        <v>#DIV/0!</v>
      </c>
      <c r="K176" s="444"/>
      <c r="L176" s="444"/>
    </row>
    <row r="177" spans="1:12" s="447" customFormat="1" ht="12.75" hidden="1" customHeight="1" x14ac:dyDescent="0.25">
      <c r="A177" s="13"/>
      <c r="B177" s="1700"/>
      <c r="C177" s="1687"/>
      <c r="D177" s="1687"/>
      <c r="E177" s="1690"/>
      <c r="F177" s="137" t="s">
        <v>7</v>
      </c>
      <c r="G177" s="74"/>
      <c r="H177" s="215"/>
      <c r="I177" s="234"/>
      <c r="J177" s="271" t="e">
        <f t="shared" si="39"/>
        <v>#DIV/0!</v>
      </c>
      <c r="K177" s="444"/>
      <c r="L177" s="444"/>
    </row>
    <row r="178" spans="1:12" s="447" customFormat="1" ht="12.75" hidden="1" customHeight="1" x14ac:dyDescent="0.25">
      <c r="A178" s="13"/>
      <c r="B178" s="1701"/>
      <c r="C178" s="1688"/>
      <c r="D178" s="1688"/>
      <c r="E178" s="1691"/>
      <c r="F178" s="137" t="s">
        <v>9</v>
      </c>
      <c r="G178" s="74"/>
      <c r="H178" s="215"/>
      <c r="I178" s="234"/>
      <c r="J178" s="271" t="e">
        <f t="shared" si="39"/>
        <v>#DIV/0!</v>
      </c>
      <c r="K178" s="444"/>
      <c r="L178" s="444"/>
    </row>
    <row r="179" spans="1:12" s="446" customFormat="1" ht="82.5" customHeight="1" x14ac:dyDescent="0.25">
      <c r="A179" s="12"/>
      <c r="B179" s="97"/>
      <c r="C179" s="88"/>
      <c r="D179" s="88"/>
      <c r="E179" s="98"/>
      <c r="F179" s="136" t="s">
        <v>212</v>
      </c>
      <c r="G179" s="75">
        <f>G180</f>
        <v>319062620.83999997</v>
      </c>
      <c r="H179" s="216">
        <f>H180</f>
        <v>333983474.07999998</v>
      </c>
      <c r="I179" s="235">
        <f t="shared" ref="I179" si="51">I180</f>
        <v>0</v>
      </c>
      <c r="J179" s="277">
        <f t="shared" si="39"/>
        <v>0</v>
      </c>
      <c r="K179" s="444"/>
      <c r="L179" s="444"/>
    </row>
    <row r="180" spans="1:12" s="439" customFormat="1" ht="14.25" customHeight="1" x14ac:dyDescent="0.25">
      <c r="A180" s="13"/>
      <c r="B180" s="6" t="s">
        <v>45</v>
      </c>
      <c r="C180" s="4"/>
      <c r="D180" s="4" t="s">
        <v>331</v>
      </c>
      <c r="E180" s="80" t="s">
        <v>53</v>
      </c>
      <c r="F180" s="139"/>
      <c r="G180" s="69">
        <v>319062620.83999997</v>
      </c>
      <c r="H180" s="210">
        <v>333983474.07999998</v>
      </c>
      <c r="I180" s="231">
        <v>0</v>
      </c>
      <c r="J180" s="271">
        <f t="shared" si="39"/>
        <v>0</v>
      </c>
      <c r="K180" s="444"/>
      <c r="L180" s="444"/>
    </row>
    <row r="181" spans="1:12" s="446" customFormat="1" ht="30" hidden="1" customHeight="1" x14ac:dyDescent="0.25">
      <c r="A181" s="12"/>
      <c r="B181" s="118"/>
      <c r="C181" s="119"/>
      <c r="D181" s="119"/>
      <c r="E181" s="148"/>
      <c r="F181" s="138" t="s">
        <v>64</v>
      </c>
      <c r="G181" s="132">
        <f t="shared" ref="G181:I181" si="52">SUM(G182:G183)</f>
        <v>0</v>
      </c>
      <c r="H181" s="222">
        <f t="shared" si="52"/>
        <v>0</v>
      </c>
      <c r="I181" s="236">
        <f t="shared" si="52"/>
        <v>0</v>
      </c>
      <c r="J181" s="289" t="e">
        <f t="shared" si="39"/>
        <v>#DIV/0!</v>
      </c>
      <c r="K181" s="444"/>
      <c r="L181" s="444"/>
    </row>
    <row r="182" spans="1:12" s="439" customFormat="1" ht="12.75" hidden="1" customHeight="1" x14ac:dyDescent="0.25">
      <c r="A182" s="13"/>
      <c r="B182" s="1707" t="s">
        <v>45</v>
      </c>
      <c r="C182" s="1686"/>
      <c r="D182" s="1686" t="s">
        <v>65</v>
      </c>
      <c r="E182" s="1689" t="s">
        <v>26</v>
      </c>
      <c r="F182" s="137"/>
      <c r="G182" s="69"/>
      <c r="H182" s="210"/>
      <c r="I182" s="231"/>
      <c r="J182" s="271" t="e">
        <f t="shared" si="39"/>
        <v>#DIV/0!</v>
      </c>
      <c r="K182" s="444"/>
      <c r="L182" s="444"/>
    </row>
    <row r="183" spans="1:12" s="447" customFormat="1" ht="12.75" hidden="1" customHeight="1" x14ac:dyDescent="0.25">
      <c r="A183" s="13"/>
      <c r="B183" s="1708"/>
      <c r="C183" s="1693"/>
      <c r="D183" s="1693"/>
      <c r="E183" s="1694"/>
      <c r="F183" s="137" t="s">
        <v>7</v>
      </c>
      <c r="G183" s="69"/>
      <c r="H183" s="210"/>
      <c r="I183" s="231"/>
      <c r="J183" s="271" t="e">
        <f t="shared" si="39"/>
        <v>#DIV/0!</v>
      </c>
      <c r="K183" s="444"/>
      <c r="L183" s="444"/>
    </row>
    <row r="184" spans="1:12" s="446" customFormat="1" ht="45" hidden="1" customHeight="1" x14ac:dyDescent="0.25">
      <c r="A184" s="12"/>
      <c r="B184" s="97"/>
      <c r="C184" s="88"/>
      <c r="D184" s="88"/>
      <c r="E184" s="98"/>
      <c r="F184" s="136" t="s">
        <v>55</v>
      </c>
      <c r="G184" s="75">
        <f t="shared" ref="G184:I184" si="53">SUM(G185:G186)</f>
        <v>0</v>
      </c>
      <c r="H184" s="216">
        <f t="shared" si="53"/>
        <v>0</v>
      </c>
      <c r="I184" s="235">
        <f t="shared" si="53"/>
        <v>0</v>
      </c>
      <c r="J184" s="277" t="e">
        <f t="shared" si="39"/>
        <v>#DIV/0!</v>
      </c>
      <c r="K184" s="444"/>
      <c r="L184" s="444"/>
    </row>
    <row r="185" spans="1:12" s="447" customFormat="1" ht="12.75" hidden="1" customHeight="1" x14ac:dyDescent="0.25">
      <c r="A185" s="13"/>
      <c r="B185" s="1707" t="s">
        <v>45</v>
      </c>
      <c r="C185" s="1686"/>
      <c r="D185" s="1686" t="s">
        <v>530</v>
      </c>
      <c r="E185" s="1689"/>
      <c r="F185" s="137"/>
      <c r="G185" s="69"/>
      <c r="H185" s="210"/>
      <c r="I185" s="231"/>
      <c r="J185" s="271" t="e">
        <f t="shared" si="39"/>
        <v>#DIV/0!</v>
      </c>
      <c r="K185" s="444"/>
      <c r="L185" s="444"/>
    </row>
    <row r="186" spans="1:12" s="447" customFormat="1" ht="12.75" hidden="1" customHeight="1" x14ac:dyDescent="0.25">
      <c r="A186" s="13"/>
      <c r="B186" s="1708"/>
      <c r="C186" s="1693"/>
      <c r="D186" s="1693"/>
      <c r="E186" s="1694"/>
      <c r="F186" s="137" t="s">
        <v>7</v>
      </c>
      <c r="G186" s="69"/>
      <c r="H186" s="210"/>
      <c r="I186" s="231"/>
      <c r="J186" s="271" t="e">
        <f t="shared" si="39"/>
        <v>#DIV/0!</v>
      </c>
      <c r="K186" s="444"/>
      <c r="L186" s="444"/>
    </row>
    <row r="187" spans="1:12" s="446" customFormat="1" ht="30" hidden="1" customHeight="1" x14ac:dyDescent="0.25">
      <c r="A187" s="12"/>
      <c r="B187" s="118"/>
      <c r="C187" s="119"/>
      <c r="D187" s="119"/>
      <c r="E187" s="148"/>
      <c r="F187" s="138" t="s">
        <v>163</v>
      </c>
      <c r="G187" s="132">
        <f t="shared" ref="G187:I187" si="54">SUM(G188:G189)</f>
        <v>0</v>
      </c>
      <c r="H187" s="222">
        <f t="shared" si="54"/>
        <v>0</v>
      </c>
      <c r="I187" s="236">
        <f t="shared" si="54"/>
        <v>0</v>
      </c>
      <c r="J187" s="289" t="e">
        <f t="shared" si="39"/>
        <v>#DIV/0!</v>
      </c>
      <c r="K187" s="444"/>
      <c r="L187" s="444"/>
    </row>
    <row r="188" spans="1:12" s="447" customFormat="1" ht="12.75" hidden="1" customHeight="1" x14ac:dyDescent="0.25">
      <c r="A188" s="13"/>
      <c r="B188" s="1707" t="s">
        <v>45</v>
      </c>
      <c r="C188" s="1686"/>
      <c r="D188" s="1686" t="s">
        <v>164</v>
      </c>
      <c r="E188" s="1689" t="s">
        <v>26</v>
      </c>
      <c r="F188" s="137"/>
      <c r="G188" s="69"/>
      <c r="H188" s="210"/>
      <c r="I188" s="231"/>
      <c r="J188" s="271" t="e">
        <f t="shared" si="39"/>
        <v>#DIV/0!</v>
      </c>
      <c r="K188" s="444"/>
      <c r="L188" s="444"/>
    </row>
    <row r="189" spans="1:12" s="447" customFormat="1" ht="12.75" hidden="1" customHeight="1" x14ac:dyDescent="0.25">
      <c r="A189" s="13"/>
      <c r="B189" s="1708"/>
      <c r="C189" s="1693"/>
      <c r="D189" s="1693"/>
      <c r="E189" s="1694"/>
      <c r="F189" s="137" t="s">
        <v>7</v>
      </c>
      <c r="G189" s="69"/>
      <c r="H189" s="210"/>
      <c r="I189" s="231"/>
      <c r="J189" s="271" t="e">
        <f t="shared" si="39"/>
        <v>#DIV/0!</v>
      </c>
      <c r="K189" s="444"/>
      <c r="L189" s="444"/>
    </row>
    <row r="190" spans="1:12" s="446" customFormat="1" ht="15" hidden="1" customHeight="1" x14ac:dyDescent="0.25">
      <c r="A190" s="12"/>
      <c r="B190" s="118"/>
      <c r="C190" s="119"/>
      <c r="D190" s="119"/>
      <c r="E190" s="148"/>
      <c r="F190" s="138" t="s">
        <v>56</v>
      </c>
      <c r="G190" s="132">
        <f t="shared" ref="G190:I190" si="55">SUM(G191:G192)</f>
        <v>0</v>
      </c>
      <c r="H190" s="222">
        <f t="shared" si="55"/>
        <v>0</v>
      </c>
      <c r="I190" s="236">
        <f t="shared" si="55"/>
        <v>0</v>
      </c>
      <c r="J190" s="289" t="e">
        <f t="shared" si="39"/>
        <v>#DIV/0!</v>
      </c>
      <c r="K190" s="444"/>
      <c r="L190" s="444"/>
    </row>
    <row r="191" spans="1:12" s="447" customFormat="1" ht="12.75" hidden="1" customHeight="1" x14ac:dyDescent="0.25">
      <c r="A191" s="13"/>
      <c r="B191" s="1707" t="s">
        <v>45</v>
      </c>
      <c r="C191" s="1686"/>
      <c r="D191" s="1686" t="s">
        <v>66</v>
      </c>
      <c r="E191" s="1689" t="s">
        <v>26</v>
      </c>
      <c r="F191" s="137"/>
      <c r="G191" s="69"/>
      <c r="H191" s="210"/>
      <c r="I191" s="231"/>
      <c r="J191" s="271" t="e">
        <f t="shared" si="39"/>
        <v>#DIV/0!</v>
      </c>
      <c r="K191" s="444"/>
      <c r="L191" s="444"/>
    </row>
    <row r="192" spans="1:12" s="447" customFormat="1" ht="12.75" hidden="1" customHeight="1" x14ac:dyDescent="0.25">
      <c r="A192" s="13"/>
      <c r="B192" s="1708"/>
      <c r="C192" s="1693"/>
      <c r="D192" s="1693"/>
      <c r="E192" s="1694"/>
      <c r="F192" s="137" t="s">
        <v>7</v>
      </c>
      <c r="G192" s="69"/>
      <c r="H192" s="210"/>
      <c r="I192" s="231"/>
      <c r="J192" s="271" t="e">
        <f t="shared" si="39"/>
        <v>#DIV/0!</v>
      </c>
      <c r="K192" s="444"/>
      <c r="L192" s="444"/>
    </row>
    <row r="193" spans="1:12" s="446" customFormat="1" ht="30" hidden="1" customHeight="1" x14ac:dyDescent="0.25">
      <c r="A193" s="12"/>
      <c r="B193" s="97"/>
      <c r="C193" s="88"/>
      <c r="D193" s="88"/>
      <c r="E193" s="98"/>
      <c r="F193" s="136" t="s">
        <v>58</v>
      </c>
      <c r="G193" s="75">
        <f>SUM(G194:G194)</f>
        <v>0</v>
      </c>
      <c r="H193" s="216">
        <f>SUM(H194:H194)</f>
        <v>0</v>
      </c>
      <c r="I193" s="235">
        <f>SUM(I194:I194)</f>
        <v>0</v>
      </c>
      <c r="J193" s="277" t="e">
        <f t="shared" si="39"/>
        <v>#DIV/0!</v>
      </c>
      <c r="K193" s="444"/>
      <c r="L193" s="444"/>
    </row>
    <row r="194" spans="1:12" s="447" customFormat="1" ht="15" hidden="1" customHeight="1" x14ac:dyDescent="0.25">
      <c r="A194" s="13"/>
      <c r="B194" s="626" t="s">
        <v>45</v>
      </c>
      <c r="C194" s="623"/>
      <c r="D194" s="623" t="s">
        <v>450</v>
      </c>
      <c r="E194" s="624" t="s">
        <v>26</v>
      </c>
      <c r="F194" s="137"/>
      <c r="G194" s="69"/>
      <c r="H194" s="210"/>
      <c r="I194" s="231"/>
      <c r="J194" s="271" t="e">
        <f t="shared" si="39"/>
        <v>#DIV/0!</v>
      </c>
      <c r="K194" s="444"/>
      <c r="L194" s="444"/>
    </row>
    <row r="195" spans="1:12" s="446" customFormat="1" ht="45.75" hidden="1" customHeight="1" x14ac:dyDescent="0.25">
      <c r="A195" s="12"/>
      <c r="B195" s="97"/>
      <c r="C195" s="88"/>
      <c r="D195" s="88"/>
      <c r="E195" s="98"/>
      <c r="F195" s="136" t="s">
        <v>67</v>
      </c>
      <c r="G195" s="75">
        <f>G196</f>
        <v>3370360</v>
      </c>
      <c r="H195" s="216">
        <f>H196</f>
        <v>0</v>
      </c>
      <c r="I195" s="235">
        <f t="shared" ref="I195" si="56">I196</f>
        <v>0</v>
      </c>
      <c r="J195" s="277" t="e">
        <f t="shared" si="39"/>
        <v>#DIV/0!</v>
      </c>
      <c r="K195" s="444"/>
      <c r="L195" s="444"/>
    </row>
    <row r="196" spans="1:12" s="447" customFormat="1" ht="15.75" hidden="1" customHeight="1" x14ac:dyDescent="0.25">
      <c r="A196" s="13"/>
      <c r="B196" s="6" t="s">
        <v>45</v>
      </c>
      <c r="C196" s="4"/>
      <c r="D196" s="4" t="s">
        <v>332</v>
      </c>
      <c r="E196" s="80" t="s">
        <v>26</v>
      </c>
      <c r="F196" s="137"/>
      <c r="G196" s="69">
        <v>3370360</v>
      </c>
      <c r="H196" s="210"/>
      <c r="I196" s="231"/>
      <c r="J196" s="271" t="e">
        <f t="shared" si="39"/>
        <v>#DIV/0!</v>
      </c>
      <c r="K196" s="444"/>
      <c r="L196" s="444"/>
    </row>
    <row r="197" spans="1:12" s="445" customFormat="1" ht="30" customHeight="1" x14ac:dyDescent="0.25">
      <c r="A197" s="11"/>
      <c r="B197" s="99"/>
      <c r="C197" s="89"/>
      <c r="D197" s="89"/>
      <c r="E197" s="100"/>
      <c r="F197" s="140" t="s">
        <v>176</v>
      </c>
      <c r="G197" s="105">
        <f>G198+G200</f>
        <v>117943947.61</v>
      </c>
      <c r="H197" s="220">
        <f>H198+H200</f>
        <v>139506946.69999999</v>
      </c>
      <c r="I197" s="229">
        <f>I198+I200</f>
        <v>3953249.03</v>
      </c>
      <c r="J197" s="286">
        <f t="shared" si="39"/>
        <v>2.8337291608146135E-2</v>
      </c>
      <c r="K197" s="444"/>
      <c r="L197" s="444"/>
    </row>
    <row r="198" spans="1:12" s="446" customFormat="1" ht="18.75" customHeight="1" x14ac:dyDescent="0.25">
      <c r="A198" s="12"/>
      <c r="B198" s="97"/>
      <c r="C198" s="88"/>
      <c r="D198" s="88"/>
      <c r="E198" s="98"/>
      <c r="F198" s="136" t="s">
        <v>54</v>
      </c>
      <c r="G198" s="75">
        <f>G199</f>
        <v>8036129.5899999999</v>
      </c>
      <c r="H198" s="216">
        <f>H199</f>
        <v>9692274.4299999997</v>
      </c>
      <c r="I198" s="235">
        <f t="shared" ref="I198" si="57">I199</f>
        <v>242810</v>
      </c>
      <c r="J198" s="277">
        <f t="shared" si="39"/>
        <v>2.505191137061108E-2</v>
      </c>
      <c r="K198" s="444"/>
      <c r="L198" s="444"/>
    </row>
    <row r="199" spans="1:12" s="447" customFormat="1" ht="12.75" customHeight="1" x14ac:dyDescent="0.25">
      <c r="A199" s="13"/>
      <c r="B199" s="6" t="s">
        <v>45</v>
      </c>
      <c r="C199" s="4"/>
      <c r="D199" s="4" t="s">
        <v>333</v>
      </c>
      <c r="E199" s="80" t="s">
        <v>26</v>
      </c>
      <c r="F199" s="137"/>
      <c r="G199" s="69">
        <v>8036129.5899999999</v>
      </c>
      <c r="H199" s="210">
        <v>9692274.4299999997</v>
      </c>
      <c r="I199" s="231">
        <v>242810</v>
      </c>
      <c r="J199" s="271">
        <f t="shared" si="39"/>
        <v>2.505191137061108E-2</v>
      </c>
      <c r="K199" s="444"/>
      <c r="L199" s="444"/>
    </row>
    <row r="200" spans="1:12" s="446" customFormat="1" ht="16.5" customHeight="1" x14ac:dyDescent="0.25">
      <c r="A200" s="12"/>
      <c r="B200" s="97"/>
      <c r="C200" s="88"/>
      <c r="D200" s="88"/>
      <c r="E200" s="98"/>
      <c r="F200" s="136" t="s">
        <v>69</v>
      </c>
      <c r="G200" s="75">
        <f t="shared" ref="G200:I200" si="58">G201</f>
        <v>109907818.02</v>
      </c>
      <c r="H200" s="216">
        <f t="shared" si="58"/>
        <v>129814672.27</v>
      </c>
      <c r="I200" s="235">
        <f t="shared" si="58"/>
        <v>3710439.03</v>
      </c>
      <c r="J200" s="277">
        <f t="shared" si="39"/>
        <v>2.8582585967499127E-2</v>
      </c>
      <c r="K200" s="444"/>
      <c r="L200" s="444"/>
    </row>
    <row r="201" spans="1:12" s="439" customFormat="1" ht="15" customHeight="1" x14ac:dyDescent="0.25">
      <c r="A201" s="13"/>
      <c r="B201" s="6" t="s">
        <v>45</v>
      </c>
      <c r="C201" s="4"/>
      <c r="D201" s="4" t="s">
        <v>334</v>
      </c>
      <c r="E201" s="80" t="s">
        <v>26</v>
      </c>
      <c r="F201" s="139"/>
      <c r="G201" s="69">
        <v>109907818.02</v>
      </c>
      <c r="H201" s="210">
        <v>129814672.27</v>
      </c>
      <c r="I201" s="231">
        <v>3710439.03</v>
      </c>
      <c r="J201" s="271">
        <f t="shared" si="39"/>
        <v>2.8582585967499127E-2</v>
      </c>
      <c r="K201" s="444"/>
      <c r="L201" s="444"/>
    </row>
    <row r="202" spans="1:12" s="446" customFormat="1" ht="15" hidden="1" customHeight="1" x14ac:dyDescent="0.25">
      <c r="A202" s="12"/>
      <c r="B202" s="129"/>
      <c r="C202" s="119"/>
      <c r="D202" s="119"/>
      <c r="E202" s="148"/>
      <c r="F202" s="138" t="s">
        <v>70</v>
      </c>
      <c r="G202" s="132">
        <f>SUM(G203:G204)</f>
        <v>0</v>
      </c>
      <c r="H202" s="222">
        <f>SUM(H203:H204)</f>
        <v>0</v>
      </c>
      <c r="I202" s="236">
        <f>SUM(I203:I204)</f>
        <v>0</v>
      </c>
      <c r="J202" s="289" t="e">
        <f t="shared" si="39"/>
        <v>#DIV/0!</v>
      </c>
      <c r="K202" s="444"/>
      <c r="L202" s="444"/>
    </row>
    <row r="203" spans="1:12" s="439" customFormat="1" ht="12.75" hidden="1" customHeight="1" x14ac:dyDescent="0.25">
      <c r="A203" s="13"/>
      <c r="B203" s="1704" t="s">
        <v>45</v>
      </c>
      <c r="C203" s="1686"/>
      <c r="D203" s="1686" t="s">
        <v>71</v>
      </c>
      <c r="E203" s="1689" t="s">
        <v>26</v>
      </c>
      <c r="F203" s="137"/>
      <c r="G203" s="69"/>
      <c r="H203" s="210"/>
      <c r="I203" s="231"/>
      <c r="J203" s="271" t="e">
        <f t="shared" si="39"/>
        <v>#DIV/0!</v>
      </c>
      <c r="K203" s="444"/>
      <c r="L203" s="444"/>
    </row>
    <row r="204" spans="1:12" s="447" customFormat="1" ht="12.75" hidden="1" customHeight="1" x14ac:dyDescent="0.25">
      <c r="A204" s="13"/>
      <c r="B204" s="1706"/>
      <c r="C204" s="1693"/>
      <c r="D204" s="1693"/>
      <c r="E204" s="1694"/>
      <c r="F204" s="137" t="s">
        <v>7</v>
      </c>
      <c r="G204" s="69"/>
      <c r="H204" s="210"/>
      <c r="I204" s="231"/>
      <c r="J204" s="271" t="e">
        <f t="shared" si="39"/>
        <v>#DIV/0!</v>
      </c>
      <c r="K204" s="444"/>
      <c r="L204" s="444"/>
    </row>
    <row r="205" spans="1:12" s="446" customFormat="1" ht="15" hidden="1" customHeight="1" x14ac:dyDescent="0.25">
      <c r="A205" s="12"/>
      <c r="B205" s="118"/>
      <c r="C205" s="119"/>
      <c r="D205" s="119"/>
      <c r="E205" s="148"/>
      <c r="F205" s="138" t="s">
        <v>56</v>
      </c>
      <c r="G205" s="132">
        <f t="shared" ref="G205:I205" si="59">SUM(G206:G207)</f>
        <v>0</v>
      </c>
      <c r="H205" s="222">
        <f t="shared" si="59"/>
        <v>0</v>
      </c>
      <c r="I205" s="236">
        <f t="shared" si="59"/>
        <v>0</v>
      </c>
      <c r="J205" s="289" t="e">
        <f t="shared" si="39"/>
        <v>#DIV/0!</v>
      </c>
      <c r="K205" s="444"/>
      <c r="L205" s="444"/>
    </row>
    <row r="206" spans="1:12" s="439" customFormat="1" ht="12.75" hidden="1" customHeight="1" x14ac:dyDescent="0.25">
      <c r="A206" s="13"/>
      <c r="B206" s="1707" t="s">
        <v>45</v>
      </c>
      <c r="C206" s="1686"/>
      <c r="D206" s="1686" t="s">
        <v>72</v>
      </c>
      <c r="E206" s="1689" t="s">
        <v>26</v>
      </c>
      <c r="F206" s="137"/>
      <c r="G206" s="69"/>
      <c r="H206" s="210"/>
      <c r="I206" s="231"/>
      <c r="J206" s="271" t="e">
        <f t="shared" si="39"/>
        <v>#DIV/0!</v>
      </c>
      <c r="K206" s="444"/>
      <c r="L206" s="444"/>
    </row>
    <row r="207" spans="1:12" s="447" customFormat="1" ht="12.75" hidden="1" customHeight="1" x14ac:dyDescent="0.25">
      <c r="A207" s="13"/>
      <c r="B207" s="1708"/>
      <c r="C207" s="1693"/>
      <c r="D207" s="1693"/>
      <c r="E207" s="1694"/>
      <c r="F207" s="137" t="s">
        <v>7</v>
      </c>
      <c r="G207" s="69"/>
      <c r="H207" s="210"/>
      <c r="I207" s="231"/>
      <c r="J207" s="271" t="e">
        <f t="shared" ref="J207:J270" si="60">I207/H207</f>
        <v>#DIV/0!</v>
      </c>
      <c r="K207" s="444"/>
      <c r="L207" s="444"/>
    </row>
    <row r="208" spans="1:12" s="446" customFormat="1" ht="30" hidden="1" customHeight="1" x14ac:dyDescent="0.25">
      <c r="A208" s="12"/>
      <c r="B208" s="129"/>
      <c r="C208" s="119"/>
      <c r="D208" s="119"/>
      <c r="E208" s="148"/>
      <c r="F208" s="138" t="s">
        <v>73</v>
      </c>
      <c r="G208" s="132">
        <f t="shared" ref="G208:I208" si="61">SUM(G209:G210)</f>
        <v>0</v>
      </c>
      <c r="H208" s="222">
        <f t="shared" si="61"/>
        <v>0</v>
      </c>
      <c r="I208" s="236">
        <f t="shared" si="61"/>
        <v>0</v>
      </c>
      <c r="J208" s="289" t="e">
        <f t="shared" si="60"/>
        <v>#DIV/0!</v>
      </c>
      <c r="K208" s="444"/>
      <c r="L208" s="444"/>
    </row>
    <row r="209" spans="1:12" s="439" customFormat="1" ht="12.75" hidden="1" customHeight="1" x14ac:dyDescent="0.25">
      <c r="A209" s="13"/>
      <c r="B209" s="1704" t="s">
        <v>74</v>
      </c>
      <c r="C209" s="1686"/>
      <c r="D209" s="1686" t="s">
        <v>75</v>
      </c>
      <c r="E209" s="1689" t="s">
        <v>26</v>
      </c>
      <c r="F209" s="137"/>
      <c r="G209" s="69"/>
      <c r="H209" s="210"/>
      <c r="I209" s="231"/>
      <c r="J209" s="271" t="e">
        <f t="shared" si="60"/>
        <v>#DIV/0!</v>
      </c>
      <c r="K209" s="444"/>
      <c r="L209" s="444"/>
    </row>
    <row r="210" spans="1:12" s="447" customFormat="1" ht="12.75" hidden="1" customHeight="1" x14ac:dyDescent="0.25">
      <c r="A210" s="13"/>
      <c r="B210" s="1706"/>
      <c r="C210" s="1693"/>
      <c r="D210" s="1693"/>
      <c r="E210" s="1694"/>
      <c r="F210" s="137" t="s">
        <v>7</v>
      </c>
      <c r="G210" s="69"/>
      <c r="H210" s="210"/>
      <c r="I210" s="231"/>
      <c r="J210" s="271" t="e">
        <f t="shared" si="60"/>
        <v>#DIV/0!</v>
      </c>
      <c r="K210" s="444"/>
      <c r="L210" s="444"/>
    </row>
    <row r="211" spans="1:12" s="446" customFormat="1" ht="45" hidden="1" customHeight="1" x14ac:dyDescent="0.25">
      <c r="A211" s="12"/>
      <c r="B211" s="129"/>
      <c r="C211" s="119"/>
      <c r="D211" s="119"/>
      <c r="E211" s="148"/>
      <c r="F211" s="138"/>
      <c r="G211" s="132">
        <f>SUM(G212:G214)</f>
        <v>0</v>
      </c>
      <c r="H211" s="222">
        <f>SUM(H212:H214)</f>
        <v>0</v>
      </c>
      <c r="I211" s="236">
        <f>SUM(I212:I214)</f>
        <v>0</v>
      </c>
      <c r="J211" s="289" t="e">
        <f t="shared" si="60"/>
        <v>#DIV/0!</v>
      </c>
      <c r="K211" s="444"/>
      <c r="L211" s="444"/>
    </row>
    <row r="212" spans="1:12" s="439" customFormat="1" ht="12.75" hidden="1" customHeight="1" x14ac:dyDescent="0.25">
      <c r="A212" s="13"/>
      <c r="B212" s="1704"/>
      <c r="C212" s="1686"/>
      <c r="D212" s="1686"/>
      <c r="E212" s="1689"/>
      <c r="F212" s="139"/>
      <c r="G212" s="69"/>
      <c r="H212" s="210"/>
      <c r="I212" s="231"/>
      <c r="J212" s="271" t="e">
        <f t="shared" si="60"/>
        <v>#DIV/0!</v>
      </c>
      <c r="K212" s="444"/>
      <c r="L212" s="444"/>
    </row>
    <row r="213" spans="1:12" s="439" customFormat="1" ht="12.75" hidden="1" customHeight="1" x14ac:dyDescent="0.25">
      <c r="A213" s="13"/>
      <c r="B213" s="1705"/>
      <c r="C213" s="1687"/>
      <c r="D213" s="1687"/>
      <c r="E213" s="1690"/>
      <c r="F213" s="137" t="s">
        <v>7</v>
      </c>
      <c r="G213" s="69"/>
      <c r="H213" s="210"/>
      <c r="I213" s="231"/>
      <c r="J213" s="271" t="e">
        <f t="shared" si="60"/>
        <v>#DIV/0!</v>
      </c>
      <c r="K213" s="444"/>
      <c r="L213" s="444"/>
    </row>
    <row r="214" spans="1:12" s="439" customFormat="1" ht="12.75" hidden="1" customHeight="1" x14ac:dyDescent="0.25">
      <c r="A214" s="13"/>
      <c r="B214" s="1706"/>
      <c r="C214" s="1693"/>
      <c r="D214" s="1693"/>
      <c r="E214" s="1694"/>
      <c r="F214" s="137" t="s">
        <v>9</v>
      </c>
      <c r="G214" s="69"/>
      <c r="H214" s="210"/>
      <c r="I214" s="231"/>
      <c r="J214" s="271" t="e">
        <f t="shared" si="60"/>
        <v>#DIV/0!</v>
      </c>
      <c r="K214" s="444"/>
      <c r="L214" s="444"/>
    </row>
    <row r="215" spans="1:12" s="446" customFormat="1" ht="15" hidden="1" customHeight="1" x14ac:dyDescent="0.25">
      <c r="A215" s="12"/>
      <c r="B215" s="129"/>
      <c r="C215" s="119"/>
      <c r="D215" s="119"/>
      <c r="E215" s="148"/>
      <c r="F215" s="138" t="s">
        <v>55</v>
      </c>
      <c r="G215" s="132">
        <f>SUM(G216:G217)</f>
        <v>0</v>
      </c>
      <c r="H215" s="222">
        <f>SUM(H216:H217)</f>
        <v>0</v>
      </c>
      <c r="I215" s="236">
        <f>SUM(I216:I217)</f>
        <v>0</v>
      </c>
      <c r="J215" s="289" t="e">
        <f t="shared" si="60"/>
        <v>#DIV/0!</v>
      </c>
      <c r="K215" s="444"/>
      <c r="L215" s="444"/>
    </row>
    <row r="216" spans="1:12" s="439" customFormat="1" ht="12.75" hidden="1" customHeight="1" x14ac:dyDescent="0.25">
      <c r="A216" s="13"/>
      <c r="B216" s="1704" t="s">
        <v>45</v>
      </c>
      <c r="C216" s="1686" t="s">
        <v>68</v>
      </c>
      <c r="D216" s="1686" t="s">
        <v>76</v>
      </c>
      <c r="E216" s="1689" t="s">
        <v>53</v>
      </c>
      <c r="F216" s="139"/>
      <c r="G216" s="69"/>
      <c r="H216" s="210"/>
      <c r="I216" s="231"/>
      <c r="J216" s="271" t="e">
        <f t="shared" si="60"/>
        <v>#DIV/0!</v>
      </c>
      <c r="K216" s="444"/>
      <c r="L216" s="444"/>
    </row>
    <row r="217" spans="1:12" s="439" customFormat="1" ht="10.5" hidden="1" customHeight="1" x14ac:dyDescent="0.25">
      <c r="A217" s="13"/>
      <c r="B217" s="1706"/>
      <c r="C217" s="1693"/>
      <c r="D217" s="1693"/>
      <c r="E217" s="1694"/>
      <c r="F217" s="137" t="s">
        <v>7</v>
      </c>
      <c r="G217" s="69"/>
      <c r="H217" s="210"/>
      <c r="I217" s="231"/>
      <c r="J217" s="271" t="e">
        <f t="shared" si="60"/>
        <v>#DIV/0!</v>
      </c>
      <c r="K217" s="444"/>
      <c r="L217" s="444"/>
    </row>
    <row r="218" spans="1:12" s="445" customFormat="1" ht="30" hidden="1" customHeight="1" x14ac:dyDescent="0.25">
      <c r="A218" s="11"/>
      <c r="B218" s="130"/>
      <c r="C218" s="45"/>
      <c r="D218" s="45"/>
      <c r="E218" s="150"/>
      <c r="F218" s="142" t="s">
        <v>177</v>
      </c>
      <c r="G218" s="134">
        <f t="shared" ref="G218:I218" si="62">G219+G221+G223+G225+G228+G230+G232</f>
        <v>0</v>
      </c>
      <c r="H218" s="223">
        <f t="shared" si="62"/>
        <v>0</v>
      </c>
      <c r="I218" s="237">
        <f t="shared" si="62"/>
        <v>0</v>
      </c>
      <c r="J218" s="290" t="e">
        <f t="shared" si="60"/>
        <v>#DIV/0!</v>
      </c>
      <c r="K218" s="444"/>
      <c r="L218" s="444"/>
    </row>
    <row r="219" spans="1:12" s="446" customFormat="1" ht="15" hidden="1" customHeight="1" x14ac:dyDescent="0.25">
      <c r="A219" s="12"/>
      <c r="B219" s="118"/>
      <c r="C219" s="119"/>
      <c r="D219" s="119"/>
      <c r="E219" s="148"/>
      <c r="F219" s="138" t="s">
        <v>54</v>
      </c>
      <c r="G219" s="132">
        <f t="shared" ref="G219:I219" si="63">G220</f>
        <v>0</v>
      </c>
      <c r="H219" s="222">
        <f t="shared" si="63"/>
        <v>0</v>
      </c>
      <c r="I219" s="236">
        <f t="shared" si="63"/>
        <v>0</v>
      </c>
      <c r="J219" s="289" t="e">
        <f t="shared" si="60"/>
        <v>#DIV/0!</v>
      </c>
      <c r="K219" s="444"/>
      <c r="L219" s="444"/>
    </row>
    <row r="220" spans="1:12" s="439" customFormat="1" ht="12.75" hidden="1" customHeight="1" x14ac:dyDescent="0.25">
      <c r="A220" s="13"/>
      <c r="B220" s="6" t="s">
        <v>45</v>
      </c>
      <c r="C220" s="4" t="s">
        <v>77</v>
      </c>
      <c r="D220" s="4" t="s">
        <v>78</v>
      </c>
      <c r="E220" s="80" t="s">
        <v>53</v>
      </c>
      <c r="F220" s="139"/>
      <c r="G220" s="69"/>
      <c r="H220" s="210"/>
      <c r="I220" s="231"/>
      <c r="J220" s="271" t="e">
        <f t="shared" si="60"/>
        <v>#DIV/0!</v>
      </c>
      <c r="K220" s="444"/>
      <c r="L220" s="444"/>
    </row>
    <row r="221" spans="1:12" s="446" customFormat="1" ht="15" hidden="1" customHeight="1" x14ac:dyDescent="0.25">
      <c r="A221" s="12"/>
      <c r="B221" s="118"/>
      <c r="C221" s="119"/>
      <c r="D221" s="119"/>
      <c r="E221" s="148"/>
      <c r="F221" s="138" t="s">
        <v>69</v>
      </c>
      <c r="G221" s="132">
        <f t="shared" ref="G221:I221" si="64">G222</f>
        <v>0</v>
      </c>
      <c r="H221" s="222">
        <f t="shared" si="64"/>
        <v>0</v>
      </c>
      <c r="I221" s="236">
        <f t="shared" si="64"/>
        <v>0</v>
      </c>
      <c r="J221" s="289" t="e">
        <f t="shared" si="60"/>
        <v>#DIV/0!</v>
      </c>
      <c r="K221" s="444"/>
      <c r="L221" s="444"/>
    </row>
    <row r="222" spans="1:12" s="439" customFormat="1" ht="12.75" hidden="1" customHeight="1" x14ac:dyDescent="0.25">
      <c r="A222" s="13"/>
      <c r="B222" s="6" t="s">
        <v>45</v>
      </c>
      <c r="C222" s="4" t="s">
        <v>77</v>
      </c>
      <c r="D222" s="4" t="s">
        <v>79</v>
      </c>
      <c r="E222" s="80" t="s">
        <v>53</v>
      </c>
      <c r="F222" s="139"/>
      <c r="G222" s="69"/>
      <c r="H222" s="210"/>
      <c r="I222" s="231"/>
      <c r="J222" s="271" t="e">
        <f t="shared" si="60"/>
        <v>#DIV/0!</v>
      </c>
      <c r="K222" s="444"/>
      <c r="L222" s="444"/>
    </row>
    <row r="223" spans="1:12" s="446" customFormat="1" ht="15" hidden="1" customHeight="1" x14ac:dyDescent="0.25">
      <c r="A223" s="12"/>
      <c r="B223" s="118"/>
      <c r="C223" s="119"/>
      <c r="D223" s="119"/>
      <c r="E223" s="148"/>
      <c r="F223" s="138" t="s">
        <v>80</v>
      </c>
      <c r="G223" s="132">
        <f t="shared" ref="G223:I223" si="65">G224</f>
        <v>0</v>
      </c>
      <c r="H223" s="222">
        <f t="shared" si="65"/>
        <v>0</v>
      </c>
      <c r="I223" s="236">
        <f t="shared" si="65"/>
        <v>0</v>
      </c>
      <c r="J223" s="289" t="e">
        <f t="shared" si="60"/>
        <v>#DIV/0!</v>
      </c>
      <c r="K223" s="444"/>
      <c r="L223" s="444"/>
    </row>
    <row r="224" spans="1:12" s="439" customFormat="1" ht="12.75" hidden="1" customHeight="1" x14ac:dyDescent="0.25">
      <c r="A224" s="13"/>
      <c r="B224" s="7" t="s">
        <v>45</v>
      </c>
      <c r="C224" s="4" t="s">
        <v>77</v>
      </c>
      <c r="D224" s="4" t="s">
        <v>81</v>
      </c>
      <c r="E224" s="80" t="s">
        <v>53</v>
      </c>
      <c r="F224" s="139"/>
      <c r="G224" s="69"/>
      <c r="H224" s="210"/>
      <c r="I224" s="231"/>
      <c r="J224" s="271" t="e">
        <f t="shared" si="60"/>
        <v>#DIV/0!</v>
      </c>
      <c r="K224" s="444"/>
      <c r="L224" s="444"/>
    </row>
    <row r="225" spans="1:12" s="446" customFormat="1" ht="15" hidden="1" customHeight="1" x14ac:dyDescent="0.25">
      <c r="A225" s="12"/>
      <c r="B225" s="118"/>
      <c r="C225" s="119"/>
      <c r="D225" s="119"/>
      <c r="E225" s="148"/>
      <c r="F225" s="138" t="s">
        <v>82</v>
      </c>
      <c r="G225" s="132">
        <f t="shared" ref="G225:I225" si="66">G226+G227</f>
        <v>0</v>
      </c>
      <c r="H225" s="222">
        <f t="shared" si="66"/>
        <v>0</v>
      </c>
      <c r="I225" s="236">
        <f t="shared" si="66"/>
        <v>0</v>
      </c>
      <c r="J225" s="289" t="e">
        <f t="shared" si="60"/>
        <v>#DIV/0!</v>
      </c>
      <c r="K225" s="444"/>
      <c r="L225" s="444"/>
    </row>
    <row r="226" spans="1:12" s="439" customFormat="1" ht="12.75" hidden="1" customHeight="1" x14ac:dyDescent="0.25">
      <c r="A226" s="13"/>
      <c r="B226" s="7" t="s">
        <v>45</v>
      </c>
      <c r="C226" s="4" t="s">
        <v>77</v>
      </c>
      <c r="D226" s="4" t="s">
        <v>83</v>
      </c>
      <c r="E226" s="80" t="s">
        <v>53</v>
      </c>
      <c r="F226" s="139"/>
      <c r="G226" s="69"/>
      <c r="H226" s="210"/>
      <c r="I226" s="231"/>
      <c r="J226" s="271" t="e">
        <f t="shared" si="60"/>
        <v>#DIV/0!</v>
      </c>
      <c r="K226" s="444"/>
      <c r="L226" s="444"/>
    </row>
    <row r="227" spans="1:12" s="439" customFormat="1" ht="12.75" hidden="1" customHeight="1" x14ac:dyDescent="0.25">
      <c r="A227" s="13"/>
      <c r="B227" s="6" t="s">
        <v>45</v>
      </c>
      <c r="C227" s="4" t="s">
        <v>84</v>
      </c>
      <c r="D227" s="4" t="s">
        <v>83</v>
      </c>
      <c r="E227" s="80" t="s">
        <v>53</v>
      </c>
      <c r="F227" s="139"/>
      <c r="G227" s="69"/>
      <c r="H227" s="210"/>
      <c r="I227" s="231"/>
      <c r="J227" s="271" t="e">
        <f t="shared" si="60"/>
        <v>#DIV/0!</v>
      </c>
      <c r="K227" s="444"/>
      <c r="L227" s="444"/>
    </row>
    <row r="228" spans="1:12" s="446" customFormat="1" ht="15" hidden="1" customHeight="1" x14ac:dyDescent="0.25">
      <c r="A228" s="12"/>
      <c r="B228" s="118"/>
      <c r="C228" s="119"/>
      <c r="D228" s="119"/>
      <c r="E228" s="148"/>
      <c r="F228" s="138" t="s">
        <v>85</v>
      </c>
      <c r="G228" s="132">
        <f>G229</f>
        <v>0</v>
      </c>
      <c r="H228" s="222">
        <f>H229</f>
        <v>0</v>
      </c>
      <c r="I228" s="236">
        <f>I229</f>
        <v>0</v>
      </c>
      <c r="J228" s="289" t="e">
        <f t="shared" si="60"/>
        <v>#DIV/0!</v>
      </c>
      <c r="K228" s="444"/>
      <c r="L228" s="444"/>
    </row>
    <row r="229" spans="1:12" s="439" customFormat="1" ht="12.75" hidden="1" customHeight="1" x14ac:dyDescent="0.25">
      <c r="A229" s="13"/>
      <c r="B229" s="6" t="s">
        <v>45</v>
      </c>
      <c r="C229" s="4" t="s">
        <v>77</v>
      </c>
      <c r="D229" s="4" t="s">
        <v>86</v>
      </c>
      <c r="E229" s="80" t="s">
        <v>53</v>
      </c>
      <c r="F229" s="139"/>
      <c r="G229" s="69"/>
      <c r="H229" s="210"/>
      <c r="I229" s="231"/>
      <c r="J229" s="271" t="e">
        <f t="shared" si="60"/>
        <v>#DIV/0!</v>
      </c>
      <c r="K229" s="444"/>
      <c r="L229" s="444"/>
    </row>
    <row r="230" spans="1:12" s="446" customFormat="1" ht="15" hidden="1" customHeight="1" x14ac:dyDescent="0.25">
      <c r="A230" s="12"/>
      <c r="B230" s="118"/>
      <c r="C230" s="119"/>
      <c r="D230" s="119"/>
      <c r="E230" s="148"/>
      <c r="F230" s="138" t="s">
        <v>87</v>
      </c>
      <c r="G230" s="132">
        <f t="shared" ref="G230:I230" si="67">G231</f>
        <v>0</v>
      </c>
      <c r="H230" s="222">
        <f t="shared" si="67"/>
        <v>0</v>
      </c>
      <c r="I230" s="236">
        <f t="shared" si="67"/>
        <v>0</v>
      </c>
      <c r="J230" s="289" t="e">
        <f t="shared" si="60"/>
        <v>#DIV/0!</v>
      </c>
      <c r="K230" s="444"/>
      <c r="L230" s="444"/>
    </row>
    <row r="231" spans="1:12" s="439" customFormat="1" ht="12.75" hidden="1" customHeight="1" x14ac:dyDescent="0.25">
      <c r="A231" s="13"/>
      <c r="B231" s="7" t="s">
        <v>45</v>
      </c>
      <c r="C231" s="4" t="s">
        <v>77</v>
      </c>
      <c r="D231" s="4" t="s">
        <v>88</v>
      </c>
      <c r="E231" s="80" t="s">
        <v>51</v>
      </c>
      <c r="F231" s="137"/>
      <c r="G231" s="69"/>
      <c r="H231" s="210"/>
      <c r="I231" s="231"/>
      <c r="J231" s="271" t="e">
        <f t="shared" si="60"/>
        <v>#DIV/0!</v>
      </c>
      <c r="K231" s="444"/>
      <c r="L231" s="444"/>
    </row>
    <row r="232" spans="1:12" s="446" customFormat="1" ht="15" hidden="1" customHeight="1" x14ac:dyDescent="0.25">
      <c r="A232" s="12"/>
      <c r="B232" s="118"/>
      <c r="C232" s="119"/>
      <c r="D232" s="119"/>
      <c r="E232" s="148"/>
      <c r="F232" s="138" t="s">
        <v>150</v>
      </c>
      <c r="G232" s="132">
        <f>G233+G234</f>
        <v>0</v>
      </c>
      <c r="H232" s="222">
        <f>H233+H234</f>
        <v>0</v>
      </c>
      <c r="I232" s="236">
        <f>I233+I234</f>
        <v>0</v>
      </c>
      <c r="J232" s="289" t="e">
        <f t="shared" si="60"/>
        <v>#DIV/0!</v>
      </c>
      <c r="K232" s="444"/>
      <c r="L232" s="444"/>
    </row>
    <row r="233" spans="1:12" s="439" customFormat="1" ht="12.75" hidden="1" customHeight="1" x14ac:dyDescent="0.25">
      <c r="A233" s="13"/>
      <c r="B233" s="1683" t="s">
        <v>45</v>
      </c>
      <c r="C233" s="1686" t="s">
        <v>77</v>
      </c>
      <c r="D233" s="1686" t="s">
        <v>89</v>
      </c>
      <c r="E233" s="1689" t="s">
        <v>53</v>
      </c>
      <c r="F233" s="137"/>
      <c r="G233" s="74"/>
      <c r="H233" s="215"/>
      <c r="I233" s="234"/>
      <c r="J233" s="271" t="e">
        <f t="shared" si="60"/>
        <v>#DIV/0!</v>
      </c>
      <c r="K233" s="444"/>
      <c r="L233" s="444"/>
    </row>
    <row r="234" spans="1:12" s="439" customFormat="1" ht="12.75" hidden="1" customHeight="1" x14ac:dyDescent="0.25">
      <c r="A234" s="13"/>
      <c r="B234" s="1685"/>
      <c r="C234" s="1688"/>
      <c r="D234" s="1688"/>
      <c r="E234" s="1691"/>
      <c r="F234" s="137" t="s">
        <v>7</v>
      </c>
      <c r="G234" s="74"/>
      <c r="H234" s="215"/>
      <c r="I234" s="234"/>
      <c r="J234" s="271" t="e">
        <f t="shared" si="60"/>
        <v>#DIV/0!</v>
      </c>
      <c r="K234" s="444"/>
      <c r="L234" s="444"/>
    </row>
    <row r="235" spans="1:12" s="445" customFormat="1" ht="49.5" customHeight="1" x14ac:dyDescent="0.25">
      <c r="A235" s="11"/>
      <c r="B235" s="99"/>
      <c r="C235" s="89"/>
      <c r="D235" s="89"/>
      <c r="E235" s="100"/>
      <c r="F235" s="140" t="s">
        <v>178</v>
      </c>
      <c r="G235" s="105">
        <f>G236+G238+G240+G242+G244+G246+G248+G250+G252+G254</f>
        <v>227000030.38</v>
      </c>
      <c r="H235" s="220">
        <f>H236+H238+H240+H242+H244+H246+H248+H250+H252+H254+H256</f>
        <v>239462360.85000002</v>
      </c>
      <c r="I235" s="229">
        <f>I236+I238+I240+I242+I244+I246+I248+I250+I252+I254+I256</f>
        <v>6665779.9199999999</v>
      </c>
      <c r="J235" s="286">
        <f t="shared" si="60"/>
        <v>2.7836441169038106E-2</v>
      </c>
      <c r="K235" s="444"/>
      <c r="L235" s="444"/>
    </row>
    <row r="236" spans="1:12" s="446" customFormat="1" ht="30" customHeight="1" x14ac:dyDescent="0.25">
      <c r="A236" s="12"/>
      <c r="B236" s="97"/>
      <c r="C236" s="88"/>
      <c r="D236" s="88"/>
      <c r="E236" s="98"/>
      <c r="F236" s="136" t="s">
        <v>40</v>
      </c>
      <c r="G236" s="75">
        <f t="shared" ref="G236:I236" si="68">G237</f>
        <v>41809021.350000001</v>
      </c>
      <c r="H236" s="216">
        <f t="shared" si="68"/>
        <v>43652817.560000002</v>
      </c>
      <c r="I236" s="235">
        <f t="shared" si="68"/>
        <v>1538913.97</v>
      </c>
      <c r="J236" s="277">
        <f t="shared" si="60"/>
        <v>3.5253485479712521E-2</v>
      </c>
      <c r="K236" s="444"/>
      <c r="L236" s="444"/>
    </row>
    <row r="237" spans="1:12" s="439" customFormat="1" ht="15" customHeight="1" x14ac:dyDescent="0.25">
      <c r="A237" s="13"/>
      <c r="B237" s="6" t="s">
        <v>45</v>
      </c>
      <c r="C237" s="4"/>
      <c r="D237" s="4" t="s">
        <v>335</v>
      </c>
      <c r="E237" s="80" t="s">
        <v>12</v>
      </c>
      <c r="F237" s="139"/>
      <c r="G237" s="69">
        <v>41809021.350000001</v>
      </c>
      <c r="H237" s="210">
        <v>43652817.560000002</v>
      </c>
      <c r="I237" s="231">
        <v>1538913.97</v>
      </c>
      <c r="J237" s="271">
        <f t="shared" si="60"/>
        <v>3.5253485479712521E-2</v>
      </c>
      <c r="K237" s="444"/>
      <c r="L237" s="444"/>
    </row>
    <row r="238" spans="1:12" s="439" customFormat="1" ht="18" customHeight="1" x14ac:dyDescent="0.25">
      <c r="A238" s="13"/>
      <c r="B238" s="97"/>
      <c r="C238" s="88"/>
      <c r="D238" s="88"/>
      <c r="E238" s="98"/>
      <c r="F238" s="136" t="s">
        <v>95</v>
      </c>
      <c r="G238" s="75">
        <f t="shared" ref="G238:I242" si="69">G239</f>
        <v>8603118.5500000007</v>
      </c>
      <c r="H238" s="216">
        <f t="shared" si="69"/>
        <v>9502941.5800000001</v>
      </c>
      <c r="I238" s="235">
        <f t="shared" si="69"/>
        <v>198000</v>
      </c>
      <c r="J238" s="277">
        <f t="shared" si="60"/>
        <v>2.0835653711342713E-2</v>
      </c>
      <c r="K238" s="444"/>
      <c r="L238" s="444"/>
    </row>
    <row r="239" spans="1:12" s="439" customFormat="1" ht="15.75" customHeight="1" x14ac:dyDescent="0.25">
      <c r="A239" s="13"/>
      <c r="B239" s="7" t="s">
        <v>45</v>
      </c>
      <c r="C239" s="4"/>
      <c r="D239" s="4" t="s">
        <v>336</v>
      </c>
      <c r="E239" s="80" t="s">
        <v>26</v>
      </c>
      <c r="F239" s="137"/>
      <c r="G239" s="69">
        <v>8603118.5500000007</v>
      </c>
      <c r="H239" s="210">
        <v>9502941.5800000001</v>
      </c>
      <c r="I239" s="231">
        <v>198000</v>
      </c>
      <c r="J239" s="271">
        <f t="shared" si="60"/>
        <v>2.0835653711342713E-2</v>
      </c>
      <c r="K239" s="444"/>
      <c r="L239" s="444"/>
    </row>
    <row r="240" spans="1:12" s="439" customFormat="1" ht="18" customHeight="1" x14ac:dyDescent="0.25">
      <c r="A240" s="13"/>
      <c r="B240" s="97"/>
      <c r="C240" s="88"/>
      <c r="D240" s="88"/>
      <c r="E240" s="98"/>
      <c r="F240" s="136" t="s">
        <v>80</v>
      </c>
      <c r="G240" s="75">
        <f t="shared" si="69"/>
        <v>12134643.9</v>
      </c>
      <c r="H240" s="216">
        <f t="shared" si="69"/>
        <v>13481076.4</v>
      </c>
      <c r="I240" s="235">
        <f t="shared" si="69"/>
        <v>325699.13</v>
      </c>
      <c r="J240" s="277">
        <f t="shared" si="60"/>
        <v>2.4159727334532425E-2</v>
      </c>
      <c r="K240" s="444"/>
      <c r="L240" s="444"/>
    </row>
    <row r="241" spans="1:12" s="439" customFormat="1" ht="15" customHeight="1" x14ac:dyDescent="0.25">
      <c r="A241" s="13"/>
      <c r="B241" s="7" t="s">
        <v>45</v>
      </c>
      <c r="C241" s="4"/>
      <c r="D241" s="4" t="s">
        <v>337</v>
      </c>
      <c r="E241" s="80" t="s">
        <v>26</v>
      </c>
      <c r="F241" s="137"/>
      <c r="G241" s="69">
        <v>12134643.9</v>
      </c>
      <c r="H241" s="210">
        <v>13481076.4</v>
      </c>
      <c r="I241" s="231">
        <v>325699.13</v>
      </c>
      <c r="J241" s="271">
        <f t="shared" si="60"/>
        <v>2.4159727334532425E-2</v>
      </c>
      <c r="K241" s="444"/>
      <c r="L241" s="444"/>
    </row>
    <row r="242" spans="1:12" s="446" customFormat="1" ht="28.5" customHeight="1" x14ac:dyDescent="0.25">
      <c r="A242" s="12"/>
      <c r="B242" s="97"/>
      <c r="C242" s="88"/>
      <c r="D242" s="88"/>
      <c r="E242" s="98"/>
      <c r="F242" s="136" t="s">
        <v>90</v>
      </c>
      <c r="G242" s="75">
        <f t="shared" si="69"/>
        <v>10492466.199999999</v>
      </c>
      <c r="H242" s="216">
        <f t="shared" si="69"/>
        <v>11813163.210000001</v>
      </c>
      <c r="I242" s="235">
        <f t="shared" si="69"/>
        <v>344055.27</v>
      </c>
      <c r="J242" s="277">
        <f t="shared" si="60"/>
        <v>2.9124736862075402E-2</v>
      </c>
      <c r="K242" s="444"/>
      <c r="L242" s="444"/>
    </row>
    <row r="243" spans="1:12" s="439" customFormat="1" ht="16.5" customHeight="1" x14ac:dyDescent="0.25">
      <c r="A243" s="13"/>
      <c r="B243" s="7" t="s">
        <v>45</v>
      </c>
      <c r="C243" s="4"/>
      <c r="D243" s="4" t="s">
        <v>338</v>
      </c>
      <c r="E243" s="80" t="s">
        <v>26</v>
      </c>
      <c r="F243" s="137"/>
      <c r="G243" s="69">
        <v>10492466.199999999</v>
      </c>
      <c r="H243" s="210">
        <v>11813163.210000001</v>
      </c>
      <c r="I243" s="231">
        <v>344055.27</v>
      </c>
      <c r="J243" s="271">
        <f t="shared" si="60"/>
        <v>2.9124736862075402E-2</v>
      </c>
      <c r="K243" s="444"/>
      <c r="L243" s="444"/>
    </row>
    <row r="244" spans="1:12" s="446" customFormat="1" ht="32.25" customHeight="1" x14ac:dyDescent="0.25">
      <c r="A244" s="12"/>
      <c r="B244" s="97"/>
      <c r="C244" s="88"/>
      <c r="D244" s="88"/>
      <c r="E244" s="98"/>
      <c r="F244" s="136" t="s">
        <v>60</v>
      </c>
      <c r="G244" s="75">
        <f t="shared" ref="G244:I244" si="70">G245</f>
        <v>134847317.31999999</v>
      </c>
      <c r="H244" s="216">
        <f t="shared" si="70"/>
        <v>141630382.30000001</v>
      </c>
      <c r="I244" s="235">
        <f t="shared" si="70"/>
        <v>4059111.55</v>
      </c>
      <c r="J244" s="277">
        <f t="shared" si="60"/>
        <v>2.8659892630961283E-2</v>
      </c>
      <c r="K244" s="444"/>
      <c r="L244" s="444"/>
    </row>
    <row r="245" spans="1:12" s="447" customFormat="1" ht="15" customHeight="1" x14ac:dyDescent="0.25">
      <c r="A245" s="13"/>
      <c r="B245" s="622" t="s">
        <v>45</v>
      </c>
      <c r="C245" s="612"/>
      <c r="D245" s="612" t="s">
        <v>339</v>
      </c>
      <c r="E245" s="609" t="s">
        <v>12</v>
      </c>
      <c r="F245" s="137"/>
      <c r="G245" s="69">
        <v>134847317.31999999</v>
      </c>
      <c r="H245" s="210">
        <v>141630382.30000001</v>
      </c>
      <c r="I245" s="231">
        <v>4059111.55</v>
      </c>
      <c r="J245" s="271">
        <f t="shared" si="60"/>
        <v>2.8659892630961283E-2</v>
      </c>
      <c r="K245" s="444"/>
      <c r="L245" s="444"/>
    </row>
    <row r="246" spans="1:12" s="446" customFormat="1" ht="34.5" customHeight="1" x14ac:dyDescent="0.25">
      <c r="A246" s="12"/>
      <c r="B246" s="97"/>
      <c r="C246" s="88"/>
      <c r="D246" s="88"/>
      <c r="E246" s="98"/>
      <c r="F246" s="136" t="s">
        <v>82</v>
      </c>
      <c r="G246" s="75">
        <f t="shared" ref="G246:I246" si="71">G247</f>
        <v>539720.19999999995</v>
      </c>
      <c r="H246" s="216">
        <f t="shared" si="71"/>
        <v>688999.6</v>
      </c>
      <c r="I246" s="235">
        <f t="shared" si="71"/>
        <v>0</v>
      </c>
      <c r="J246" s="277">
        <f t="shared" si="60"/>
        <v>0</v>
      </c>
      <c r="K246" s="444"/>
      <c r="L246" s="444"/>
    </row>
    <row r="247" spans="1:12" s="439" customFormat="1" ht="16.5" customHeight="1" x14ac:dyDescent="0.25">
      <c r="A247" s="13"/>
      <c r="B247" s="6" t="s">
        <v>45</v>
      </c>
      <c r="C247" s="4"/>
      <c r="D247" s="4" t="s">
        <v>340</v>
      </c>
      <c r="E247" s="80" t="s">
        <v>26</v>
      </c>
      <c r="F247" s="139"/>
      <c r="G247" s="69">
        <v>539720.19999999995</v>
      </c>
      <c r="H247" s="210">
        <v>688999.6</v>
      </c>
      <c r="I247" s="231">
        <v>0</v>
      </c>
      <c r="J247" s="271">
        <f t="shared" si="60"/>
        <v>0</v>
      </c>
      <c r="K247" s="444"/>
      <c r="L247" s="444"/>
    </row>
    <row r="248" spans="1:12" s="446" customFormat="1" ht="30" customHeight="1" x14ac:dyDescent="0.25">
      <c r="A248" s="12"/>
      <c r="B248" s="97"/>
      <c r="C248" s="88"/>
      <c r="D248" s="88"/>
      <c r="E248" s="98"/>
      <c r="F248" s="136" t="s">
        <v>91</v>
      </c>
      <c r="G248" s="75">
        <f t="shared" ref="G248:I248" si="72">G249</f>
        <v>850000</v>
      </c>
      <c r="H248" s="216">
        <f t="shared" si="72"/>
        <v>904437.34</v>
      </c>
      <c r="I248" s="235">
        <f t="shared" si="72"/>
        <v>0</v>
      </c>
      <c r="J248" s="277">
        <f t="shared" si="60"/>
        <v>0</v>
      </c>
      <c r="K248" s="444"/>
      <c r="L248" s="444"/>
    </row>
    <row r="249" spans="1:12" s="447" customFormat="1" ht="15.75" customHeight="1" x14ac:dyDescent="0.25">
      <c r="A249" s="13"/>
      <c r="B249" s="7" t="s">
        <v>45</v>
      </c>
      <c r="C249" s="4"/>
      <c r="D249" s="4" t="s">
        <v>341</v>
      </c>
      <c r="E249" s="80" t="s">
        <v>12</v>
      </c>
      <c r="F249" s="143"/>
      <c r="G249" s="69">
        <v>850000</v>
      </c>
      <c r="H249" s="210">
        <v>904437.34</v>
      </c>
      <c r="I249" s="231">
        <v>0</v>
      </c>
      <c r="J249" s="271">
        <f t="shared" si="60"/>
        <v>0</v>
      </c>
      <c r="K249" s="444"/>
      <c r="L249" s="444"/>
    </row>
    <row r="250" spans="1:12" s="446" customFormat="1" ht="32.25" customHeight="1" x14ac:dyDescent="0.25">
      <c r="A250" s="12"/>
      <c r="B250" s="97"/>
      <c r="C250" s="88"/>
      <c r="D250" s="88"/>
      <c r="E250" s="98"/>
      <c r="F250" s="136" t="s">
        <v>92</v>
      </c>
      <c r="G250" s="75">
        <f t="shared" ref="G250:I252" si="73">G251</f>
        <v>3255000</v>
      </c>
      <c r="H250" s="216">
        <f t="shared" si="73"/>
        <v>3255000</v>
      </c>
      <c r="I250" s="235">
        <f t="shared" si="73"/>
        <v>0</v>
      </c>
      <c r="J250" s="277">
        <f t="shared" si="60"/>
        <v>0</v>
      </c>
      <c r="K250" s="444"/>
      <c r="L250" s="444"/>
    </row>
    <row r="251" spans="1:12" s="447" customFormat="1" ht="12.75" customHeight="1" x14ac:dyDescent="0.25">
      <c r="A251" s="13"/>
      <c r="B251" s="7" t="s">
        <v>45</v>
      </c>
      <c r="C251" s="4"/>
      <c r="D251" s="4" t="s">
        <v>342</v>
      </c>
      <c r="E251" s="80" t="s">
        <v>149</v>
      </c>
      <c r="F251" s="143"/>
      <c r="G251" s="69">
        <v>3255000</v>
      </c>
      <c r="H251" s="210">
        <v>3255000</v>
      </c>
      <c r="I251" s="231">
        <v>0</v>
      </c>
      <c r="J251" s="271">
        <f t="shared" si="60"/>
        <v>0</v>
      </c>
      <c r="K251" s="444"/>
      <c r="L251" s="444"/>
    </row>
    <row r="252" spans="1:12" s="447" customFormat="1" ht="18" customHeight="1" x14ac:dyDescent="0.25">
      <c r="A252" s="13"/>
      <c r="B252" s="97"/>
      <c r="C252" s="88"/>
      <c r="D252" s="88"/>
      <c r="E252" s="98"/>
      <c r="F252" s="136" t="s">
        <v>87</v>
      </c>
      <c r="G252" s="75">
        <f t="shared" si="73"/>
        <v>2400000</v>
      </c>
      <c r="H252" s="216">
        <f t="shared" si="73"/>
        <v>2400000</v>
      </c>
      <c r="I252" s="235">
        <f t="shared" si="73"/>
        <v>200000</v>
      </c>
      <c r="J252" s="277">
        <f t="shared" si="60"/>
        <v>8.3333333333333329E-2</v>
      </c>
      <c r="K252" s="444"/>
      <c r="L252" s="444"/>
    </row>
    <row r="253" spans="1:12" s="447" customFormat="1" ht="12.75" customHeight="1" x14ac:dyDescent="0.25">
      <c r="A253" s="13"/>
      <c r="B253" s="7" t="s">
        <v>45</v>
      </c>
      <c r="C253" s="4"/>
      <c r="D253" s="4" t="s">
        <v>343</v>
      </c>
      <c r="E253" s="80" t="s">
        <v>234</v>
      </c>
      <c r="F253" s="143"/>
      <c r="G253" s="69">
        <v>2400000</v>
      </c>
      <c r="H253" s="210">
        <v>2400000</v>
      </c>
      <c r="I253" s="231">
        <v>200000</v>
      </c>
      <c r="J253" s="271">
        <f t="shared" si="60"/>
        <v>8.3333333333333329E-2</v>
      </c>
      <c r="K253" s="444"/>
      <c r="L253" s="444"/>
    </row>
    <row r="254" spans="1:12" s="446" customFormat="1" ht="25.5" customHeight="1" x14ac:dyDescent="0.25">
      <c r="A254" s="12"/>
      <c r="B254" s="97"/>
      <c r="C254" s="88"/>
      <c r="D254" s="88"/>
      <c r="E254" s="98"/>
      <c r="F254" s="136" t="s">
        <v>150</v>
      </c>
      <c r="G254" s="75">
        <f>G255</f>
        <v>12068742.859999999</v>
      </c>
      <c r="H254" s="216">
        <f>H255</f>
        <v>12133542.859999999</v>
      </c>
      <c r="I254" s="235">
        <f t="shared" ref="I254" si="74">I255</f>
        <v>0</v>
      </c>
      <c r="J254" s="277">
        <f t="shared" si="60"/>
        <v>0</v>
      </c>
      <c r="K254" s="444"/>
      <c r="L254" s="444"/>
    </row>
    <row r="255" spans="1:12" s="446" customFormat="1" ht="15" customHeight="1" x14ac:dyDescent="0.25">
      <c r="A255" s="12"/>
      <c r="B255" s="621" t="s">
        <v>45</v>
      </c>
      <c r="C255" s="623"/>
      <c r="D255" s="623" t="s">
        <v>344</v>
      </c>
      <c r="E255" s="624" t="s">
        <v>53</v>
      </c>
      <c r="F255" s="363"/>
      <c r="G255" s="68">
        <v>12068742.859999999</v>
      </c>
      <c r="H255" s="209">
        <v>12133542.859999999</v>
      </c>
      <c r="I255" s="249">
        <v>0</v>
      </c>
      <c r="J255" s="268">
        <f t="shared" si="60"/>
        <v>0</v>
      </c>
      <c r="K255" s="444"/>
      <c r="L255" s="444"/>
    </row>
    <row r="256" spans="1:12" s="446" customFormat="1" ht="33" customHeight="1" x14ac:dyDescent="0.25">
      <c r="A256" s="12"/>
      <c r="B256" s="366"/>
      <c r="C256" s="366"/>
      <c r="D256" s="366"/>
      <c r="E256" s="366"/>
      <c r="F256" s="367" t="s">
        <v>428</v>
      </c>
      <c r="G256" s="368"/>
      <c r="H256" s="368">
        <f>SUM(H257)</f>
        <v>0</v>
      </c>
      <c r="I256" s="368">
        <f>SUM(I257)</f>
        <v>0</v>
      </c>
      <c r="J256" s="369" t="e">
        <f t="shared" si="60"/>
        <v>#DIV/0!</v>
      </c>
      <c r="K256" s="444"/>
      <c r="L256" s="444"/>
    </row>
    <row r="257" spans="1:12" s="446" customFormat="1" ht="39" customHeight="1" x14ac:dyDescent="0.25">
      <c r="A257" s="12"/>
      <c r="B257" s="364" t="s">
        <v>45</v>
      </c>
      <c r="C257" s="204"/>
      <c r="D257" s="204" t="s">
        <v>502</v>
      </c>
      <c r="E257" s="204" t="s">
        <v>130</v>
      </c>
      <c r="F257" s="365" t="s">
        <v>503</v>
      </c>
      <c r="G257" s="231"/>
      <c r="H257" s="231"/>
      <c r="I257" s="231"/>
      <c r="J257" s="362" t="e">
        <f t="shared" si="60"/>
        <v>#DIV/0!</v>
      </c>
      <c r="K257" s="444"/>
      <c r="L257" s="444"/>
    </row>
    <row r="258" spans="1:12" s="445" customFormat="1" ht="48" customHeight="1" x14ac:dyDescent="0.25">
      <c r="A258" s="11"/>
      <c r="B258" s="99"/>
      <c r="C258" s="89"/>
      <c r="D258" s="89"/>
      <c r="E258" s="100"/>
      <c r="F258" s="140" t="s">
        <v>94</v>
      </c>
      <c r="G258" s="105">
        <f>G259</f>
        <v>115531492.88</v>
      </c>
      <c r="H258" s="220">
        <f>H259</f>
        <v>125968625.48</v>
      </c>
      <c r="I258" s="229">
        <f t="shared" ref="I258:I259" si="75">I259</f>
        <v>2913194.94</v>
      </c>
      <c r="J258" s="286">
        <f t="shared" si="60"/>
        <v>2.3126353319323365E-2</v>
      </c>
      <c r="K258" s="444"/>
      <c r="L258" s="444"/>
    </row>
    <row r="259" spans="1:12" s="446" customFormat="1" ht="46.5" customHeight="1" x14ac:dyDescent="0.25">
      <c r="A259" s="12"/>
      <c r="B259" s="97"/>
      <c r="C259" s="88"/>
      <c r="D259" s="88"/>
      <c r="E259" s="98"/>
      <c r="F259" s="136" t="s">
        <v>94</v>
      </c>
      <c r="G259" s="75">
        <f>G260</f>
        <v>115531492.88</v>
      </c>
      <c r="H259" s="216">
        <f>H260</f>
        <v>125968625.48</v>
      </c>
      <c r="I259" s="235">
        <f t="shared" si="75"/>
        <v>2913194.94</v>
      </c>
      <c r="J259" s="277">
        <f t="shared" si="60"/>
        <v>2.3126353319323365E-2</v>
      </c>
      <c r="K259" s="444"/>
      <c r="L259" s="444"/>
    </row>
    <row r="260" spans="1:12" s="439" customFormat="1" ht="15.75" customHeight="1" x14ac:dyDescent="0.25">
      <c r="A260" s="13"/>
      <c r="B260" s="6" t="s">
        <v>45</v>
      </c>
      <c r="C260" s="4"/>
      <c r="D260" s="4" t="s">
        <v>345</v>
      </c>
      <c r="E260" s="80" t="s">
        <v>53</v>
      </c>
      <c r="F260" s="137"/>
      <c r="G260" s="69">
        <v>115531492.88</v>
      </c>
      <c r="H260" s="210">
        <v>125968625.48</v>
      </c>
      <c r="I260" s="231">
        <v>2913194.94</v>
      </c>
      <c r="J260" s="271">
        <f t="shared" si="60"/>
        <v>2.3126353319323365E-2</v>
      </c>
      <c r="K260" s="444"/>
      <c r="L260" s="444"/>
    </row>
    <row r="261" spans="1:12" s="445" customFormat="1" ht="21" hidden="1" customHeight="1" x14ac:dyDescent="0.25">
      <c r="A261" s="11"/>
      <c r="B261" s="99"/>
      <c r="C261" s="89"/>
      <c r="D261" s="89"/>
      <c r="E261" s="100"/>
      <c r="F261" s="140" t="s">
        <v>221</v>
      </c>
      <c r="G261" s="105">
        <f t="shared" ref="G261:I261" si="76">G262</f>
        <v>0</v>
      </c>
      <c r="H261" s="220">
        <f t="shared" si="76"/>
        <v>0</v>
      </c>
      <c r="I261" s="229">
        <f t="shared" si="76"/>
        <v>0</v>
      </c>
      <c r="J261" s="286" t="e">
        <f t="shared" si="60"/>
        <v>#DIV/0!</v>
      </c>
      <c r="K261" s="444"/>
      <c r="L261" s="444"/>
    </row>
    <row r="262" spans="1:12" s="446" customFormat="1" ht="18.75" hidden="1" customHeight="1" x14ac:dyDescent="0.25">
      <c r="A262" s="12"/>
      <c r="B262" s="97"/>
      <c r="C262" s="88"/>
      <c r="D262" s="88"/>
      <c r="E262" s="98"/>
      <c r="F262" s="136" t="s">
        <v>221</v>
      </c>
      <c r="G262" s="75">
        <f>SUM(G263:G276)</f>
        <v>0</v>
      </c>
      <c r="H262" s="216">
        <f>SUM(H263:H276)</f>
        <v>0</v>
      </c>
      <c r="I262" s="235">
        <f>SUM(I263:I276)</f>
        <v>0</v>
      </c>
      <c r="J262" s="277" t="e">
        <f t="shared" si="60"/>
        <v>#DIV/0!</v>
      </c>
      <c r="K262" s="444"/>
      <c r="L262" s="444"/>
    </row>
    <row r="263" spans="1:12" s="439" customFormat="1" ht="12.75" hidden="1" customHeight="1" x14ac:dyDescent="0.25">
      <c r="A263" s="13"/>
      <c r="B263" s="621" t="s">
        <v>45</v>
      </c>
      <c r="C263" s="623"/>
      <c r="D263" s="623" t="s">
        <v>475</v>
      </c>
      <c r="E263" s="624" t="s">
        <v>26</v>
      </c>
      <c r="F263" s="139"/>
      <c r="G263" s="69"/>
      <c r="H263" s="210"/>
      <c r="I263" s="231"/>
      <c r="J263" s="271" t="e">
        <f t="shared" si="60"/>
        <v>#DIV/0!</v>
      </c>
      <c r="K263" s="444"/>
      <c r="L263" s="444"/>
    </row>
    <row r="264" spans="1:12" s="439" customFormat="1" ht="12.75" hidden="1" customHeight="1" x14ac:dyDescent="0.25">
      <c r="A264" s="13"/>
      <c r="B264" s="621" t="s">
        <v>45</v>
      </c>
      <c r="C264" s="623"/>
      <c r="D264" s="623" t="s">
        <v>476</v>
      </c>
      <c r="E264" s="624" t="s">
        <v>26</v>
      </c>
      <c r="F264" s="139"/>
      <c r="G264" s="69"/>
      <c r="H264" s="210"/>
      <c r="I264" s="231"/>
      <c r="J264" s="271" t="e">
        <f t="shared" si="60"/>
        <v>#DIV/0!</v>
      </c>
      <c r="K264" s="444"/>
      <c r="L264" s="444"/>
    </row>
    <row r="265" spans="1:12" s="439" customFormat="1" ht="12.75" hidden="1" customHeight="1" x14ac:dyDescent="0.25">
      <c r="A265" s="13"/>
      <c r="B265" s="621" t="s">
        <v>45</v>
      </c>
      <c r="C265" s="623"/>
      <c r="D265" s="623" t="s">
        <v>477</v>
      </c>
      <c r="E265" s="624" t="s">
        <v>26</v>
      </c>
      <c r="F265" s="139"/>
      <c r="G265" s="69"/>
      <c r="H265" s="210"/>
      <c r="I265" s="231"/>
      <c r="J265" s="271" t="e">
        <f t="shared" si="60"/>
        <v>#DIV/0!</v>
      </c>
      <c r="K265" s="444"/>
      <c r="L265" s="444"/>
    </row>
    <row r="266" spans="1:12" s="439" customFormat="1" ht="12.75" hidden="1" customHeight="1" x14ac:dyDescent="0.25">
      <c r="A266" s="13"/>
      <c r="B266" s="621" t="s">
        <v>45</v>
      </c>
      <c r="C266" s="623"/>
      <c r="D266" s="623" t="s">
        <v>478</v>
      </c>
      <c r="E266" s="624" t="s">
        <v>26</v>
      </c>
      <c r="F266" s="139"/>
      <c r="G266" s="69"/>
      <c r="H266" s="210"/>
      <c r="I266" s="231"/>
      <c r="J266" s="271" t="e">
        <f t="shared" si="60"/>
        <v>#DIV/0!</v>
      </c>
      <c r="K266" s="444"/>
      <c r="L266" s="444"/>
    </row>
    <row r="267" spans="1:12" s="439" customFormat="1" ht="12.75" hidden="1" customHeight="1" x14ac:dyDescent="0.25">
      <c r="A267" s="13"/>
      <c r="B267" s="621" t="s">
        <v>45</v>
      </c>
      <c r="C267" s="623"/>
      <c r="D267" s="623" t="s">
        <v>479</v>
      </c>
      <c r="E267" s="624" t="s">
        <v>26</v>
      </c>
      <c r="F267" s="139"/>
      <c r="G267" s="69"/>
      <c r="H267" s="210"/>
      <c r="I267" s="231"/>
      <c r="J267" s="271" t="e">
        <f t="shared" si="60"/>
        <v>#DIV/0!</v>
      </c>
      <c r="K267" s="444"/>
      <c r="L267" s="444"/>
    </row>
    <row r="268" spans="1:12" s="439" customFormat="1" ht="12.75" hidden="1" customHeight="1" x14ac:dyDescent="0.25">
      <c r="A268" s="13"/>
      <c r="B268" s="621" t="s">
        <v>45</v>
      </c>
      <c r="C268" s="623"/>
      <c r="D268" s="623" t="s">
        <v>480</v>
      </c>
      <c r="E268" s="624" t="s">
        <v>26</v>
      </c>
      <c r="F268" s="139"/>
      <c r="G268" s="69"/>
      <c r="H268" s="210"/>
      <c r="I268" s="231"/>
      <c r="J268" s="271" t="e">
        <f t="shared" si="60"/>
        <v>#DIV/0!</v>
      </c>
      <c r="K268" s="444"/>
      <c r="L268" s="444"/>
    </row>
    <row r="269" spans="1:12" s="439" customFormat="1" ht="12.75" hidden="1" customHeight="1" x14ac:dyDescent="0.25">
      <c r="A269" s="13"/>
      <c r="B269" s="621" t="s">
        <v>45</v>
      </c>
      <c r="C269" s="623"/>
      <c r="D269" s="623" t="s">
        <v>481</v>
      </c>
      <c r="E269" s="624" t="s">
        <v>26</v>
      </c>
      <c r="F269" s="139"/>
      <c r="G269" s="69"/>
      <c r="H269" s="210"/>
      <c r="I269" s="231"/>
      <c r="J269" s="271" t="e">
        <f t="shared" si="60"/>
        <v>#DIV/0!</v>
      </c>
      <c r="K269" s="444"/>
      <c r="L269" s="444"/>
    </row>
    <row r="270" spans="1:12" s="439" customFormat="1" ht="12.75" hidden="1" customHeight="1" x14ac:dyDescent="0.25">
      <c r="A270" s="13"/>
      <c r="B270" s="621" t="s">
        <v>45</v>
      </c>
      <c r="C270" s="623"/>
      <c r="D270" s="623" t="s">
        <v>482</v>
      </c>
      <c r="E270" s="624" t="s">
        <v>26</v>
      </c>
      <c r="F270" s="139"/>
      <c r="G270" s="69"/>
      <c r="H270" s="210"/>
      <c r="I270" s="231"/>
      <c r="J270" s="271" t="e">
        <f t="shared" si="60"/>
        <v>#DIV/0!</v>
      </c>
      <c r="K270" s="444"/>
      <c r="L270" s="444"/>
    </row>
    <row r="271" spans="1:12" s="439" customFormat="1" ht="12.75" hidden="1" customHeight="1" x14ac:dyDescent="0.25">
      <c r="A271" s="13"/>
      <c r="B271" s="621" t="s">
        <v>45</v>
      </c>
      <c r="C271" s="623"/>
      <c r="D271" s="623" t="s">
        <v>483</v>
      </c>
      <c r="E271" s="624" t="s">
        <v>26</v>
      </c>
      <c r="F271" s="139"/>
      <c r="G271" s="69"/>
      <c r="H271" s="210"/>
      <c r="I271" s="231"/>
      <c r="J271" s="271" t="e">
        <f t="shared" ref="J271:J348" si="77">I271/H271</f>
        <v>#DIV/0!</v>
      </c>
      <c r="K271" s="444"/>
      <c r="L271" s="444"/>
    </row>
    <row r="272" spans="1:12" s="439" customFormat="1" ht="12.75" hidden="1" customHeight="1" x14ac:dyDescent="0.25">
      <c r="A272" s="13"/>
      <c r="B272" s="621" t="s">
        <v>45</v>
      </c>
      <c r="C272" s="623"/>
      <c r="D272" s="623" t="s">
        <v>484</v>
      </c>
      <c r="E272" s="624" t="s">
        <v>26</v>
      </c>
      <c r="F272" s="139"/>
      <c r="G272" s="69"/>
      <c r="H272" s="210"/>
      <c r="I272" s="231"/>
      <c r="J272" s="271" t="e">
        <f t="shared" si="77"/>
        <v>#DIV/0!</v>
      </c>
      <c r="K272" s="444"/>
      <c r="L272" s="444"/>
    </row>
    <row r="273" spans="1:12" s="439" customFormat="1" ht="12.75" hidden="1" customHeight="1" x14ac:dyDescent="0.25">
      <c r="A273" s="13"/>
      <c r="B273" s="621" t="s">
        <v>45</v>
      </c>
      <c r="C273" s="623"/>
      <c r="D273" s="623" t="s">
        <v>485</v>
      </c>
      <c r="E273" s="624" t="s">
        <v>26</v>
      </c>
      <c r="F273" s="139"/>
      <c r="G273" s="69"/>
      <c r="H273" s="532"/>
      <c r="I273" s="532"/>
      <c r="J273" s="271" t="e">
        <f t="shared" si="77"/>
        <v>#DIV/0!</v>
      </c>
      <c r="K273" s="444"/>
      <c r="L273" s="444"/>
    </row>
    <row r="274" spans="1:12" s="439" customFormat="1" ht="12.75" hidden="1" customHeight="1" x14ac:dyDescent="0.25">
      <c r="A274" s="13"/>
      <c r="B274" s="621" t="s">
        <v>45</v>
      </c>
      <c r="C274" s="623"/>
      <c r="D274" s="623" t="s">
        <v>486</v>
      </c>
      <c r="E274" s="624" t="s">
        <v>26</v>
      </c>
      <c r="F274" s="139"/>
      <c r="G274" s="69"/>
      <c r="H274" s="210"/>
      <c r="I274" s="231"/>
      <c r="J274" s="271" t="e">
        <f t="shared" si="77"/>
        <v>#DIV/0!</v>
      </c>
      <c r="K274" s="444"/>
      <c r="L274" s="444"/>
    </row>
    <row r="275" spans="1:12" s="439" customFormat="1" ht="12.75" hidden="1" customHeight="1" x14ac:dyDescent="0.25">
      <c r="A275" s="13"/>
      <c r="B275" s="621" t="s">
        <v>45</v>
      </c>
      <c r="C275" s="623"/>
      <c r="D275" s="623" t="s">
        <v>487</v>
      </c>
      <c r="E275" s="624" t="s">
        <v>26</v>
      </c>
      <c r="F275" s="139"/>
      <c r="G275" s="69"/>
      <c r="H275" s="210"/>
      <c r="I275" s="231"/>
      <c r="J275" s="271" t="e">
        <f t="shared" si="77"/>
        <v>#DIV/0!</v>
      </c>
      <c r="K275" s="444"/>
      <c r="L275" s="444"/>
    </row>
    <row r="276" spans="1:12" s="439" customFormat="1" ht="12.75" hidden="1" customHeight="1" x14ac:dyDescent="0.25">
      <c r="A276" s="13"/>
      <c r="B276" s="621" t="s">
        <v>45</v>
      </c>
      <c r="C276" s="623"/>
      <c r="D276" s="623" t="s">
        <v>488</v>
      </c>
      <c r="E276" s="624" t="s">
        <v>26</v>
      </c>
      <c r="F276" s="137"/>
      <c r="G276" s="69"/>
      <c r="H276" s="210"/>
      <c r="I276" s="231"/>
      <c r="J276" s="271" t="e">
        <f t="shared" si="77"/>
        <v>#DIV/0!</v>
      </c>
      <c r="K276" s="444"/>
      <c r="L276" s="444"/>
    </row>
    <row r="277" spans="1:12" s="445" customFormat="1" ht="41.25" customHeight="1" x14ac:dyDescent="0.25">
      <c r="A277" s="11"/>
      <c r="B277" s="99"/>
      <c r="C277" s="89"/>
      <c r="D277" s="89"/>
      <c r="E277" s="100"/>
      <c r="F277" s="140" t="s">
        <v>179</v>
      </c>
      <c r="G277" s="105">
        <f>G282</f>
        <v>7521477.4000000004</v>
      </c>
      <c r="H277" s="220">
        <f>SUM(H282)</f>
        <v>64162024.280000001</v>
      </c>
      <c r="I277" s="229">
        <f>SUM(I282)</f>
        <v>0</v>
      </c>
      <c r="J277" s="286">
        <f t="shared" si="77"/>
        <v>0</v>
      </c>
      <c r="K277" s="444"/>
      <c r="L277" s="444"/>
    </row>
    <row r="278" spans="1:12" s="445" customFormat="1" ht="22.5" hidden="1" customHeight="1" x14ac:dyDescent="0.25">
      <c r="A278" s="11"/>
      <c r="B278" s="62"/>
      <c r="C278" s="57"/>
      <c r="D278" s="57"/>
      <c r="E278" s="131"/>
      <c r="F278" s="138" t="s">
        <v>209</v>
      </c>
      <c r="G278" s="132">
        <f>SUM(G279:G281)</f>
        <v>0</v>
      </c>
      <c r="H278" s="222">
        <f>SUM(H279:H281)</f>
        <v>0</v>
      </c>
      <c r="I278" s="236">
        <f t="shared" ref="I278" si="78">SUM(I279:I281)</f>
        <v>0</v>
      </c>
      <c r="J278" s="289" t="e">
        <f t="shared" si="77"/>
        <v>#DIV/0!</v>
      </c>
      <c r="K278" s="444"/>
      <c r="L278" s="444"/>
    </row>
    <row r="279" spans="1:12" s="445" customFormat="1" ht="13.5" hidden="1" customHeight="1" x14ac:dyDescent="0.25">
      <c r="A279" s="11"/>
      <c r="B279" s="1699" t="s">
        <v>45</v>
      </c>
      <c r="C279" s="1702"/>
      <c r="D279" s="1702" t="s">
        <v>261</v>
      </c>
      <c r="E279" s="1703" t="s">
        <v>26</v>
      </c>
      <c r="F279" s="137"/>
      <c r="G279" s="117"/>
      <c r="H279" s="224"/>
      <c r="I279" s="238"/>
      <c r="J279" s="271" t="e">
        <f t="shared" si="77"/>
        <v>#DIV/0!</v>
      </c>
      <c r="K279" s="444"/>
      <c r="L279" s="444"/>
    </row>
    <row r="280" spans="1:12" s="445" customFormat="1" ht="13.5" hidden="1" customHeight="1" x14ac:dyDescent="0.25">
      <c r="A280" s="11"/>
      <c r="B280" s="1700"/>
      <c r="C280" s="1687"/>
      <c r="D280" s="1687"/>
      <c r="E280" s="1690"/>
      <c r="F280" s="137" t="s">
        <v>7</v>
      </c>
      <c r="G280" s="117"/>
      <c r="H280" s="224"/>
      <c r="I280" s="238"/>
      <c r="J280" s="271" t="e">
        <f t="shared" si="77"/>
        <v>#DIV/0!</v>
      </c>
      <c r="K280" s="444"/>
      <c r="L280" s="444"/>
    </row>
    <row r="281" spans="1:12" s="445" customFormat="1" ht="14.25" hidden="1" customHeight="1" x14ac:dyDescent="0.25">
      <c r="A281" s="11"/>
      <c r="B281" s="1701"/>
      <c r="C281" s="1688"/>
      <c r="D281" s="1688"/>
      <c r="E281" s="1691"/>
      <c r="F281" s="137" t="s">
        <v>9</v>
      </c>
      <c r="G281" s="69"/>
      <c r="H281" s="210"/>
      <c r="I281" s="231"/>
      <c r="J281" s="271" t="e">
        <f t="shared" si="77"/>
        <v>#DIV/0!</v>
      </c>
      <c r="K281" s="444"/>
      <c r="L281" s="444"/>
    </row>
    <row r="282" spans="1:12" s="446" customFormat="1" ht="94.5" customHeight="1" x14ac:dyDescent="0.25">
      <c r="A282" s="12"/>
      <c r="B282" s="97"/>
      <c r="C282" s="88"/>
      <c r="D282" s="88"/>
      <c r="E282" s="98"/>
      <c r="F282" s="136" t="s">
        <v>265</v>
      </c>
      <c r="G282" s="75">
        <f>G283</f>
        <v>7521477.4000000004</v>
      </c>
      <c r="H282" s="216">
        <f>H283</f>
        <v>64162024.280000001</v>
      </c>
      <c r="I282" s="235">
        <f t="shared" ref="I282" si="79">I283</f>
        <v>0</v>
      </c>
      <c r="J282" s="277">
        <f t="shared" si="77"/>
        <v>0</v>
      </c>
      <c r="K282" s="444"/>
      <c r="L282" s="444"/>
    </row>
    <row r="283" spans="1:12" s="447" customFormat="1" ht="16.5" customHeight="1" x14ac:dyDescent="0.25">
      <c r="A283" s="13"/>
      <c r="B283" s="717" t="s">
        <v>45</v>
      </c>
      <c r="C283" s="718"/>
      <c r="D283" s="718" t="s">
        <v>346</v>
      </c>
      <c r="E283" s="719" t="s">
        <v>26</v>
      </c>
      <c r="F283" s="144"/>
      <c r="G283" s="68">
        <v>7521477.4000000004</v>
      </c>
      <c r="H283" s="209">
        <v>64162024.280000001</v>
      </c>
      <c r="I283" s="249">
        <v>0</v>
      </c>
      <c r="J283" s="268">
        <f t="shared" si="77"/>
        <v>0</v>
      </c>
      <c r="K283" s="444"/>
      <c r="L283" s="444"/>
    </row>
    <row r="284" spans="1:12" s="447" customFormat="1" ht="34.5" customHeight="1" x14ac:dyDescent="0.25">
      <c r="A284" s="13"/>
      <c r="B284" s="724"/>
      <c r="C284" s="725"/>
      <c r="D284" s="725"/>
      <c r="E284" s="726"/>
      <c r="F284" s="728" t="s">
        <v>603</v>
      </c>
      <c r="G284" s="727"/>
      <c r="H284" s="729">
        <f>SUM(H285)</f>
        <v>1822893.68</v>
      </c>
      <c r="I284" s="730">
        <f>SUM(I285)</f>
        <v>0</v>
      </c>
      <c r="J284" s="731"/>
      <c r="K284" s="444"/>
      <c r="L284" s="444"/>
    </row>
    <row r="285" spans="1:12" s="447" customFormat="1" ht="69" customHeight="1" x14ac:dyDescent="0.25">
      <c r="A285" s="13"/>
      <c r="B285" s="646"/>
      <c r="C285" s="647"/>
      <c r="D285" s="647"/>
      <c r="E285" s="648"/>
      <c r="F285" s="720" t="s">
        <v>67</v>
      </c>
      <c r="G285" s="721"/>
      <c r="H285" s="375">
        <f>SUM(H286)</f>
        <v>1822893.68</v>
      </c>
      <c r="I285" s="722">
        <f>SUM(I286)</f>
        <v>0</v>
      </c>
      <c r="J285" s="723">
        <f>I285/H285</f>
        <v>0</v>
      </c>
      <c r="K285" s="444"/>
      <c r="L285" s="444"/>
    </row>
    <row r="286" spans="1:12" s="447" customFormat="1" ht="16.5" customHeight="1" x14ac:dyDescent="0.25">
      <c r="A286" s="13"/>
      <c r="B286" s="314" t="s">
        <v>45</v>
      </c>
      <c r="C286" s="204"/>
      <c r="D286" s="204" t="s">
        <v>557</v>
      </c>
      <c r="E286" s="204" t="s">
        <v>558</v>
      </c>
      <c r="F286" s="337"/>
      <c r="G286" s="69"/>
      <c r="H286" s="210">
        <v>1822893.68</v>
      </c>
      <c r="I286" s="231">
        <v>0</v>
      </c>
      <c r="J286" s="376">
        <f>I286/H286</f>
        <v>0</v>
      </c>
      <c r="K286" s="444"/>
      <c r="L286" s="444"/>
    </row>
    <row r="287" spans="1:12" s="447" customFormat="1" ht="62.25" customHeight="1" x14ac:dyDescent="0.25">
      <c r="A287" s="13"/>
      <c r="B287" s="99"/>
      <c r="C287" s="89"/>
      <c r="D287" s="89"/>
      <c r="E287" s="100"/>
      <c r="F287" s="140" t="s">
        <v>267</v>
      </c>
      <c r="G287" s="105">
        <f>G288</f>
        <v>24119589.059999999</v>
      </c>
      <c r="H287" s="220">
        <f>H288</f>
        <v>23776955.510000002</v>
      </c>
      <c r="I287" s="229">
        <f t="shared" ref="I287:I288" si="80">I288</f>
        <v>0</v>
      </c>
      <c r="J287" s="286">
        <f t="shared" si="77"/>
        <v>0</v>
      </c>
      <c r="K287" s="444"/>
      <c r="L287" s="444"/>
    </row>
    <row r="288" spans="1:12" s="447" customFormat="1" ht="65.25" customHeight="1" x14ac:dyDescent="0.25">
      <c r="A288" s="13"/>
      <c r="B288" s="97"/>
      <c r="C288" s="88"/>
      <c r="D288" s="88"/>
      <c r="E288" s="98"/>
      <c r="F288" s="136" t="s">
        <v>268</v>
      </c>
      <c r="G288" s="75">
        <f>G289</f>
        <v>24119589.059999999</v>
      </c>
      <c r="H288" s="216">
        <f>H289</f>
        <v>23776955.510000002</v>
      </c>
      <c r="I288" s="235">
        <f t="shared" si="80"/>
        <v>0</v>
      </c>
      <c r="J288" s="277">
        <f t="shared" si="77"/>
        <v>0</v>
      </c>
      <c r="K288" s="444"/>
      <c r="L288" s="444"/>
    </row>
    <row r="289" spans="1:12" s="447" customFormat="1" ht="16.5" customHeight="1" x14ac:dyDescent="0.25">
      <c r="A289" s="13"/>
      <c r="B289" s="626" t="s">
        <v>45</v>
      </c>
      <c r="C289" s="623"/>
      <c r="D289" s="623" t="s">
        <v>347</v>
      </c>
      <c r="E289" s="624" t="s">
        <v>53</v>
      </c>
      <c r="F289" s="144"/>
      <c r="G289" s="68">
        <v>24119589.059999999</v>
      </c>
      <c r="H289" s="209">
        <v>23776955.510000002</v>
      </c>
      <c r="I289" s="231">
        <v>0</v>
      </c>
      <c r="J289" s="271">
        <f t="shared" si="77"/>
        <v>0</v>
      </c>
      <c r="K289" s="444"/>
      <c r="L289" s="444"/>
    </row>
    <row r="290" spans="1:12" s="447" customFormat="1" ht="49.5" customHeight="1" x14ac:dyDescent="0.25">
      <c r="A290" s="13"/>
      <c r="B290" s="99"/>
      <c r="C290" s="89"/>
      <c r="D290" s="89"/>
      <c r="E290" s="100"/>
      <c r="F290" s="140" t="s">
        <v>560</v>
      </c>
      <c r="G290" s="105">
        <f>G291</f>
        <v>114179196.23</v>
      </c>
      <c r="H290" s="220">
        <f>H291</f>
        <v>523411385.68000001</v>
      </c>
      <c r="I290" s="229">
        <f t="shared" ref="I290:I291" si="81">I291</f>
        <v>0</v>
      </c>
      <c r="J290" s="286">
        <f t="shared" si="77"/>
        <v>0</v>
      </c>
      <c r="K290" s="444"/>
      <c r="L290" s="444"/>
    </row>
    <row r="291" spans="1:12" s="447" customFormat="1" ht="33.75" customHeight="1" x14ac:dyDescent="0.25">
      <c r="A291" s="13"/>
      <c r="B291" s="97"/>
      <c r="C291" s="88"/>
      <c r="D291" s="88"/>
      <c r="E291" s="98"/>
      <c r="F291" s="136" t="s">
        <v>258</v>
      </c>
      <c r="G291" s="75">
        <f>G292</f>
        <v>114179196.23</v>
      </c>
      <c r="H291" s="216">
        <f>H292</f>
        <v>523411385.68000001</v>
      </c>
      <c r="I291" s="235">
        <f t="shared" si="81"/>
        <v>0</v>
      </c>
      <c r="J291" s="277">
        <f t="shared" si="77"/>
        <v>0</v>
      </c>
      <c r="K291" s="444"/>
      <c r="L291" s="444"/>
    </row>
    <row r="292" spans="1:12" s="447" customFormat="1" ht="18" customHeight="1" thickBot="1" x14ac:dyDescent="0.3">
      <c r="A292" s="13"/>
      <c r="B292" s="626" t="s">
        <v>45</v>
      </c>
      <c r="C292" s="623"/>
      <c r="D292" s="623" t="s">
        <v>559</v>
      </c>
      <c r="E292" s="624" t="s">
        <v>558</v>
      </c>
      <c r="F292" s="144"/>
      <c r="G292" s="68">
        <v>114179196.23</v>
      </c>
      <c r="H292" s="209">
        <v>523411385.68000001</v>
      </c>
      <c r="I292" s="249">
        <v>0</v>
      </c>
      <c r="J292" s="268">
        <f t="shared" si="77"/>
        <v>0</v>
      </c>
      <c r="K292" s="444"/>
      <c r="L292" s="444"/>
    </row>
    <row r="293" spans="1:12" s="447" customFormat="1" ht="51" customHeight="1" thickBot="1" x14ac:dyDescent="0.3">
      <c r="A293" s="13"/>
      <c r="B293" s="37"/>
      <c r="C293" s="38"/>
      <c r="D293" s="38"/>
      <c r="E293" s="39"/>
      <c r="F293" s="145" t="s">
        <v>210</v>
      </c>
      <c r="G293" s="66">
        <f>G294+G301+G306</f>
        <v>1130452837.01</v>
      </c>
      <c r="H293" s="207">
        <f>H294+H301+H306+H309+H313</f>
        <v>2160735402.9499998</v>
      </c>
      <c r="I293" s="243">
        <f>I294+I301+I306+I309+I313</f>
        <v>29463759.149999999</v>
      </c>
      <c r="J293" s="269">
        <f t="shared" si="77"/>
        <v>1.3635986669063616E-2</v>
      </c>
      <c r="K293" s="444"/>
      <c r="L293" s="444"/>
    </row>
    <row r="294" spans="1:12" s="447" customFormat="1" ht="27" hidden="1" customHeight="1" x14ac:dyDescent="0.25">
      <c r="A294" s="13"/>
      <c r="B294" s="173"/>
      <c r="C294" s="174"/>
      <c r="D294" s="174"/>
      <c r="E294" s="175"/>
      <c r="F294" s="300" t="s">
        <v>173</v>
      </c>
      <c r="G294" s="106">
        <f>SUM(G295:G298)</f>
        <v>6000000</v>
      </c>
      <c r="H294" s="133">
        <f>SUM(H295:H300)</f>
        <v>0</v>
      </c>
      <c r="I294" s="260">
        <f>SUM(I295:I300)</f>
        <v>0</v>
      </c>
      <c r="J294" s="287" t="e">
        <f t="shared" si="77"/>
        <v>#DIV/0!</v>
      </c>
      <c r="K294" s="444"/>
      <c r="L294" s="444"/>
    </row>
    <row r="295" spans="1:12" s="447" customFormat="1" ht="15" hidden="1" customHeight="1" x14ac:dyDescent="0.25">
      <c r="A295" s="13"/>
      <c r="B295" s="9"/>
      <c r="C295" s="10"/>
      <c r="D295" s="10"/>
      <c r="E295" s="151"/>
      <c r="F295" s="336"/>
      <c r="G295" s="69">
        <v>6000000</v>
      </c>
      <c r="H295" s="210"/>
      <c r="I295" s="231"/>
      <c r="J295" s="271" t="e">
        <f t="shared" si="77"/>
        <v>#DIV/0!</v>
      </c>
      <c r="K295" s="444"/>
      <c r="L295" s="444"/>
    </row>
    <row r="296" spans="1:12" s="447" customFormat="1" ht="15" hidden="1" customHeight="1" x14ac:dyDescent="0.25">
      <c r="A296" s="13"/>
      <c r="B296" s="9"/>
      <c r="C296" s="10"/>
      <c r="D296" s="10"/>
      <c r="E296" s="151"/>
      <c r="F296" s="336"/>
      <c r="G296" s="69"/>
      <c r="H296" s="210"/>
      <c r="I296" s="231"/>
      <c r="J296" s="271" t="e">
        <f t="shared" si="77"/>
        <v>#DIV/0!</v>
      </c>
      <c r="K296" s="444"/>
      <c r="L296" s="444"/>
    </row>
    <row r="297" spans="1:12" s="447" customFormat="1" ht="15" hidden="1" customHeight="1" x14ac:dyDescent="0.25">
      <c r="A297" s="13"/>
      <c r="B297" s="9" t="s">
        <v>41</v>
      </c>
      <c r="C297" s="10"/>
      <c r="D297" s="10" t="s">
        <v>437</v>
      </c>
      <c r="E297" s="151" t="s">
        <v>22</v>
      </c>
      <c r="F297" s="336"/>
      <c r="G297" s="69">
        <v>0</v>
      </c>
      <c r="H297" s="210"/>
      <c r="I297" s="231"/>
      <c r="J297" s="271" t="e">
        <f t="shared" si="77"/>
        <v>#DIV/0!</v>
      </c>
      <c r="K297" s="444"/>
      <c r="L297" s="444"/>
    </row>
    <row r="298" spans="1:12" s="447" customFormat="1" ht="12.75" hidden="1" customHeight="1" x14ac:dyDescent="0.25">
      <c r="A298" s="13"/>
      <c r="B298" s="335" t="s">
        <v>41</v>
      </c>
      <c r="C298" s="335"/>
      <c r="D298" s="335" t="s">
        <v>260</v>
      </c>
      <c r="E298" s="335" t="s">
        <v>22</v>
      </c>
      <c r="F298" s="337"/>
      <c r="G298" s="69">
        <v>0</v>
      </c>
      <c r="H298" s="210"/>
      <c r="I298" s="231"/>
      <c r="J298" s="271" t="e">
        <f t="shared" si="77"/>
        <v>#DIV/0!</v>
      </c>
      <c r="K298" s="444"/>
      <c r="L298" s="444"/>
    </row>
    <row r="299" spans="1:12" s="447" customFormat="1" ht="12.75" hidden="1" customHeight="1" x14ac:dyDescent="0.25">
      <c r="A299" s="13"/>
      <c r="B299" s="335" t="s">
        <v>41</v>
      </c>
      <c r="C299" s="335" t="s">
        <v>43</v>
      </c>
      <c r="D299" s="335" t="s">
        <v>546</v>
      </c>
      <c r="E299" s="335" t="s">
        <v>22</v>
      </c>
      <c r="F299" s="339"/>
      <c r="G299" s="71"/>
      <c r="H299" s="221"/>
      <c r="I299" s="231"/>
      <c r="J299" s="271"/>
      <c r="K299" s="444"/>
      <c r="L299" s="444"/>
    </row>
    <row r="300" spans="1:12" s="447" customFormat="1" ht="12.75" hidden="1" customHeight="1" x14ac:dyDescent="0.25">
      <c r="A300" s="13"/>
      <c r="B300" s="335" t="s">
        <v>41</v>
      </c>
      <c r="C300" s="335" t="s">
        <v>43</v>
      </c>
      <c r="D300" s="335" t="s">
        <v>547</v>
      </c>
      <c r="E300" s="335" t="s">
        <v>22</v>
      </c>
      <c r="F300" s="315"/>
      <c r="G300" s="370"/>
      <c r="H300" s="221"/>
      <c r="I300" s="231"/>
      <c r="J300" s="271"/>
      <c r="K300" s="444"/>
      <c r="L300" s="444"/>
    </row>
    <row r="301" spans="1:12" s="447" customFormat="1" ht="33.75" hidden="1" customHeight="1" x14ac:dyDescent="0.25">
      <c r="A301" s="13"/>
      <c r="B301" s="88"/>
      <c r="C301" s="88"/>
      <c r="D301" s="88"/>
      <c r="E301" s="88"/>
      <c r="F301" s="696" t="s">
        <v>259</v>
      </c>
      <c r="G301" s="235">
        <f>G302</f>
        <v>343434343.43000001</v>
      </c>
      <c r="H301" s="235">
        <f>SUM(H302:H305)</f>
        <v>0</v>
      </c>
      <c r="I301" s="235">
        <f>SUM(I302:I305)</f>
        <v>0</v>
      </c>
      <c r="J301" s="697" t="e">
        <f t="shared" si="77"/>
        <v>#DIV/0!</v>
      </c>
      <c r="K301" s="444"/>
      <c r="L301" s="444"/>
    </row>
    <row r="302" spans="1:12" s="447" customFormat="1" ht="16.5" hidden="1" customHeight="1" x14ac:dyDescent="0.25">
      <c r="A302" s="13"/>
      <c r="B302" s="335" t="s">
        <v>41</v>
      </c>
      <c r="C302" s="335"/>
      <c r="D302" s="335" t="s">
        <v>350</v>
      </c>
      <c r="E302" s="335" t="s">
        <v>22</v>
      </c>
      <c r="F302" s="387"/>
      <c r="G302" s="231">
        <v>343434343.43000001</v>
      </c>
      <c r="H302" s="231"/>
      <c r="I302" s="231"/>
      <c r="J302" s="362" t="e">
        <f t="shared" si="77"/>
        <v>#DIV/0!</v>
      </c>
      <c r="K302" s="444"/>
      <c r="L302" s="444"/>
    </row>
    <row r="303" spans="1:12" s="447" customFormat="1" ht="16.5" hidden="1" customHeight="1" x14ac:dyDescent="0.25">
      <c r="A303" s="13"/>
      <c r="B303" s="335" t="s">
        <v>41</v>
      </c>
      <c r="C303" s="335"/>
      <c r="D303" s="335" t="s">
        <v>516</v>
      </c>
      <c r="E303" s="335" t="s">
        <v>22</v>
      </c>
      <c r="F303" s="387"/>
      <c r="G303" s="231"/>
      <c r="H303" s="231"/>
      <c r="I303" s="231"/>
      <c r="J303" s="362" t="e">
        <f t="shared" si="77"/>
        <v>#DIV/0!</v>
      </c>
      <c r="K303" s="444"/>
      <c r="L303" s="444"/>
    </row>
    <row r="304" spans="1:12" s="447" customFormat="1" ht="17.25" hidden="1" customHeight="1" x14ac:dyDescent="0.25">
      <c r="A304" s="13"/>
      <c r="B304" s="335" t="s">
        <v>41</v>
      </c>
      <c r="C304" s="335"/>
      <c r="D304" s="335" t="s">
        <v>474</v>
      </c>
      <c r="E304" s="335" t="s">
        <v>22</v>
      </c>
      <c r="F304" s="387"/>
      <c r="G304" s="231"/>
      <c r="H304" s="231"/>
      <c r="I304" s="231"/>
      <c r="J304" s="362" t="e">
        <f t="shared" si="77"/>
        <v>#DIV/0!</v>
      </c>
      <c r="K304" s="444"/>
      <c r="L304" s="444"/>
    </row>
    <row r="305" spans="1:12" s="447" customFormat="1" ht="17.25" hidden="1" customHeight="1" x14ac:dyDescent="0.25">
      <c r="A305" s="13"/>
      <c r="B305" s="335" t="s">
        <v>41</v>
      </c>
      <c r="C305" s="335"/>
      <c r="D305" s="335" t="s">
        <v>517</v>
      </c>
      <c r="E305" s="335" t="s">
        <v>22</v>
      </c>
      <c r="F305" s="387"/>
      <c r="G305" s="231"/>
      <c r="H305" s="231"/>
      <c r="I305" s="231"/>
      <c r="J305" s="362" t="e">
        <f t="shared" si="77"/>
        <v>#DIV/0!</v>
      </c>
      <c r="K305" s="444"/>
      <c r="L305" s="444"/>
    </row>
    <row r="306" spans="1:12" s="447" customFormat="1" ht="33.75" customHeight="1" x14ac:dyDescent="0.25">
      <c r="A306" s="13"/>
      <c r="B306" s="710"/>
      <c r="C306" s="710"/>
      <c r="D306" s="710"/>
      <c r="E306" s="710"/>
      <c r="F306" s="691" t="s">
        <v>595</v>
      </c>
      <c r="G306" s="702">
        <f>G309+G310</f>
        <v>781018493.57999992</v>
      </c>
      <c r="H306" s="702">
        <f>SUM(H307:H308)</f>
        <v>819430159.01999998</v>
      </c>
      <c r="I306" s="702">
        <f>SUM(I307:I308)</f>
        <v>19459302.800000001</v>
      </c>
      <c r="J306" s="711">
        <f t="shared" si="77"/>
        <v>2.374735977898643E-2</v>
      </c>
      <c r="K306" s="444"/>
      <c r="L306" s="444"/>
    </row>
    <row r="307" spans="1:12" s="447" customFormat="1" ht="21.75" customHeight="1" x14ac:dyDescent="0.25">
      <c r="A307" s="13"/>
      <c r="B307" s="204" t="s">
        <v>41</v>
      </c>
      <c r="C307" s="204"/>
      <c r="D307" s="335" t="s">
        <v>266</v>
      </c>
      <c r="E307" s="204" t="s">
        <v>22</v>
      </c>
      <c r="F307" s="693"/>
      <c r="G307" s="236"/>
      <c r="H307" s="236">
        <v>670234466.66999996</v>
      </c>
      <c r="I307" s="236">
        <v>19459302.800000001</v>
      </c>
      <c r="J307" s="711">
        <f t="shared" si="77"/>
        <v>2.9033575215374714E-2</v>
      </c>
      <c r="K307" s="444"/>
      <c r="L307" s="444"/>
    </row>
    <row r="308" spans="1:12" s="447" customFormat="1" ht="21.75" customHeight="1" x14ac:dyDescent="0.25">
      <c r="A308" s="13"/>
      <c r="B308" s="204" t="s">
        <v>41</v>
      </c>
      <c r="C308" s="204" t="s">
        <v>43</v>
      </c>
      <c r="D308" s="335" t="s">
        <v>593</v>
      </c>
      <c r="E308" s="204" t="s">
        <v>567</v>
      </c>
      <c r="F308" s="693"/>
      <c r="G308" s="236"/>
      <c r="H308" s="236">
        <v>149195692.34999999</v>
      </c>
      <c r="I308" s="236">
        <v>0</v>
      </c>
      <c r="J308" s="711">
        <f t="shared" si="77"/>
        <v>0</v>
      </c>
      <c r="K308" s="444"/>
      <c r="L308" s="444"/>
    </row>
    <row r="309" spans="1:12" s="447" customFormat="1" ht="26.25" customHeight="1" x14ac:dyDescent="0.25">
      <c r="A309" s="13"/>
      <c r="B309" s="708"/>
      <c r="C309" s="708"/>
      <c r="D309" s="708"/>
      <c r="E309" s="708"/>
      <c r="F309" s="691" t="s">
        <v>604</v>
      </c>
      <c r="G309" s="689">
        <v>414807876.76999998</v>
      </c>
      <c r="H309" s="689">
        <f>SUM(H310:H311)</f>
        <v>572977971.20000005</v>
      </c>
      <c r="I309" s="689">
        <f>SUM(I310:I311)</f>
        <v>10004456.35</v>
      </c>
      <c r="J309" s="690">
        <f t="shared" si="77"/>
        <v>1.7460455467506807E-2</v>
      </c>
      <c r="K309" s="444"/>
      <c r="L309" s="444"/>
    </row>
    <row r="310" spans="1:12" s="447" customFormat="1" ht="19.5" customHeight="1" x14ac:dyDescent="0.25">
      <c r="A310" s="13"/>
      <c r="B310" s="335" t="s">
        <v>41</v>
      </c>
      <c r="C310" s="335"/>
      <c r="D310" s="335" t="s">
        <v>46</v>
      </c>
      <c r="E310" s="335" t="s">
        <v>22</v>
      </c>
      <c r="F310" s="315"/>
      <c r="G310" s="231">
        <v>366210616.81</v>
      </c>
      <c r="H310" s="231">
        <v>515680206.31999999</v>
      </c>
      <c r="I310" s="231">
        <v>10004456.35</v>
      </c>
      <c r="J310" s="362">
        <f t="shared" si="77"/>
        <v>1.940050486210021E-2</v>
      </c>
      <c r="K310" s="444"/>
      <c r="L310" s="444"/>
    </row>
    <row r="311" spans="1:12" s="447" customFormat="1" ht="19.5" customHeight="1" x14ac:dyDescent="0.25">
      <c r="A311" s="13"/>
      <c r="B311" s="335" t="s">
        <v>41</v>
      </c>
      <c r="C311" s="335" t="s">
        <v>43</v>
      </c>
      <c r="D311" s="335" t="s">
        <v>592</v>
      </c>
      <c r="E311" s="335" t="s">
        <v>567</v>
      </c>
      <c r="F311" s="315"/>
      <c r="G311" s="231"/>
      <c r="H311" s="231">
        <v>57297764.880000003</v>
      </c>
      <c r="I311" s="231">
        <v>0</v>
      </c>
      <c r="J311" s="362">
        <f t="shared" si="77"/>
        <v>0</v>
      </c>
      <c r="K311" s="444"/>
      <c r="L311" s="444"/>
    </row>
    <row r="312" spans="1:12" s="447" customFormat="1" ht="19.5" customHeight="1" x14ac:dyDescent="0.25">
      <c r="A312" s="13"/>
      <c r="B312" s="335"/>
      <c r="C312" s="335"/>
      <c r="D312" s="335"/>
      <c r="E312" s="335"/>
      <c r="F312" s="315"/>
      <c r="G312" s="231"/>
      <c r="H312" s="231"/>
      <c r="I312" s="231"/>
      <c r="J312" s="362"/>
      <c r="K312" s="444"/>
      <c r="L312" s="444"/>
    </row>
    <row r="313" spans="1:12" s="447" customFormat="1" ht="99" customHeight="1" x14ac:dyDescent="0.25">
      <c r="A313" s="13"/>
      <c r="B313" s="709"/>
      <c r="C313" s="709"/>
      <c r="D313" s="709"/>
      <c r="E313" s="709"/>
      <c r="F313" s="691" t="s">
        <v>590</v>
      </c>
      <c r="G313" s="689"/>
      <c r="H313" s="689">
        <f>SUM(H314:H315)</f>
        <v>768327272.73000002</v>
      </c>
      <c r="I313" s="689">
        <f>SUM(I314:I315)</f>
        <v>0</v>
      </c>
      <c r="J313" s="362">
        <f t="shared" si="77"/>
        <v>0</v>
      </c>
      <c r="K313" s="444"/>
      <c r="L313" s="444"/>
    </row>
    <row r="314" spans="1:12" s="447" customFormat="1" ht="19.5" customHeight="1" x14ac:dyDescent="0.25">
      <c r="A314" s="13"/>
      <c r="B314" s="335" t="s">
        <v>41</v>
      </c>
      <c r="C314" s="335" t="s">
        <v>43</v>
      </c>
      <c r="D314" s="335" t="s">
        <v>591</v>
      </c>
      <c r="E314" s="335" t="s">
        <v>567</v>
      </c>
      <c r="F314" s="315"/>
      <c r="G314" s="231"/>
      <c r="H314" s="231">
        <v>588269696.97000003</v>
      </c>
      <c r="I314" s="231">
        <v>0</v>
      </c>
      <c r="J314" s="362">
        <f>I314/H314</f>
        <v>0</v>
      </c>
      <c r="K314" s="444"/>
      <c r="L314" s="444"/>
    </row>
    <row r="315" spans="1:12" s="447" customFormat="1" ht="19.5" customHeight="1" thickBot="1" x14ac:dyDescent="0.3">
      <c r="A315" s="13"/>
      <c r="B315" s="335" t="s">
        <v>41</v>
      </c>
      <c r="C315" s="335" t="s">
        <v>43</v>
      </c>
      <c r="D315" s="335" t="s">
        <v>594</v>
      </c>
      <c r="E315" s="335" t="s">
        <v>567</v>
      </c>
      <c r="F315" s="315"/>
      <c r="G315" s="231"/>
      <c r="H315" s="231">
        <v>180057575.75999999</v>
      </c>
      <c r="I315" s="231">
        <v>0</v>
      </c>
      <c r="J315" s="362">
        <f>I315/H315</f>
        <v>0</v>
      </c>
      <c r="K315" s="444"/>
      <c r="L315" s="444"/>
    </row>
    <row r="316" spans="1:12" s="449" customFormat="1" ht="30" customHeight="1" thickBot="1" x14ac:dyDescent="0.3">
      <c r="A316" s="91">
        <v>6</v>
      </c>
      <c r="B316" s="49"/>
      <c r="C316" s="50"/>
      <c r="D316" s="50"/>
      <c r="E316" s="703"/>
      <c r="F316" s="189" t="s">
        <v>231</v>
      </c>
      <c r="G316" s="704">
        <f>G317+G353+G358+G367+G370+G373</f>
        <v>770027225.51999998</v>
      </c>
      <c r="H316" s="705">
        <f>H317+H353+H358+H367+H370+H373</f>
        <v>983655126.31999993</v>
      </c>
      <c r="I316" s="706">
        <f>I317+I353+I358+I367+I370+I373</f>
        <v>25983042.170000002</v>
      </c>
      <c r="J316" s="707">
        <f t="shared" si="77"/>
        <v>2.6414788552169118E-2</v>
      </c>
      <c r="K316" s="444"/>
      <c r="L316" s="444"/>
    </row>
    <row r="317" spans="1:12" s="441" customFormat="1" ht="32.25" customHeight="1" x14ac:dyDescent="0.25">
      <c r="A317" s="27"/>
      <c r="B317" s="158"/>
      <c r="C317" s="159"/>
      <c r="D317" s="159"/>
      <c r="E317" s="160"/>
      <c r="F317" s="346" t="s">
        <v>180</v>
      </c>
      <c r="G317" s="228">
        <f>G318+G320+G322+G324+G326+G337</f>
        <v>669594588.13</v>
      </c>
      <c r="H317" s="228">
        <f>H318+H320+H322+H324+H326+H337+H328+H339+H341</f>
        <v>747888642.89999998</v>
      </c>
      <c r="I317" s="254">
        <f>I318+I320+I322+I324+I326+I337+I328+I339+I341</f>
        <v>20061946.370000001</v>
      </c>
      <c r="J317" s="278">
        <f t="shared" si="77"/>
        <v>2.6824777405641764E-2</v>
      </c>
      <c r="K317" s="444"/>
      <c r="L317" s="444"/>
    </row>
    <row r="318" spans="1:12" s="450" customFormat="1" ht="17.25" customHeight="1" x14ac:dyDescent="0.25">
      <c r="A318" s="12"/>
      <c r="B318" s="101"/>
      <c r="C318" s="102"/>
      <c r="D318" s="102"/>
      <c r="E318" s="103"/>
      <c r="F318" s="300" t="s">
        <v>95</v>
      </c>
      <c r="G318" s="133">
        <f>G319</f>
        <v>266896073</v>
      </c>
      <c r="H318" s="133">
        <f>H319</f>
        <v>283996433</v>
      </c>
      <c r="I318" s="235">
        <f t="shared" ref="I318" si="82">I319</f>
        <v>7438970.7699999996</v>
      </c>
      <c r="J318" s="277">
        <f t="shared" si="77"/>
        <v>2.6193888040840285E-2</v>
      </c>
      <c r="K318" s="444"/>
      <c r="L318" s="444"/>
    </row>
    <row r="319" spans="1:12" s="439" customFormat="1" ht="16.5" customHeight="1" x14ac:dyDescent="0.25">
      <c r="A319" s="13"/>
      <c r="B319" s="8" t="s">
        <v>74</v>
      </c>
      <c r="C319" s="4"/>
      <c r="D319" s="4" t="s">
        <v>351</v>
      </c>
      <c r="E319" s="80" t="s">
        <v>26</v>
      </c>
      <c r="F319" s="338"/>
      <c r="G319" s="210">
        <v>266896073</v>
      </c>
      <c r="H319" s="210">
        <v>283996433</v>
      </c>
      <c r="I319" s="231">
        <v>7438970.7699999996</v>
      </c>
      <c r="J319" s="271">
        <f t="shared" si="77"/>
        <v>2.6193888040840285E-2</v>
      </c>
      <c r="K319" s="444"/>
      <c r="L319" s="444"/>
    </row>
    <row r="320" spans="1:12" s="450" customFormat="1" ht="15" customHeight="1" x14ac:dyDescent="0.25">
      <c r="A320" s="12"/>
      <c r="B320" s="101"/>
      <c r="C320" s="102"/>
      <c r="D320" s="102"/>
      <c r="E320" s="103"/>
      <c r="F320" s="300" t="s">
        <v>96</v>
      </c>
      <c r="G320" s="133">
        <f>G321</f>
        <v>114652696.13</v>
      </c>
      <c r="H320" s="133">
        <f>H321</f>
        <v>135982100.74000001</v>
      </c>
      <c r="I320" s="235">
        <f t="shared" ref="I320" si="83">I321</f>
        <v>2094511</v>
      </c>
      <c r="J320" s="277">
        <f t="shared" si="77"/>
        <v>1.5402843378664514E-2</v>
      </c>
      <c r="K320" s="444"/>
      <c r="L320" s="444"/>
    </row>
    <row r="321" spans="1:12" s="439" customFormat="1" ht="15.75" customHeight="1" x14ac:dyDescent="0.25">
      <c r="A321" s="13"/>
      <c r="B321" s="8" t="s">
        <v>74</v>
      </c>
      <c r="C321" s="4"/>
      <c r="D321" s="4" t="s">
        <v>352</v>
      </c>
      <c r="E321" s="80" t="s">
        <v>26</v>
      </c>
      <c r="F321" s="347"/>
      <c r="G321" s="210">
        <v>114652696.13</v>
      </c>
      <c r="H321" s="210">
        <v>135982100.74000001</v>
      </c>
      <c r="I321" s="231">
        <v>2094511</v>
      </c>
      <c r="J321" s="271">
        <f t="shared" si="77"/>
        <v>1.5402843378664514E-2</v>
      </c>
      <c r="K321" s="444"/>
      <c r="L321" s="444"/>
    </row>
    <row r="322" spans="1:12" s="450" customFormat="1" ht="15" customHeight="1" x14ac:dyDescent="0.25">
      <c r="A322" s="12"/>
      <c r="B322" s="101"/>
      <c r="C322" s="102"/>
      <c r="D322" s="102"/>
      <c r="E322" s="103"/>
      <c r="F322" s="300" t="s">
        <v>98</v>
      </c>
      <c r="G322" s="133">
        <f>G323</f>
        <v>81978176</v>
      </c>
      <c r="H322" s="133">
        <f>H323</f>
        <v>89914548</v>
      </c>
      <c r="I322" s="235">
        <f t="shared" ref="I322" si="84">I323</f>
        <v>1380840.57</v>
      </c>
      <c r="J322" s="277">
        <f t="shared" si="77"/>
        <v>1.5357254200955335E-2</v>
      </c>
      <c r="K322" s="444"/>
      <c r="L322" s="444"/>
    </row>
    <row r="323" spans="1:12" s="439" customFormat="1" ht="16.5" customHeight="1" x14ac:dyDescent="0.25">
      <c r="A323" s="13"/>
      <c r="B323" s="8" t="s">
        <v>74</v>
      </c>
      <c r="C323" s="4"/>
      <c r="D323" s="4" t="s">
        <v>353</v>
      </c>
      <c r="E323" s="80" t="s">
        <v>26</v>
      </c>
      <c r="F323" s="348"/>
      <c r="G323" s="210">
        <v>81978176</v>
      </c>
      <c r="H323" s="210">
        <v>89914548</v>
      </c>
      <c r="I323" s="231">
        <v>1380840.57</v>
      </c>
      <c r="J323" s="271">
        <f t="shared" si="77"/>
        <v>1.5357254200955335E-2</v>
      </c>
      <c r="K323" s="444"/>
      <c r="L323" s="444"/>
    </row>
    <row r="324" spans="1:12" s="450" customFormat="1" ht="15" customHeight="1" x14ac:dyDescent="0.25">
      <c r="A324" s="12"/>
      <c r="B324" s="101"/>
      <c r="C324" s="102"/>
      <c r="D324" s="102"/>
      <c r="E324" s="103"/>
      <c r="F324" s="300" t="s">
        <v>99</v>
      </c>
      <c r="G324" s="133">
        <f>G325</f>
        <v>175143593</v>
      </c>
      <c r="H324" s="133">
        <f>H325</f>
        <v>200624958</v>
      </c>
      <c r="I324" s="235">
        <f t="shared" ref="I324" si="85">I325</f>
        <v>6273646.0300000003</v>
      </c>
      <c r="J324" s="277">
        <f t="shared" si="77"/>
        <v>3.1270516353204672E-2</v>
      </c>
      <c r="K324" s="444"/>
      <c r="L324" s="444"/>
    </row>
    <row r="325" spans="1:12" s="447" customFormat="1" ht="15.75" customHeight="1" x14ac:dyDescent="0.25">
      <c r="A325" s="13"/>
      <c r="B325" s="6" t="s">
        <v>74</v>
      </c>
      <c r="C325" s="4"/>
      <c r="D325" s="4" t="s">
        <v>354</v>
      </c>
      <c r="E325" s="80" t="s">
        <v>26</v>
      </c>
      <c r="F325" s="338"/>
      <c r="G325" s="210">
        <v>175143593</v>
      </c>
      <c r="H325" s="210">
        <v>200624958</v>
      </c>
      <c r="I325" s="231">
        <v>6273646.0300000003</v>
      </c>
      <c r="J325" s="271">
        <f t="shared" si="77"/>
        <v>3.1270516353204672E-2</v>
      </c>
      <c r="K325" s="444"/>
      <c r="L325" s="444"/>
    </row>
    <row r="326" spans="1:12" s="450" customFormat="1" ht="15" customHeight="1" x14ac:dyDescent="0.25">
      <c r="A326" s="12"/>
      <c r="B326" s="101"/>
      <c r="C326" s="102"/>
      <c r="D326" s="102"/>
      <c r="E326" s="103"/>
      <c r="F326" s="300" t="s">
        <v>100</v>
      </c>
      <c r="G326" s="133">
        <f>G327</f>
        <v>29587030</v>
      </c>
      <c r="H326" s="133">
        <f>H327</f>
        <v>36261140</v>
      </c>
      <c r="I326" s="235">
        <f t="shared" ref="I326" si="86">I327</f>
        <v>2873978</v>
      </c>
      <c r="J326" s="277">
        <f t="shared" si="77"/>
        <v>7.9257794983831176E-2</v>
      </c>
      <c r="K326" s="444"/>
      <c r="L326" s="444"/>
    </row>
    <row r="327" spans="1:12" s="439" customFormat="1" ht="16.5" customHeight="1" x14ac:dyDescent="0.25">
      <c r="A327" s="13"/>
      <c r="B327" s="6" t="s">
        <v>74</v>
      </c>
      <c r="C327" s="4"/>
      <c r="D327" s="4" t="s">
        <v>355</v>
      </c>
      <c r="E327" s="80" t="s">
        <v>114</v>
      </c>
      <c r="F327" s="348"/>
      <c r="G327" s="210">
        <v>29587030</v>
      </c>
      <c r="H327" s="210">
        <v>36261140</v>
      </c>
      <c r="I327" s="231">
        <v>2873978</v>
      </c>
      <c r="J327" s="271">
        <f t="shared" si="77"/>
        <v>7.9257794983831176E-2</v>
      </c>
      <c r="K327" s="444"/>
      <c r="L327" s="444"/>
    </row>
    <row r="328" spans="1:12" s="450" customFormat="1" ht="30" customHeight="1" x14ac:dyDescent="0.25">
      <c r="A328" s="12"/>
      <c r="B328" s="101"/>
      <c r="C328" s="102"/>
      <c r="D328" s="102"/>
      <c r="E328" s="103"/>
      <c r="F328" s="300" t="s">
        <v>21</v>
      </c>
      <c r="G328" s="133">
        <f t="shared" ref="G328" si="87">G329+G331</f>
        <v>0</v>
      </c>
      <c r="H328" s="133">
        <f>H329+H331+H330</f>
        <v>0</v>
      </c>
      <c r="I328" s="235">
        <f>I329+I331+I330</f>
        <v>0</v>
      </c>
      <c r="J328" s="277" t="e">
        <f t="shared" si="77"/>
        <v>#DIV/0!</v>
      </c>
      <c r="K328" s="444"/>
      <c r="L328" s="444"/>
    </row>
    <row r="329" spans="1:12" s="439" customFormat="1" ht="15" customHeight="1" x14ac:dyDescent="0.25">
      <c r="A329" s="13"/>
      <c r="B329" s="6" t="s">
        <v>74</v>
      </c>
      <c r="C329" s="4"/>
      <c r="D329" s="4" t="s">
        <v>451</v>
      </c>
      <c r="E329" s="80" t="s">
        <v>102</v>
      </c>
      <c r="F329" s="348"/>
      <c r="G329" s="210"/>
      <c r="H329" s="210"/>
      <c r="I329" s="231"/>
      <c r="J329" s="271" t="e">
        <f t="shared" si="77"/>
        <v>#DIV/0!</v>
      </c>
      <c r="K329" s="444"/>
      <c r="L329" s="444"/>
    </row>
    <row r="330" spans="1:12" s="439" customFormat="1" ht="15" customHeight="1" x14ac:dyDescent="0.25">
      <c r="A330" s="13"/>
      <c r="B330" s="6" t="s">
        <v>41</v>
      </c>
      <c r="C330" s="4"/>
      <c r="D330" s="600" t="s">
        <v>540</v>
      </c>
      <c r="E330" s="601"/>
      <c r="F330" s="602"/>
      <c r="G330" s="603"/>
      <c r="H330" s="603"/>
      <c r="I330" s="604"/>
      <c r="J330" s="271" t="e">
        <f t="shared" si="77"/>
        <v>#DIV/0!</v>
      </c>
      <c r="K330" s="444"/>
      <c r="L330" s="444"/>
    </row>
    <row r="331" spans="1:12" s="439" customFormat="1" ht="12.75" hidden="1" customHeight="1" x14ac:dyDescent="0.25">
      <c r="A331" s="13"/>
      <c r="B331" s="6" t="s">
        <v>41</v>
      </c>
      <c r="C331" s="4" t="s">
        <v>68</v>
      </c>
      <c r="D331" s="4" t="s">
        <v>101</v>
      </c>
      <c r="E331" s="80" t="s">
        <v>102</v>
      </c>
      <c r="F331" s="337"/>
      <c r="G331" s="210"/>
      <c r="H331" s="210"/>
      <c r="I331" s="231"/>
      <c r="J331" s="271" t="e">
        <f t="shared" si="77"/>
        <v>#DIV/0!</v>
      </c>
      <c r="K331" s="444"/>
      <c r="L331" s="444"/>
    </row>
    <row r="332" spans="1:12" s="450" customFormat="1" ht="45" hidden="1" customHeight="1" x14ac:dyDescent="0.25">
      <c r="A332" s="12"/>
      <c r="B332" s="155"/>
      <c r="C332" s="44"/>
      <c r="D332" s="44"/>
      <c r="E332" s="161"/>
      <c r="F332" s="349" t="s">
        <v>103</v>
      </c>
      <c r="G332" s="222">
        <f>SUM(G333:G336)</f>
        <v>0</v>
      </c>
      <c r="H332" s="222">
        <f>SUM(H333:H336)</f>
        <v>0</v>
      </c>
      <c r="I332" s="236">
        <f>SUM(I333:I336)</f>
        <v>0</v>
      </c>
      <c r="J332" s="289" t="e">
        <f t="shared" si="77"/>
        <v>#DIV/0!</v>
      </c>
      <c r="K332" s="444"/>
      <c r="L332" s="444"/>
    </row>
    <row r="333" spans="1:12" s="439" customFormat="1" ht="12.75" hidden="1" customHeight="1" x14ac:dyDescent="0.25">
      <c r="A333" s="13"/>
      <c r="B333" s="1683" t="s">
        <v>74</v>
      </c>
      <c r="C333" s="1686" t="s">
        <v>68</v>
      </c>
      <c r="D333" s="1686" t="s">
        <v>104</v>
      </c>
      <c r="E333" s="1689" t="s">
        <v>53</v>
      </c>
      <c r="F333" s="338"/>
      <c r="G333" s="210"/>
      <c r="H333" s="210"/>
      <c r="I333" s="231"/>
      <c r="J333" s="271" t="e">
        <f t="shared" si="77"/>
        <v>#DIV/0!</v>
      </c>
      <c r="K333" s="444"/>
      <c r="L333" s="444"/>
    </row>
    <row r="334" spans="1:12" s="439" customFormat="1" ht="12.75" hidden="1" customHeight="1" x14ac:dyDescent="0.25">
      <c r="A334" s="13"/>
      <c r="B334" s="1692"/>
      <c r="C334" s="1693"/>
      <c r="D334" s="1693"/>
      <c r="E334" s="1694"/>
      <c r="F334" s="338" t="s">
        <v>7</v>
      </c>
      <c r="G334" s="210"/>
      <c r="H334" s="210"/>
      <c r="I334" s="231"/>
      <c r="J334" s="271" t="e">
        <f t="shared" si="77"/>
        <v>#DIV/0!</v>
      </c>
      <c r="K334" s="444"/>
      <c r="L334" s="444"/>
    </row>
    <row r="335" spans="1:12" s="439" customFormat="1" ht="12.75" hidden="1" customHeight="1" x14ac:dyDescent="0.25">
      <c r="A335" s="13"/>
      <c r="B335" s="1683" t="s">
        <v>74</v>
      </c>
      <c r="C335" s="1686" t="s">
        <v>97</v>
      </c>
      <c r="D335" s="1686" t="s">
        <v>104</v>
      </c>
      <c r="E335" s="1689" t="s">
        <v>26</v>
      </c>
      <c r="F335" s="338"/>
      <c r="G335" s="210"/>
      <c r="H335" s="210"/>
      <c r="I335" s="231"/>
      <c r="J335" s="271" t="e">
        <f t="shared" si="77"/>
        <v>#DIV/0!</v>
      </c>
      <c r="K335" s="444"/>
      <c r="L335" s="444"/>
    </row>
    <row r="336" spans="1:12" s="439" customFormat="1" ht="12.75" hidden="1" customHeight="1" x14ac:dyDescent="0.25">
      <c r="A336" s="13"/>
      <c r="B336" s="1692"/>
      <c r="C336" s="1693"/>
      <c r="D336" s="1693"/>
      <c r="E336" s="1694"/>
      <c r="F336" s="338" t="s">
        <v>7</v>
      </c>
      <c r="G336" s="210"/>
      <c r="H336" s="210"/>
      <c r="I336" s="231"/>
      <c r="J336" s="271" t="e">
        <f t="shared" si="77"/>
        <v>#DIV/0!</v>
      </c>
      <c r="K336" s="444"/>
      <c r="L336" s="444"/>
    </row>
    <row r="337" spans="1:12" s="450" customFormat="1" ht="18" customHeight="1" x14ac:dyDescent="0.25">
      <c r="A337" s="12"/>
      <c r="B337" s="101"/>
      <c r="C337" s="102"/>
      <c r="D337" s="102"/>
      <c r="E337" s="103"/>
      <c r="F337" s="300" t="s">
        <v>113</v>
      </c>
      <c r="G337" s="133">
        <f>G338</f>
        <v>1337020</v>
      </c>
      <c r="H337" s="133">
        <f>H338</f>
        <v>1109463.1599999999</v>
      </c>
      <c r="I337" s="235">
        <f t="shared" ref="I337" si="88">I338</f>
        <v>0</v>
      </c>
      <c r="J337" s="277">
        <f t="shared" si="77"/>
        <v>0</v>
      </c>
      <c r="K337" s="444"/>
      <c r="L337" s="444"/>
    </row>
    <row r="338" spans="1:12" s="439" customFormat="1" ht="15.75" customHeight="1" x14ac:dyDescent="0.25">
      <c r="A338" s="13"/>
      <c r="B338" s="6" t="s">
        <v>74</v>
      </c>
      <c r="C338" s="4"/>
      <c r="D338" s="4" t="s">
        <v>356</v>
      </c>
      <c r="E338" s="80" t="s">
        <v>26</v>
      </c>
      <c r="F338" s="338"/>
      <c r="G338" s="210">
        <v>1337020</v>
      </c>
      <c r="H338" s="210">
        <v>1109463.1599999999</v>
      </c>
      <c r="I338" s="231">
        <v>0</v>
      </c>
      <c r="J338" s="271">
        <f t="shared" si="77"/>
        <v>0</v>
      </c>
      <c r="K338" s="444"/>
      <c r="L338" s="444"/>
    </row>
    <row r="339" spans="1:12" s="450" customFormat="1" ht="19.5" customHeight="1" x14ac:dyDescent="0.25">
      <c r="A339" s="12"/>
      <c r="B339" s="101"/>
      <c r="C339" s="102"/>
      <c r="D339" s="102"/>
      <c r="E339" s="103"/>
      <c r="F339" s="300" t="s">
        <v>105</v>
      </c>
      <c r="G339" s="133">
        <f>SUM(G340:G340)</f>
        <v>0</v>
      </c>
      <c r="H339" s="133">
        <f>SUM(H340:H340)</f>
        <v>0</v>
      </c>
      <c r="I339" s="235">
        <f>SUM(I340:I340)</f>
        <v>0</v>
      </c>
      <c r="J339" s="277" t="e">
        <f t="shared" si="77"/>
        <v>#DIV/0!</v>
      </c>
      <c r="K339" s="444"/>
      <c r="L339" s="444"/>
    </row>
    <row r="340" spans="1:12" s="439" customFormat="1" ht="16.5" customHeight="1" x14ac:dyDescent="0.25">
      <c r="A340" s="13"/>
      <c r="B340" s="625" t="s">
        <v>74</v>
      </c>
      <c r="C340" s="610"/>
      <c r="D340" s="610" t="s">
        <v>452</v>
      </c>
      <c r="E340" s="607" t="s">
        <v>26</v>
      </c>
      <c r="F340" s="350"/>
      <c r="G340" s="282"/>
      <c r="H340" s="282"/>
      <c r="I340" s="259"/>
      <c r="J340" s="280" t="e">
        <f t="shared" si="77"/>
        <v>#DIV/0!</v>
      </c>
      <c r="K340" s="444"/>
      <c r="L340" s="444"/>
    </row>
    <row r="341" spans="1:12" s="450" customFormat="1" ht="18.75" customHeight="1" x14ac:dyDescent="0.25">
      <c r="A341" s="12"/>
      <c r="B341" s="97"/>
      <c r="C341" s="88"/>
      <c r="D341" s="88"/>
      <c r="E341" s="98"/>
      <c r="F341" s="351" t="s">
        <v>221</v>
      </c>
      <c r="G341" s="345">
        <f>SUM(G342:G352)</f>
        <v>0</v>
      </c>
      <c r="H341" s="361">
        <f>SUM(H342:H352)</f>
        <v>0</v>
      </c>
      <c r="I341" s="235">
        <f>SUM(I342:I352)</f>
        <v>0</v>
      </c>
      <c r="J341" s="277" t="e">
        <f t="shared" si="77"/>
        <v>#DIV/0!</v>
      </c>
      <c r="K341" s="444"/>
      <c r="L341" s="444"/>
    </row>
    <row r="342" spans="1:12" s="439" customFormat="1" ht="15" customHeight="1" x14ac:dyDescent="0.25">
      <c r="A342" s="13"/>
      <c r="B342" s="625" t="s">
        <v>74</v>
      </c>
      <c r="C342" s="610"/>
      <c r="D342" s="610" t="s">
        <v>489</v>
      </c>
      <c r="E342" s="607" t="s">
        <v>26</v>
      </c>
      <c r="F342" s="338"/>
      <c r="G342" s="210"/>
      <c r="H342" s="210"/>
      <c r="I342" s="231"/>
      <c r="J342" s="271" t="e">
        <f t="shared" si="77"/>
        <v>#DIV/0!</v>
      </c>
      <c r="K342" s="444"/>
      <c r="L342" s="444"/>
    </row>
    <row r="343" spans="1:12" s="439" customFormat="1" ht="15" customHeight="1" x14ac:dyDescent="0.25">
      <c r="A343" s="13"/>
      <c r="B343" s="621" t="s">
        <v>74</v>
      </c>
      <c r="C343" s="623"/>
      <c r="D343" s="623" t="s">
        <v>490</v>
      </c>
      <c r="E343" s="624" t="s">
        <v>26</v>
      </c>
      <c r="F343" s="338"/>
      <c r="G343" s="210"/>
      <c r="H343" s="210"/>
      <c r="I343" s="231"/>
      <c r="J343" s="271" t="e">
        <f t="shared" si="77"/>
        <v>#DIV/0!</v>
      </c>
      <c r="K343" s="444"/>
      <c r="L343" s="444"/>
    </row>
    <row r="344" spans="1:12" s="439" customFormat="1" ht="12.75" hidden="1" customHeight="1" x14ac:dyDescent="0.25">
      <c r="A344" s="13"/>
      <c r="B344" s="1683" t="s">
        <v>74</v>
      </c>
      <c r="C344" s="1686" t="s">
        <v>97</v>
      </c>
      <c r="D344" s="1686" t="s">
        <v>106</v>
      </c>
      <c r="E344" s="1689" t="s">
        <v>26</v>
      </c>
      <c r="F344" s="338"/>
      <c r="G344" s="210"/>
      <c r="H344" s="210"/>
      <c r="I344" s="231"/>
      <c r="J344" s="271" t="e">
        <f t="shared" si="77"/>
        <v>#DIV/0!</v>
      </c>
      <c r="K344" s="444"/>
      <c r="L344" s="444"/>
    </row>
    <row r="345" spans="1:12" s="439" customFormat="1" ht="12.75" hidden="1" customHeight="1" x14ac:dyDescent="0.25">
      <c r="A345" s="13"/>
      <c r="B345" s="1684"/>
      <c r="C345" s="1687"/>
      <c r="D345" s="1687"/>
      <c r="E345" s="1690"/>
      <c r="F345" s="338" t="s">
        <v>7</v>
      </c>
      <c r="G345" s="210"/>
      <c r="H345" s="210"/>
      <c r="I345" s="231"/>
      <c r="J345" s="271" t="e">
        <f t="shared" si="77"/>
        <v>#DIV/0!</v>
      </c>
      <c r="K345" s="444"/>
      <c r="L345" s="444"/>
    </row>
    <row r="346" spans="1:12" s="439" customFormat="1" ht="12.75" hidden="1" customHeight="1" x14ac:dyDescent="0.25">
      <c r="A346" s="13"/>
      <c r="B346" s="1692"/>
      <c r="C346" s="1693"/>
      <c r="D346" s="1693"/>
      <c r="E346" s="1694"/>
      <c r="F346" s="338" t="s">
        <v>25</v>
      </c>
      <c r="G346" s="210"/>
      <c r="H346" s="210"/>
      <c r="I346" s="231"/>
      <c r="J346" s="271" t="e">
        <f t="shared" si="77"/>
        <v>#DIV/0!</v>
      </c>
      <c r="K346" s="444"/>
      <c r="L346" s="444"/>
    </row>
    <row r="347" spans="1:12" s="439" customFormat="1" ht="12.75" hidden="1" customHeight="1" x14ac:dyDescent="0.25">
      <c r="A347" s="13"/>
      <c r="B347" s="1683" t="s">
        <v>74</v>
      </c>
      <c r="C347" s="1686" t="s">
        <v>97</v>
      </c>
      <c r="D347" s="1686" t="s">
        <v>107</v>
      </c>
      <c r="E347" s="1689" t="s">
        <v>26</v>
      </c>
      <c r="F347" s="338"/>
      <c r="G347" s="210"/>
      <c r="H347" s="210"/>
      <c r="I347" s="231"/>
      <c r="J347" s="271" t="e">
        <f t="shared" si="77"/>
        <v>#DIV/0!</v>
      </c>
      <c r="K347" s="444"/>
      <c r="L347" s="444"/>
    </row>
    <row r="348" spans="1:12" s="439" customFormat="1" ht="12.75" hidden="1" customHeight="1" x14ac:dyDescent="0.25">
      <c r="A348" s="13"/>
      <c r="B348" s="1684"/>
      <c r="C348" s="1687"/>
      <c r="D348" s="1687"/>
      <c r="E348" s="1690"/>
      <c r="F348" s="338" t="s">
        <v>7</v>
      </c>
      <c r="G348" s="210"/>
      <c r="H348" s="210"/>
      <c r="I348" s="231"/>
      <c r="J348" s="271" t="e">
        <f t="shared" si="77"/>
        <v>#DIV/0!</v>
      </c>
      <c r="K348" s="444"/>
      <c r="L348" s="444"/>
    </row>
    <row r="349" spans="1:12" s="439" customFormat="1" ht="12.75" hidden="1" customHeight="1" x14ac:dyDescent="0.25">
      <c r="A349" s="13"/>
      <c r="B349" s="1692"/>
      <c r="C349" s="1693"/>
      <c r="D349" s="1693"/>
      <c r="E349" s="1694"/>
      <c r="F349" s="338" t="s">
        <v>25</v>
      </c>
      <c r="G349" s="210"/>
      <c r="H349" s="210"/>
      <c r="I349" s="231"/>
      <c r="J349" s="271" t="e">
        <f t="shared" ref="J349:J412" si="89">I349/H349</f>
        <v>#DIV/0!</v>
      </c>
      <c r="K349" s="444"/>
      <c r="L349" s="444"/>
    </row>
    <row r="350" spans="1:12" s="439" customFormat="1" ht="12.75" hidden="1" customHeight="1" x14ac:dyDescent="0.25">
      <c r="A350" s="13"/>
      <c r="B350" s="1683" t="s">
        <v>74</v>
      </c>
      <c r="C350" s="1686" t="s">
        <v>97</v>
      </c>
      <c r="D350" s="1686" t="s">
        <v>108</v>
      </c>
      <c r="E350" s="1689" t="s">
        <v>26</v>
      </c>
      <c r="F350" s="338"/>
      <c r="G350" s="210"/>
      <c r="H350" s="210"/>
      <c r="I350" s="231"/>
      <c r="J350" s="271" t="e">
        <f t="shared" si="89"/>
        <v>#DIV/0!</v>
      </c>
      <c r="K350" s="444"/>
      <c r="L350" s="444"/>
    </row>
    <row r="351" spans="1:12" s="439" customFormat="1" ht="12.75" hidden="1" customHeight="1" x14ac:dyDescent="0.25">
      <c r="A351" s="13"/>
      <c r="B351" s="1684"/>
      <c r="C351" s="1687"/>
      <c r="D351" s="1687"/>
      <c r="E351" s="1690"/>
      <c r="F351" s="338" t="s">
        <v>7</v>
      </c>
      <c r="G351" s="210"/>
      <c r="H351" s="210"/>
      <c r="I351" s="231"/>
      <c r="J351" s="271" t="e">
        <f t="shared" si="89"/>
        <v>#DIV/0!</v>
      </c>
      <c r="K351" s="444"/>
      <c r="L351" s="444"/>
    </row>
    <row r="352" spans="1:12" s="439" customFormat="1" ht="12.75" hidden="1" customHeight="1" x14ac:dyDescent="0.25">
      <c r="A352" s="13"/>
      <c r="B352" s="1685"/>
      <c r="C352" s="1688"/>
      <c r="D352" s="1688"/>
      <c r="E352" s="1691"/>
      <c r="F352" s="338" t="s">
        <v>25</v>
      </c>
      <c r="G352" s="210"/>
      <c r="H352" s="210"/>
      <c r="I352" s="231"/>
      <c r="J352" s="271" t="e">
        <f t="shared" si="89"/>
        <v>#DIV/0!</v>
      </c>
      <c r="K352" s="444"/>
      <c r="L352" s="444"/>
    </row>
    <row r="353" spans="1:12" s="445" customFormat="1" ht="52.5" customHeight="1" x14ac:dyDescent="0.25">
      <c r="A353" s="14"/>
      <c r="B353" s="61"/>
      <c r="C353" s="56"/>
      <c r="D353" s="56"/>
      <c r="E353" s="82"/>
      <c r="F353" s="346" t="s">
        <v>181</v>
      </c>
      <c r="G353" s="217">
        <f t="shared" ref="G353:I353" si="90">G354+G356</f>
        <v>63410344</v>
      </c>
      <c r="H353" s="217">
        <f>H354+H356</f>
        <v>73570504</v>
      </c>
      <c r="I353" s="232">
        <f t="shared" si="90"/>
        <v>4446100</v>
      </c>
      <c r="J353" s="278">
        <f t="shared" si="89"/>
        <v>6.0433186647735893E-2</v>
      </c>
      <c r="K353" s="444"/>
      <c r="L353" s="444"/>
    </row>
    <row r="354" spans="1:12" s="450" customFormat="1" ht="30" customHeight="1" x14ac:dyDescent="0.25">
      <c r="A354" s="12"/>
      <c r="B354" s="101"/>
      <c r="C354" s="102"/>
      <c r="D354" s="102"/>
      <c r="E354" s="103"/>
      <c r="F354" s="300" t="s">
        <v>60</v>
      </c>
      <c r="G354" s="133">
        <f>G355</f>
        <v>56410344</v>
      </c>
      <c r="H354" s="133">
        <f>H355</f>
        <v>70570504</v>
      </c>
      <c r="I354" s="235">
        <f t="shared" ref="I354" si="91">I355</f>
        <v>4446100</v>
      </c>
      <c r="J354" s="277">
        <f t="shared" si="89"/>
        <v>6.3002242409945092E-2</v>
      </c>
      <c r="K354" s="444"/>
      <c r="L354" s="444"/>
    </row>
    <row r="355" spans="1:12" s="439" customFormat="1" ht="15" customHeight="1" x14ac:dyDescent="0.25">
      <c r="A355" s="13"/>
      <c r="B355" s="6" t="s">
        <v>74</v>
      </c>
      <c r="C355" s="4"/>
      <c r="D355" s="4" t="s">
        <v>357</v>
      </c>
      <c r="E355" s="80" t="s">
        <v>26</v>
      </c>
      <c r="F355" s="303"/>
      <c r="G355" s="210">
        <v>56410344</v>
      </c>
      <c r="H355" s="210">
        <v>70570504</v>
      </c>
      <c r="I355" s="231">
        <v>4446100</v>
      </c>
      <c r="J355" s="271">
        <f t="shared" si="89"/>
        <v>6.3002242409945092E-2</v>
      </c>
      <c r="K355" s="444"/>
      <c r="L355" s="444"/>
    </row>
    <row r="356" spans="1:12" s="450" customFormat="1" ht="30" customHeight="1" x14ac:dyDescent="0.25">
      <c r="A356" s="12"/>
      <c r="B356" s="101"/>
      <c r="C356" s="102"/>
      <c r="D356" s="102"/>
      <c r="E356" s="103"/>
      <c r="F356" s="300" t="s">
        <v>109</v>
      </c>
      <c r="G356" s="133">
        <f>G357</f>
        <v>7000000</v>
      </c>
      <c r="H356" s="133">
        <f>H357</f>
        <v>3000000</v>
      </c>
      <c r="I356" s="235">
        <f t="shared" ref="I356" si="92">I357</f>
        <v>0</v>
      </c>
      <c r="J356" s="277">
        <f t="shared" si="89"/>
        <v>0</v>
      </c>
      <c r="K356" s="444"/>
      <c r="L356" s="444"/>
    </row>
    <row r="357" spans="1:12" s="439" customFormat="1" ht="15.75" customHeight="1" x14ac:dyDescent="0.25">
      <c r="A357" s="13"/>
      <c r="B357" s="6" t="s">
        <v>74</v>
      </c>
      <c r="C357" s="4"/>
      <c r="D357" s="4" t="s">
        <v>358</v>
      </c>
      <c r="E357" s="80" t="s">
        <v>15</v>
      </c>
      <c r="F357" s="303"/>
      <c r="G357" s="210">
        <v>7000000</v>
      </c>
      <c r="H357" s="210">
        <v>3000000</v>
      </c>
      <c r="I357" s="231">
        <v>0</v>
      </c>
      <c r="J357" s="271">
        <f t="shared" si="89"/>
        <v>0</v>
      </c>
      <c r="K357" s="444"/>
      <c r="L357" s="444"/>
    </row>
    <row r="358" spans="1:12" s="445" customFormat="1" ht="46.5" customHeight="1" x14ac:dyDescent="0.25">
      <c r="A358" s="11"/>
      <c r="B358" s="61"/>
      <c r="C358" s="56"/>
      <c r="D358" s="56"/>
      <c r="E358" s="82"/>
      <c r="F358" s="346" t="s">
        <v>182</v>
      </c>
      <c r="G358" s="217">
        <f>G359+G361+G363+G365</f>
        <v>2758560</v>
      </c>
      <c r="H358" s="217">
        <f>H359+H361+H363+H365</f>
        <v>2782560</v>
      </c>
      <c r="I358" s="232">
        <f t="shared" ref="I358" si="93">I359+I361+I363+I365</f>
        <v>58700</v>
      </c>
      <c r="J358" s="278">
        <f t="shared" si="89"/>
        <v>2.1095681674429302E-2</v>
      </c>
      <c r="K358" s="444"/>
      <c r="L358" s="444"/>
    </row>
    <row r="359" spans="1:12" s="450" customFormat="1" ht="84" customHeight="1" x14ac:dyDescent="0.25">
      <c r="A359" s="12"/>
      <c r="B359" s="101"/>
      <c r="C359" s="102"/>
      <c r="D359" s="102"/>
      <c r="E359" s="103"/>
      <c r="F359" s="300" t="s">
        <v>232</v>
      </c>
      <c r="G359" s="133">
        <f t="shared" ref="G359:I359" si="94">G360</f>
        <v>46800</v>
      </c>
      <c r="H359" s="133">
        <f t="shared" si="94"/>
        <v>46800</v>
      </c>
      <c r="I359" s="235">
        <f t="shared" si="94"/>
        <v>0</v>
      </c>
      <c r="J359" s="277">
        <f t="shared" si="89"/>
        <v>0</v>
      </c>
      <c r="K359" s="444"/>
      <c r="L359" s="444"/>
    </row>
    <row r="360" spans="1:12" s="439" customFormat="1" ht="12.75" customHeight="1" x14ac:dyDescent="0.25">
      <c r="A360" s="13"/>
      <c r="B360" s="6" t="s">
        <v>74</v>
      </c>
      <c r="C360" s="4"/>
      <c r="D360" s="4" t="s">
        <v>359</v>
      </c>
      <c r="E360" s="80" t="s">
        <v>26</v>
      </c>
      <c r="F360" s="352"/>
      <c r="G360" s="210">
        <v>46800</v>
      </c>
      <c r="H360" s="210">
        <v>46800</v>
      </c>
      <c r="I360" s="231">
        <v>0</v>
      </c>
      <c r="J360" s="271">
        <f t="shared" si="89"/>
        <v>0</v>
      </c>
      <c r="K360" s="444"/>
      <c r="L360" s="444"/>
    </row>
    <row r="361" spans="1:12" s="450" customFormat="1" ht="107.25" customHeight="1" x14ac:dyDescent="0.25">
      <c r="A361" s="12"/>
      <c r="B361" s="101"/>
      <c r="C361" s="102"/>
      <c r="D361" s="102"/>
      <c r="E361" s="103"/>
      <c r="F361" s="300" t="s">
        <v>233</v>
      </c>
      <c r="G361" s="133">
        <f t="shared" ref="G361:I361" si="95">G362</f>
        <v>164400</v>
      </c>
      <c r="H361" s="133">
        <f t="shared" si="95"/>
        <v>188400</v>
      </c>
      <c r="I361" s="235">
        <f t="shared" si="95"/>
        <v>13700</v>
      </c>
      <c r="J361" s="277">
        <f t="shared" si="89"/>
        <v>7.2717622080679403E-2</v>
      </c>
      <c r="K361" s="444"/>
      <c r="L361" s="444"/>
    </row>
    <row r="362" spans="1:12" s="439" customFormat="1" ht="16.5" customHeight="1" x14ac:dyDescent="0.25">
      <c r="A362" s="13"/>
      <c r="B362" s="6" t="s">
        <v>74</v>
      </c>
      <c r="C362" s="4"/>
      <c r="D362" s="4" t="s">
        <v>360</v>
      </c>
      <c r="E362" s="80" t="s">
        <v>12</v>
      </c>
      <c r="F362" s="352"/>
      <c r="G362" s="210">
        <v>164400</v>
      </c>
      <c r="H362" s="210">
        <v>188400</v>
      </c>
      <c r="I362" s="231">
        <v>13700</v>
      </c>
      <c r="J362" s="271">
        <f t="shared" si="89"/>
        <v>7.2717622080679403E-2</v>
      </c>
      <c r="K362" s="444"/>
      <c r="L362" s="444"/>
    </row>
    <row r="363" spans="1:12" s="446" customFormat="1" ht="25.5" customHeight="1" x14ac:dyDescent="0.25">
      <c r="A363" s="12"/>
      <c r="B363" s="101"/>
      <c r="C363" s="102"/>
      <c r="D363" s="102"/>
      <c r="E363" s="103"/>
      <c r="F363" s="300" t="s">
        <v>92</v>
      </c>
      <c r="G363" s="133">
        <f t="shared" ref="G363:I363" si="96">SUM(G364:G364)</f>
        <v>1953000</v>
      </c>
      <c r="H363" s="133">
        <f t="shared" si="96"/>
        <v>1953000</v>
      </c>
      <c r="I363" s="235">
        <f t="shared" si="96"/>
        <v>0</v>
      </c>
      <c r="J363" s="277">
        <f t="shared" si="89"/>
        <v>0</v>
      </c>
      <c r="K363" s="444"/>
      <c r="L363" s="444"/>
    </row>
    <row r="364" spans="1:12" s="439" customFormat="1" ht="16.5" customHeight="1" x14ac:dyDescent="0.25">
      <c r="A364" s="13"/>
      <c r="B364" s="7" t="s">
        <v>74</v>
      </c>
      <c r="C364" s="4"/>
      <c r="D364" s="4" t="s">
        <v>361</v>
      </c>
      <c r="E364" s="80" t="s">
        <v>149</v>
      </c>
      <c r="F364" s="352"/>
      <c r="G364" s="210">
        <v>1953000</v>
      </c>
      <c r="H364" s="210">
        <v>1953000</v>
      </c>
      <c r="I364" s="231">
        <v>0</v>
      </c>
      <c r="J364" s="271">
        <f t="shared" si="89"/>
        <v>0</v>
      </c>
      <c r="K364" s="444"/>
      <c r="L364" s="444"/>
    </row>
    <row r="365" spans="1:12" s="446" customFormat="1" ht="15" customHeight="1" x14ac:dyDescent="0.25">
      <c r="A365" s="12"/>
      <c r="B365" s="101"/>
      <c r="C365" s="102"/>
      <c r="D365" s="102"/>
      <c r="E365" s="103"/>
      <c r="F365" s="300" t="s">
        <v>87</v>
      </c>
      <c r="G365" s="133">
        <f>G366</f>
        <v>594360</v>
      </c>
      <c r="H365" s="133">
        <f>H366</f>
        <v>594360</v>
      </c>
      <c r="I365" s="235">
        <f t="shared" ref="I365" si="97">I366</f>
        <v>45000</v>
      </c>
      <c r="J365" s="277">
        <f t="shared" si="89"/>
        <v>7.5711689884918235E-2</v>
      </c>
      <c r="K365" s="444"/>
      <c r="L365" s="444"/>
    </row>
    <row r="366" spans="1:12" s="439" customFormat="1" ht="17.25" customHeight="1" x14ac:dyDescent="0.25">
      <c r="A366" s="13"/>
      <c r="B366" s="7" t="s">
        <v>74</v>
      </c>
      <c r="C366" s="4"/>
      <c r="D366" s="4" t="s">
        <v>362</v>
      </c>
      <c r="E366" s="80" t="s">
        <v>234</v>
      </c>
      <c r="F366" s="352"/>
      <c r="G366" s="210">
        <v>594360</v>
      </c>
      <c r="H366" s="210">
        <v>594360</v>
      </c>
      <c r="I366" s="231">
        <v>45000</v>
      </c>
      <c r="J366" s="271">
        <f t="shared" si="89"/>
        <v>7.5711689884918235E-2</v>
      </c>
      <c r="K366" s="444"/>
      <c r="L366" s="444"/>
    </row>
    <row r="367" spans="1:12" s="445" customFormat="1" ht="30" customHeight="1" x14ac:dyDescent="0.25">
      <c r="A367" s="11"/>
      <c r="B367" s="61"/>
      <c r="C367" s="56"/>
      <c r="D367" s="56"/>
      <c r="E367" s="82"/>
      <c r="F367" s="346" t="s">
        <v>183</v>
      </c>
      <c r="G367" s="217">
        <f t="shared" ref="G367:I368" si="98">G368</f>
        <v>11339674</v>
      </c>
      <c r="H367" s="217">
        <f t="shared" si="98"/>
        <v>11942415</v>
      </c>
      <c r="I367" s="232">
        <f t="shared" si="98"/>
        <v>661500</v>
      </c>
      <c r="J367" s="278">
        <f t="shared" si="89"/>
        <v>5.53908066333317E-2</v>
      </c>
      <c r="K367" s="444"/>
      <c r="L367" s="444"/>
    </row>
    <row r="368" spans="1:12" s="446" customFormat="1" ht="15" customHeight="1" x14ac:dyDescent="0.25">
      <c r="A368" s="12"/>
      <c r="B368" s="101"/>
      <c r="C368" s="102"/>
      <c r="D368" s="102"/>
      <c r="E368" s="103"/>
      <c r="F368" s="300" t="s">
        <v>110</v>
      </c>
      <c r="G368" s="133">
        <f>G369</f>
        <v>11339674</v>
      </c>
      <c r="H368" s="133">
        <f>H369</f>
        <v>11942415</v>
      </c>
      <c r="I368" s="235">
        <f t="shared" si="98"/>
        <v>661500</v>
      </c>
      <c r="J368" s="277">
        <f t="shared" si="89"/>
        <v>5.53908066333317E-2</v>
      </c>
      <c r="K368" s="444"/>
      <c r="L368" s="444"/>
    </row>
    <row r="369" spans="1:12" s="439" customFormat="1" ht="15.75" customHeight="1" x14ac:dyDescent="0.25">
      <c r="A369" s="13"/>
      <c r="B369" s="6" t="s">
        <v>74</v>
      </c>
      <c r="C369" s="4"/>
      <c r="D369" s="4" t="s">
        <v>363</v>
      </c>
      <c r="E369" s="80" t="s">
        <v>26</v>
      </c>
      <c r="F369" s="352"/>
      <c r="G369" s="226">
        <v>11339674</v>
      </c>
      <c r="H369" s="226">
        <v>11942415</v>
      </c>
      <c r="I369" s="239">
        <v>661500</v>
      </c>
      <c r="J369" s="291">
        <f t="shared" si="89"/>
        <v>5.53908066333317E-2</v>
      </c>
      <c r="K369" s="444"/>
      <c r="L369" s="444"/>
    </row>
    <row r="370" spans="1:12" s="445" customFormat="1" ht="30" customHeight="1" x14ac:dyDescent="0.25">
      <c r="A370" s="14"/>
      <c r="B370" s="61"/>
      <c r="C370" s="56"/>
      <c r="D370" s="56"/>
      <c r="E370" s="82"/>
      <c r="F370" s="346" t="s">
        <v>269</v>
      </c>
      <c r="G370" s="217">
        <f>G371</f>
        <v>13549207.869999999</v>
      </c>
      <c r="H370" s="217">
        <f>H371</f>
        <v>14223314.26</v>
      </c>
      <c r="I370" s="232">
        <f t="shared" ref="I370:I371" si="99">I371</f>
        <v>754795.8</v>
      </c>
      <c r="J370" s="278">
        <f t="shared" si="89"/>
        <v>5.3067504957174452E-2</v>
      </c>
      <c r="K370" s="444"/>
      <c r="L370" s="444"/>
    </row>
    <row r="371" spans="1:12" s="450" customFormat="1" ht="29.25" customHeight="1" x14ac:dyDescent="0.25">
      <c r="A371" s="12"/>
      <c r="B371" s="101"/>
      <c r="C371" s="102"/>
      <c r="D371" s="102"/>
      <c r="E371" s="103"/>
      <c r="F371" s="300" t="s">
        <v>40</v>
      </c>
      <c r="G371" s="133">
        <f>G372</f>
        <v>13549207.869999999</v>
      </c>
      <c r="H371" s="133">
        <f>H372</f>
        <v>14223314.26</v>
      </c>
      <c r="I371" s="235">
        <f t="shared" si="99"/>
        <v>754795.8</v>
      </c>
      <c r="J371" s="277">
        <f t="shared" si="89"/>
        <v>5.3067504957174452E-2</v>
      </c>
      <c r="K371" s="444"/>
      <c r="L371" s="444"/>
    </row>
    <row r="372" spans="1:12" s="439" customFormat="1" ht="15" customHeight="1" x14ac:dyDescent="0.25">
      <c r="A372" s="13"/>
      <c r="B372" s="6" t="s">
        <v>74</v>
      </c>
      <c r="C372" s="4"/>
      <c r="D372" s="4" t="s">
        <v>364</v>
      </c>
      <c r="E372" s="80" t="s">
        <v>12</v>
      </c>
      <c r="F372" s="352"/>
      <c r="G372" s="210">
        <v>13549207.869999999</v>
      </c>
      <c r="H372" s="210">
        <v>14223314.26</v>
      </c>
      <c r="I372" s="231">
        <v>754795.8</v>
      </c>
      <c r="J372" s="271">
        <f t="shared" si="89"/>
        <v>5.3067504957174452E-2</v>
      </c>
      <c r="K372" s="444"/>
      <c r="L372" s="444"/>
    </row>
    <row r="373" spans="1:12" s="445" customFormat="1" ht="29.25" customHeight="1" x14ac:dyDescent="0.25">
      <c r="A373" s="11"/>
      <c r="B373" s="61"/>
      <c r="C373" s="56"/>
      <c r="D373" s="56"/>
      <c r="E373" s="82"/>
      <c r="F373" s="346" t="s">
        <v>111</v>
      </c>
      <c r="G373" s="217">
        <f>G374+G376</f>
        <v>9374851.5199999996</v>
      </c>
      <c r="H373" s="217">
        <f>H374+H376</f>
        <v>133247690.16</v>
      </c>
      <c r="I373" s="232">
        <f t="shared" ref="I373" si="100">I374+I376</f>
        <v>0</v>
      </c>
      <c r="J373" s="278">
        <f t="shared" si="89"/>
        <v>0</v>
      </c>
      <c r="K373" s="444"/>
      <c r="L373" s="444"/>
    </row>
    <row r="374" spans="1:12" s="450" customFormat="1" ht="15" customHeight="1" x14ac:dyDescent="0.25">
      <c r="A374" s="12"/>
      <c r="B374" s="101"/>
      <c r="C374" s="102"/>
      <c r="D374" s="102"/>
      <c r="E374" s="103"/>
      <c r="F374" s="300" t="s">
        <v>112</v>
      </c>
      <c r="G374" s="133">
        <f>G375</f>
        <v>5000000</v>
      </c>
      <c r="H374" s="133">
        <f>H375</f>
        <v>16161616.16</v>
      </c>
      <c r="I374" s="235">
        <f t="shared" ref="I374" si="101">I375</f>
        <v>0</v>
      </c>
      <c r="J374" s="277">
        <f t="shared" si="89"/>
        <v>0</v>
      </c>
      <c r="K374" s="444"/>
      <c r="L374" s="444"/>
    </row>
    <row r="375" spans="1:12" s="439" customFormat="1" ht="15" customHeight="1" x14ac:dyDescent="0.25">
      <c r="A375" s="13"/>
      <c r="B375" s="186" t="s">
        <v>74</v>
      </c>
      <c r="C375" s="204"/>
      <c r="D375" s="204" t="s">
        <v>365</v>
      </c>
      <c r="E375" s="205" t="s">
        <v>26</v>
      </c>
      <c r="F375" s="338"/>
      <c r="G375" s="215">
        <v>5000000</v>
      </c>
      <c r="H375" s="215">
        <v>16161616.16</v>
      </c>
      <c r="I375" s="234">
        <v>0</v>
      </c>
      <c r="J375" s="276">
        <f t="shared" si="89"/>
        <v>0</v>
      </c>
      <c r="K375" s="444"/>
      <c r="L375" s="444"/>
    </row>
    <row r="376" spans="1:12" s="450" customFormat="1" ht="16.5" customHeight="1" x14ac:dyDescent="0.25">
      <c r="A376" s="12"/>
      <c r="B376" s="101"/>
      <c r="C376" s="102"/>
      <c r="D376" s="102"/>
      <c r="E376" s="103"/>
      <c r="F376" s="300" t="s">
        <v>113</v>
      </c>
      <c r="G376" s="133">
        <f>G377</f>
        <v>4374851.5199999996</v>
      </c>
      <c r="H376" s="133">
        <f>H377+H378</f>
        <v>117086074</v>
      </c>
      <c r="I376" s="235">
        <f>I377+I378</f>
        <v>0</v>
      </c>
      <c r="J376" s="277">
        <f t="shared" si="89"/>
        <v>0</v>
      </c>
      <c r="K376" s="444"/>
      <c r="L376" s="444"/>
    </row>
    <row r="377" spans="1:12" s="439" customFormat="1" ht="14.25" customHeight="1" x14ac:dyDescent="0.25">
      <c r="A377" s="13"/>
      <c r="B377" s="616" t="s">
        <v>74</v>
      </c>
      <c r="C377" s="617"/>
      <c r="D377" s="617" t="s">
        <v>366</v>
      </c>
      <c r="E377" s="619" t="s">
        <v>26</v>
      </c>
      <c r="F377" s="350"/>
      <c r="G377" s="282">
        <v>4374851.5199999996</v>
      </c>
      <c r="H377" s="282"/>
      <c r="I377" s="259"/>
      <c r="J377" s="280" t="e">
        <f t="shared" si="89"/>
        <v>#DIV/0!</v>
      </c>
      <c r="K377" s="444"/>
      <c r="L377" s="444"/>
    </row>
    <row r="378" spans="1:12" s="439" customFormat="1" ht="15" customHeight="1" thickBot="1" x14ac:dyDescent="0.3">
      <c r="A378" s="13"/>
      <c r="B378" s="3" t="s">
        <v>41</v>
      </c>
      <c r="C378" s="48" t="s">
        <v>68</v>
      </c>
      <c r="D378" s="48" t="s">
        <v>366</v>
      </c>
      <c r="E378" s="95" t="s">
        <v>567</v>
      </c>
      <c r="F378" s="338"/>
      <c r="G378" s="215"/>
      <c r="H378" s="312">
        <v>117086074</v>
      </c>
      <c r="I378" s="313">
        <v>0</v>
      </c>
      <c r="J378" s="280">
        <f t="shared" si="89"/>
        <v>0</v>
      </c>
      <c r="K378" s="444"/>
      <c r="L378" s="444"/>
    </row>
    <row r="379" spans="1:12" s="440" customFormat="1" ht="105.75" customHeight="1" thickBot="1" x14ac:dyDescent="0.3">
      <c r="A379" s="90">
        <v>7</v>
      </c>
      <c r="B379" s="35"/>
      <c r="C379" s="36"/>
      <c r="D379" s="36"/>
      <c r="E379" s="92"/>
      <c r="F379" s="187" t="s">
        <v>249</v>
      </c>
      <c r="G379" s="65">
        <f>G380+G386</f>
        <v>2048000</v>
      </c>
      <c r="H379" s="206">
        <f>H380+H386</f>
        <v>2547900</v>
      </c>
      <c r="I379" s="241">
        <f t="shared" ref="I379" si="102">I380+I386</f>
        <v>0</v>
      </c>
      <c r="J379" s="265">
        <f t="shared" si="89"/>
        <v>0</v>
      </c>
      <c r="K379" s="444"/>
      <c r="L379" s="444"/>
    </row>
    <row r="380" spans="1:12" s="445" customFormat="1" ht="87.75" customHeight="1" x14ac:dyDescent="0.25">
      <c r="A380" s="301"/>
      <c r="B380" s="180"/>
      <c r="C380" s="181"/>
      <c r="D380" s="181"/>
      <c r="E380" s="182"/>
      <c r="F380" s="302" t="s">
        <v>270</v>
      </c>
      <c r="G380" s="164">
        <f>G381</f>
        <v>30000</v>
      </c>
      <c r="H380" s="227">
        <f>H381+H384</f>
        <v>30000</v>
      </c>
      <c r="I380" s="227">
        <f>I381+I384</f>
        <v>0</v>
      </c>
      <c r="J380" s="266">
        <f t="shared" si="89"/>
        <v>0</v>
      </c>
      <c r="K380" s="444"/>
      <c r="L380" s="444"/>
    </row>
    <row r="381" spans="1:12" s="446" customFormat="1" ht="64.5" customHeight="1" x14ac:dyDescent="0.25">
      <c r="A381" s="12"/>
      <c r="B381" s="101"/>
      <c r="C381" s="102"/>
      <c r="D381" s="102"/>
      <c r="E381" s="103"/>
      <c r="F381" s="300" t="s">
        <v>115</v>
      </c>
      <c r="G381" s="106">
        <f t="shared" ref="G381" si="103">G382</f>
        <v>30000</v>
      </c>
      <c r="H381" s="133">
        <f>H382+H383</f>
        <v>30000</v>
      </c>
      <c r="I381" s="235">
        <f>I382+I383</f>
        <v>0</v>
      </c>
      <c r="J381" s="277">
        <f t="shared" si="89"/>
        <v>0</v>
      </c>
      <c r="K381" s="444"/>
      <c r="L381" s="444"/>
    </row>
    <row r="382" spans="1:12" s="439" customFormat="1" ht="14.25" customHeight="1" x14ac:dyDescent="0.25">
      <c r="A382" s="13"/>
      <c r="B382" s="186" t="s">
        <v>11</v>
      </c>
      <c r="C382" s="204" t="s">
        <v>499</v>
      </c>
      <c r="D382" s="204" t="s">
        <v>367</v>
      </c>
      <c r="E382" s="205" t="s">
        <v>15</v>
      </c>
      <c r="F382" s="303"/>
      <c r="G382" s="157">
        <v>30000</v>
      </c>
      <c r="H382" s="226">
        <v>30000</v>
      </c>
      <c r="I382" s="239">
        <v>0</v>
      </c>
      <c r="J382" s="291">
        <f t="shared" si="89"/>
        <v>0</v>
      </c>
      <c r="K382" s="444"/>
      <c r="L382" s="444"/>
    </row>
    <row r="383" spans="1:12" s="439" customFormat="1" ht="15" customHeight="1" x14ac:dyDescent="0.25">
      <c r="A383" s="13"/>
      <c r="B383" s="186" t="s">
        <v>11</v>
      </c>
      <c r="C383" s="204" t="s">
        <v>500</v>
      </c>
      <c r="D383" s="204" t="s">
        <v>367</v>
      </c>
      <c r="E383" s="205" t="s">
        <v>15</v>
      </c>
      <c r="F383" s="303"/>
      <c r="G383" s="157"/>
      <c r="H383" s="226"/>
      <c r="I383" s="239"/>
      <c r="J383" s="291" t="e">
        <f t="shared" si="89"/>
        <v>#DIV/0!</v>
      </c>
      <c r="K383" s="444"/>
      <c r="L383" s="444"/>
    </row>
    <row r="384" spans="1:12" s="439" customFormat="1" ht="48" customHeight="1" x14ac:dyDescent="0.25">
      <c r="A384" s="13"/>
      <c r="B384" s="101"/>
      <c r="C384" s="102"/>
      <c r="D384" s="102"/>
      <c r="E384" s="103"/>
      <c r="F384" s="300" t="s">
        <v>512</v>
      </c>
      <c r="G384" s="106"/>
      <c r="H384" s="133">
        <f>SUM(H385)</f>
        <v>0</v>
      </c>
      <c r="I384" s="235">
        <f>SUM(I385)</f>
        <v>0</v>
      </c>
      <c r="J384" s="277" t="e">
        <f t="shared" si="89"/>
        <v>#DIV/0!</v>
      </c>
      <c r="K384" s="444"/>
      <c r="L384" s="444"/>
    </row>
    <row r="385" spans="1:12" s="439" customFormat="1" ht="30" customHeight="1" x14ac:dyDescent="0.25">
      <c r="A385" s="13"/>
      <c r="B385" s="186" t="s">
        <v>11</v>
      </c>
      <c r="C385" s="204" t="s">
        <v>500</v>
      </c>
      <c r="D385" s="204" t="s">
        <v>511</v>
      </c>
      <c r="E385" s="205" t="s">
        <v>15</v>
      </c>
      <c r="F385" s="303"/>
      <c r="G385" s="378"/>
      <c r="H385" s="379"/>
      <c r="I385" s="239"/>
      <c r="J385" s="291" t="e">
        <f t="shared" si="89"/>
        <v>#DIV/0!</v>
      </c>
      <c r="K385" s="444"/>
      <c r="L385" s="444"/>
    </row>
    <row r="386" spans="1:12" s="445" customFormat="1" ht="30" customHeight="1" x14ac:dyDescent="0.25">
      <c r="A386" s="11"/>
      <c r="B386" s="167"/>
      <c r="C386" s="163"/>
      <c r="D386" s="163"/>
      <c r="E386" s="166"/>
      <c r="F386" s="302" t="s">
        <v>189</v>
      </c>
      <c r="G386" s="164">
        <f t="shared" ref="G386:I387" si="104">G387</f>
        <v>2018000</v>
      </c>
      <c r="H386" s="227">
        <f t="shared" si="104"/>
        <v>2517900</v>
      </c>
      <c r="I386" s="229">
        <f t="shared" si="104"/>
        <v>0</v>
      </c>
      <c r="J386" s="286">
        <f t="shared" si="89"/>
        <v>0</v>
      </c>
      <c r="K386" s="444"/>
      <c r="L386" s="444"/>
    </row>
    <row r="387" spans="1:12" s="446" customFormat="1" ht="51.75" customHeight="1" x14ac:dyDescent="0.25">
      <c r="A387" s="294"/>
      <c r="B387" s="97"/>
      <c r="C387" s="88"/>
      <c r="D387" s="88"/>
      <c r="E387" s="98"/>
      <c r="F387" s="300" t="s">
        <v>116</v>
      </c>
      <c r="G387" s="106">
        <f t="shared" si="104"/>
        <v>2018000</v>
      </c>
      <c r="H387" s="133">
        <f t="shared" si="104"/>
        <v>2517900</v>
      </c>
      <c r="I387" s="235">
        <f t="shared" si="104"/>
        <v>0</v>
      </c>
      <c r="J387" s="277">
        <f t="shared" si="89"/>
        <v>0</v>
      </c>
      <c r="K387" s="444"/>
      <c r="L387" s="444"/>
    </row>
    <row r="388" spans="1:12" s="439" customFormat="1" ht="15.75" customHeight="1" thickBot="1" x14ac:dyDescent="0.3">
      <c r="A388" s="13"/>
      <c r="B388" s="168" t="s">
        <v>11</v>
      </c>
      <c r="C388" s="169"/>
      <c r="D388" s="169" t="s">
        <v>368</v>
      </c>
      <c r="E388" s="170" t="s">
        <v>140</v>
      </c>
      <c r="F388" s="304"/>
      <c r="G388" s="263">
        <v>2018000</v>
      </c>
      <c r="H388" s="283">
        <v>2517900</v>
      </c>
      <c r="I388" s="262">
        <v>0</v>
      </c>
      <c r="J388" s="292">
        <f t="shared" si="89"/>
        <v>0</v>
      </c>
      <c r="K388" s="444"/>
      <c r="L388" s="444"/>
    </row>
    <row r="389" spans="1:12" s="440" customFormat="1" ht="40.5" customHeight="1" thickBot="1" x14ac:dyDescent="0.3">
      <c r="A389" s="91">
        <v>8</v>
      </c>
      <c r="B389" s="107"/>
      <c r="C389" s="108"/>
      <c r="D389" s="108"/>
      <c r="E389" s="109"/>
      <c r="F389" s="123" t="s">
        <v>245</v>
      </c>
      <c r="G389" s="110">
        <f>G390+G409+G428+G443+G456+G476+G434</f>
        <v>434832942.00999999</v>
      </c>
      <c r="H389" s="323">
        <f>H390+H409+H428+H431+H434+H440+H443+H456+H476</f>
        <v>2280459272.0300002</v>
      </c>
      <c r="I389" s="323">
        <f>I390+I409+I428+I431+I434+I440+I443+I456+I476</f>
        <v>46019247.259999998</v>
      </c>
      <c r="J389" s="324">
        <f t="shared" si="89"/>
        <v>2.0179815454031313E-2</v>
      </c>
      <c r="K389" s="444"/>
      <c r="L389" s="444"/>
    </row>
    <row r="390" spans="1:12" s="445" customFormat="1" ht="33.75" customHeight="1" x14ac:dyDescent="0.25">
      <c r="A390" s="27"/>
      <c r="B390" s="158"/>
      <c r="C390" s="159"/>
      <c r="D390" s="159"/>
      <c r="E390" s="160"/>
      <c r="F390" s="190" t="s">
        <v>195</v>
      </c>
      <c r="G390" s="228">
        <f>G393+G395+G397+G399+G401+G405</f>
        <v>138422541.28</v>
      </c>
      <c r="H390" s="310">
        <f>H393+H395+H397+H399+H401+H405+H407+H391+H403</f>
        <v>94975373.150000006</v>
      </c>
      <c r="I390" s="311">
        <f>I393+I395+I397+I399+I401+I403+I405+I407+I391</f>
        <v>4408413.3099999996</v>
      </c>
      <c r="J390" s="325">
        <f t="shared" si="89"/>
        <v>4.6416383150583065E-2</v>
      </c>
      <c r="K390" s="444"/>
      <c r="L390" s="444"/>
    </row>
    <row r="391" spans="1:12" s="445" customFormat="1" ht="45.75" customHeight="1" x14ac:dyDescent="0.25">
      <c r="A391" s="27"/>
      <c r="B391" s="97"/>
      <c r="C391" s="88"/>
      <c r="D391" s="88"/>
      <c r="E391" s="103"/>
      <c r="F391" s="125" t="s">
        <v>461</v>
      </c>
      <c r="G391" s="133"/>
      <c r="H391" s="133">
        <f>H392</f>
        <v>0</v>
      </c>
      <c r="I391" s="235">
        <f>I392</f>
        <v>0</v>
      </c>
      <c r="J391" s="277" t="e">
        <f t="shared" si="89"/>
        <v>#DIV/0!</v>
      </c>
      <c r="K391" s="444"/>
      <c r="L391" s="444"/>
    </row>
    <row r="392" spans="1:12" s="445" customFormat="1" ht="17.25" customHeight="1" x14ac:dyDescent="0.25">
      <c r="A392" s="27"/>
      <c r="B392" s="6" t="s">
        <v>19</v>
      </c>
      <c r="C392" s="4"/>
      <c r="D392" s="4" t="s">
        <v>462</v>
      </c>
      <c r="E392" s="80" t="s">
        <v>26</v>
      </c>
      <c r="F392" s="192"/>
      <c r="G392" s="210"/>
      <c r="H392" s="210"/>
      <c r="I392" s="231"/>
      <c r="J392" s="271" t="e">
        <f t="shared" si="89"/>
        <v>#DIV/0!</v>
      </c>
      <c r="K392" s="444"/>
      <c r="L392" s="444"/>
    </row>
    <row r="393" spans="1:12" s="446" customFormat="1" ht="127.5" customHeight="1" x14ac:dyDescent="0.25">
      <c r="A393" s="12"/>
      <c r="B393" s="97"/>
      <c r="C393" s="88"/>
      <c r="D393" s="88"/>
      <c r="E393" s="103"/>
      <c r="F393" s="125" t="s">
        <v>207</v>
      </c>
      <c r="G393" s="133">
        <f t="shared" ref="G393:I393" si="105">G394</f>
        <v>31518155</v>
      </c>
      <c r="H393" s="133">
        <f t="shared" si="105"/>
        <v>0</v>
      </c>
      <c r="I393" s="235">
        <f t="shared" si="105"/>
        <v>0</v>
      </c>
      <c r="J393" s="277" t="e">
        <f t="shared" si="89"/>
        <v>#DIV/0!</v>
      </c>
      <c r="K393" s="444"/>
      <c r="L393" s="444"/>
    </row>
    <row r="394" spans="1:12" s="439" customFormat="1" ht="13.5" customHeight="1" x14ac:dyDescent="0.25">
      <c r="A394" s="13"/>
      <c r="B394" s="6" t="s">
        <v>19</v>
      </c>
      <c r="C394" s="4"/>
      <c r="D394" s="4" t="s">
        <v>369</v>
      </c>
      <c r="E394" s="80" t="s">
        <v>15</v>
      </c>
      <c r="F394" s="192"/>
      <c r="G394" s="210">
        <v>31518155</v>
      </c>
      <c r="H394" s="210"/>
      <c r="I394" s="231"/>
      <c r="J394" s="271" t="e">
        <f t="shared" si="89"/>
        <v>#DIV/0!</v>
      </c>
      <c r="K394" s="444"/>
      <c r="L394" s="444"/>
    </row>
    <row r="395" spans="1:12" s="446" customFormat="1" ht="30" customHeight="1" x14ac:dyDescent="0.25">
      <c r="A395" s="12"/>
      <c r="B395" s="97"/>
      <c r="C395" s="88"/>
      <c r="D395" s="88"/>
      <c r="E395" s="103"/>
      <c r="F395" s="125" t="s">
        <v>40</v>
      </c>
      <c r="G395" s="133">
        <f>G396</f>
        <v>40083996.299999997</v>
      </c>
      <c r="H395" s="133">
        <f>H396</f>
        <v>40572427.170000002</v>
      </c>
      <c r="I395" s="235">
        <f t="shared" ref="I395" si="106">I396</f>
        <v>1288992.1599999999</v>
      </c>
      <c r="J395" s="277">
        <f t="shared" si="89"/>
        <v>3.1770151551423681E-2</v>
      </c>
      <c r="K395" s="444"/>
      <c r="L395" s="444"/>
    </row>
    <row r="396" spans="1:12" s="439" customFormat="1" ht="12.75" customHeight="1" x14ac:dyDescent="0.25">
      <c r="A396" s="13"/>
      <c r="B396" s="6" t="s">
        <v>19</v>
      </c>
      <c r="C396" s="4"/>
      <c r="D396" s="4" t="s">
        <v>370</v>
      </c>
      <c r="E396" s="80" t="s">
        <v>12</v>
      </c>
      <c r="F396" s="126"/>
      <c r="G396" s="210">
        <v>40083996.299999997</v>
      </c>
      <c r="H396" s="210">
        <v>40572427.170000002</v>
      </c>
      <c r="I396" s="231">
        <v>1288992.1599999999</v>
      </c>
      <c r="J396" s="271">
        <f t="shared" si="89"/>
        <v>3.1770151551423681E-2</v>
      </c>
      <c r="K396" s="444"/>
      <c r="L396" s="444"/>
    </row>
    <row r="397" spans="1:12" s="446" customFormat="1" ht="30" customHeight="1" x14ac:dyDescent="0.25">
      <c r="A397" s="12"/>
      <c r="B397" s="97"/>
      <c r="C397" s="88"/>
      <c r="D397" s="88"/>
      <c r="E397" s="103"/>
      <c r="F397" s="125" t="s">
        <v>120</v>
      </c>
      <c r="G397" s="133">
        <f>G398</f>
        <v>37535901.770000003</v>
      </c>
      <c r="H397" s="133">
        <f>H398</f>
        <v>38918161.060000002</v>
      </c>
      <c r="I397" s="235">
        <f t="shared" ref="I397" si="107">I398</f>
        <v>1212571.02</v>
      </c>
      <c r="J397" s="277">
        <f t="shared" si="89"/>
        <v>3.1156945420174997E-2</v>
      </c>
      <c r="K397" s="444"/>
      <c r="L397" s="444"/>
    </row>
    <row r="398" spans="1:12" s="439" customFormat="1" ht="17.25" customHeight="1" x14ac:dyDescent="0.25">
      <c r="A398" s="13"/>
      <c r="B398" s="6" t="s">
        <v>19</v>
      </c>
      <c r="C398" s="4"/>
      <c r="D398" s="4" t="s">
        <v>371</v>
      </c>
      <c r="E398" s="80" t="s">
        <v>12</v>
      </c>
      <c r="F398" s="126"/>
      <c r="G398" s="210">
        <v>37535901.770000003</v>
      </c>
      <c r="H398" s="210">
        <v>38918161.060000002</v>
      </c>
      <c r="I398" s="231">
        <v>1212571.02</v>
      </c>
      <c r="J398" s="271">
        <f t="shared" si="89"/>
        <v>3.1156945420174997E-2</v>
      </c>
      <c r="K398" s="444"/>
      <c r="L398" s="444"/>
    </row>
    <row r="399" spans="1:12" s="446" customFormat="1" ht="30" customHeight="1" x14ac:dyDescent="0.25">
      <c r="A399" s="12"/>
      <c r="B399" s="97"/>
      <c r="C399" s="88"/>
      <c r="D399" s="88"/>
      <c r="E399" s="103"/>
      <c r="F399" s="125" t="s">
        <v>121</v>
      </c>
      <c r="G399" s="133">
        <f>G400</f>
        <v>4000000</v>
      </c>
      <c r="H399" s="133">
        <f>H400</f>
        <v>2993000</v>
      </c>
      <c r="I399" s="235">
        <f t="shared" ref="I399" si="108">I400</f>
        <v>2750</v>
      </c>
      <c r="J399" s="277">
        <f t="shared" si="89"/>
        <v>9.1881055796859336E-4</v>
      </c>
      <c r="K399" s="444"/>
      <c r="L399" s="444"/>
    </row>
    <row r="400" spans="1:12" s="439" customFormat="1" ht="12.75" customHeight="1" x14ac:dyDescent="0.25">
      <c r="A400" s="13"/>
      <c r="B400" s="6" t="s">
        <v>19</v>
      </c>
      <c r="C400" s="4"/>
      <c r="D400" s="4" t="s">
        <v>372</v>
      </c>
      <c r="E400" s="80" t="s">
        <v>15</v>
      </c>
      <c r="F400" s="126"/>
      <c r="G400" s="210">
        <v>4000000</v>
      </c>
      <c r="H400" s="210">
        <v>2993000</v>
      </c>
      <c r="I400" s="231">
        <v>2750</v>
      </c>
      <c r="J400" s="271">
        <f t="shared" si="89"/>
        <v>9.1881055796859336E-4</v>
      </c>
      <c r="K400" s="444"/>
      <c r="L400" s="444"/>
    </row>
    <row r="401" spans="1:12" s="446" customFormat="1" ht="63.75" customHeight="1" x14ac:dyDescent="0.25">
      <c r="A401" s="12"/>
      <c r="B401" s="97"/>
      <c r="C401" s="88"/>
      <c r="D401" s="88"/>
      <c r="E401" s="103"/>
      <c r="F401" s="125" t="s">
        <v>156</v>
      </c>
      <c r="G401" s="133">
        <f>G402</f>
        <v>25284488.210000001</v>
      </c>
      <c r="H401" s="133">
        <f>H402</f>
        <v>12484784.92</v>
      </c>
      <c r="I401" s="235">
        <f t="shared" ref="I401" si="109">I402</f>
        <v>1897100.13</v>
      </c>
      <c r="J401" s="277">
        <f t="shared" si="89"/>
        <v>0.15195296852578857</v>
      </c>
      <c r="K401" s="444"/>
      <c r="L401" s="444"/>
    </row>
    <row r="402" spans="1:12" s="439" customFormat="1" ht="12.75" customHeight="1" x14ac:dyDescent="0.25">
      <c r="A402" s="13"/>
      <c r="B402" s="6" t="s">
        <v>19</v>
      </c>
      <c r="C402" s="4"/>
      <c r="D402" s="4" t="s">
        <v>373</v>
      </c>
      <c r="E402" s="80" t="s">
        <v>15</v>
      </c>
      <c r="F402" s="126"/>
      <c r="G402" s="210">
        <v>25284488.210000001</v>
      </c>
      <c r="H402" s="210">
        <v>12484784.92</v>
      </c>
      <c r="I402" s="231">
        <v>1897100.13</v>
      </c>
      <c r="J402" s="271">
        <f t="shared" si="89"/>
        <v>0.15195296852578857</v>
      </c>
      <c r="K402" s="444"/>
      <c r="L402" s="444"/>
    </row>
    <row r="403" spans="1:12" s="439" customFormat="1" ht="27.75" customHeight="1" x14ac:dyDescent="0.25">
      <c r="A403" s="13"/>
      <c r="B403" s="97"/>
      <c r="C403" s="88"/>
      <c r="D403" s="88"/>
      <c r="E403" s="103"/>
      <c r="F403" s="125" t="s">
        <v>123</v>
      </c>
      <c r="G403" s="133"/>
      <c r="H403" s="133">
        <f>H404</f>
        <v>0</v>
      </c>
      <c r="I403" s="235">
        <f>I404</f>
        <v>0</v>
      </c>
      <c r="J403" s="277" t="e">
        <f t="shared" si="89"/>
        <v>#DIV/0!</v>
      </c>
      <c r="K403" s="444"/>
      <c r="L403" s="444"/>
    </row>
    <row r="404" spans="1:12" s="439" customFormat="1" ht="15.75" customHeight="1" x14ac:dyDescent="0.25">
      <c r="A404" s="13"/>
      <c r="B404" s="6" t="s">
        <v>19</v>
      </c>
      <c r="C404" s="4"/>
      <c r="D404" s="4" t="s">
        <v>495</v>
      </c>
      <c r="E404" s="80" t="s">
        <v>93</v>
      </c>
      <c r="F404" s="126"/>
      <c r="G404" s="210"/>
      <c r="H404" s="210"/>
      <c r="I404" s="231"/>
      <c r="J404" s="271" t="e">
        <f t="shared" si="89"/>
        <v>#DIV/0!</v>
      </c>
      <c r="K404" s="444"/>
      <c r="L404" s="444"/>
    </row>
    <row r="405" spans="1:12" s="446" customFormat="1" ht="29.25" customHeight="1" x14ac:dyDescent="0.25">
      <c r="A405" s="12"/>
      <c r="B405" s="97"/>
      <c r="C405" s="88"/>
      <c r="D405" s="88"/>
      <c r="E405" s="103"/>
      <c r="F405" s="125" t="s">
        <v>428</v>
      </c>
      <c r="G405" s="133">
        <f>G406</f>
        <v>0</v>
      </c>
      <c r="H405" s="133">
        <f>H406</f>
        <v>7000</v>
      </c>
      <c r="I405" s="235">
        <f>I406</f>
        <v>7000</v>
      </c>
      <c r="J405" s="277">
        <f t="shared" si="89"/>
        <v>1</v>
      </c>
      <c r="K405" s="444"/>
      <c r="L405" s="444"/>
    </row>
    <row r="406" spans="1:12" s="439" customFormat="1" ht="14.25" customHeight="1" x14ac:dyDescent="0.25">
      <c r="A406" s="13"/>
      <c r="B406" s="55" t="s">
        <v>19</v>
      </c>
      <c r="C406" s="204"/>
      <c r="D406" s="204" t="s">
        <v>438</v>
      </c>
      <c r="E406" s="205" t="s">
        <v>442</v>
      </c>
      <c r="F406" s="126"/>
      <c r="G406" s="210"/>
      <c r="H406" s="210">
        <v>7000</v>
      </c>
      <c r="I406" s="231">
        <v>7000</v>
      </c>
      <c r="J406" s="271">
        <f t="shared" si="89"/>
        <v>1</v>
      </c>
      <c r="K406" s="444"/>
      <c r="L406" s="444"/>
    </row>
    <row r="407" spans="1:12" s="439" customFormat="1" ht="54" customHeight="1" x14ac:dyDescent="0.25">
      <c r="A407" s="13"/>
      <c r="B407" s="97"/>
      <c r="C407" s="88"/>
      <c r="D407" s="88"/>
      <c r="E407" s="103"/>
      <c r="F407" s="125" t="s">
        <v>439</v>
      </c>
      <c r="G407" s="133">
        <f>G408</f>
        <v>0</v>
      </c>
      <c r="H407" s="133">
        <f>H408</f>
        <v>0</v>
      </c>
      <c r="I407" s="235">
        <f>I408</f>
        <v>0</v>
      </c>
      <c r="J407" s="277" t="e">
        <f t="shared" si="89"/>
        <v>#DIV/0!</v>
      </c>
      <c r="K407" s="444"/>
      <c r="L407" s="444"/>
    </row>
    <row r="408" spans="1:12" s="439" customFormat="1" ht="14.25" customHeight="1" x14ac:dyDescent="0.25">
      <c r="A408" s="13"/>
      <c r="B408" s="55" t="s">
        <v>19</v>
      </c>
      <c r="C408" s="204"/>
      <c r="D408" s="204" t="s">
        <v>440</v>
      </c>
      <c r="E408" s="205" t="s">
        <v>442</v>
      </c>
      <c r="F408" s="126"/>
      <c r="G408" s="210"/>
      <c r="H408" s="210"/>
      <c r="I408" s="231"/>
      <c r="J408" s="271" t="e">
        <f t="shared" si="89"/>
        <v>#DIV/0!</v>
      </c>
      <c r="K408" s="444"/>
      <c r="L408" s="444"/>
    </row>
    <row r="409" spans="1:12" s="445" customFormat="1" ht="47.25" customHeight="1" x14ac:dyDescent="0.25">
      <c r="A409" s="11"/>
      <c r="B409" s="61"/>
      <c r="C409" s="56"/>
      <c r="D409" s="56"/>
      <c r="E409" s="82"/>
      <c r="F409" s="190" t="s">
        <v>196</v>
      </c>
      <c r="G409" s="217">
        <f>G410+G412</f>
        <v>6939584</v>
      </c>
      <c r="H409" s="217">
        <f>H410+H412+H416+H414</f>
        <v>20003879</v>
      </c>
      <c r="I409" s="232">
        <f>I410+I412+I416+I414</f>
        <v>16633334</v>
      </c>
      <c r="J409" s="278">
        <f t="shared" si="89"/>
        <v>0.83150542952194417</v>
      </c>
      <c r="K409" s="444"/>
      <c r="L409" s="444"/>
    </row>
    <row r="410" spans="1:12" s="446" customFormat="1" ht="30" customHeight="1" x14ac:dyDescent="0.25">
      <c r="A410" s="12"/>
      <c r="B410" s="97"/>
      <c r="C410" s="88"/>
      <c r="D410" s="88"/>
      <c r="E410" s="103"/>
      <c r="F410" s="125" t="s">
        <v>124</v>
      </c>
      <c r="G410" s="133">
        <f>G411</f>
        <v>6260000</v>
      </c>
      <c r="H410" s="133">
        <f>H411</f>
        <v>1000000</v>
      </c>
      <c r="I410" s="235">
        <f t="shared" ref="I410" si="110">I411</f>
        <v>0</v>
      </c>
      <c r="J410" s="277">
        <f t="shared" si="89"/>
        <v>0</v>
      </c>
      <c r="K410" s="444"/>
      <c r="L410" s="444"/>
    </row>
    <row r="411" spans="1:12" s="439" customFormat="1" ht="12.75" customHeight="1" x14ac:dyDescent="0.25">
      <c r="A411" s="13"/>
      <c r="B411" s="7" t="s">
        <v>19</v>
      </c>
      <c r="C411" s="4"/>
      <c r="D411" s="4" t="s">
        <v>374</v>
      </c>
      <c r="E411" s="80" t="s">
        <v>15</v>
      </c>
      <c r="F411" s="126"/>
      <c r="G411" s="210">
        <v>6260000</v>
      </c>
      <c r="H411" s="210">
        <v>1000000</v>
      </c>
      <c r="I411" s="231">
        <v>0</v>
      </c>
      <c r="J411" s="271">
        <f t="shared" si="89"/>
        <v>0</v>
      </c>
      <c r="K411" s="444"/>
      <c r="L411" s="444"/>
    </row>
    <row r="412" spans="1:12" s="446" customFormat="1" ht="42" customHeight="1" x14ac:dyDescent="0.25">
      <c r="A412" s="12"/>
      <c r="B412" s="97"/>
      <c r="C412" s="88"/>
      <c r="D412" s="88"/>
      <c r="E412" s="103"/>
      <c r="F412" s="125" t="s">
        <v>125</v>
      </c>
      <c r="G412" s="133">
        <f>G413</f>
        <v>679584</v>
      </c>
      <c r="H412" s="133">
        <f>H413</f>
        <v>2370545</v>
      </c>
      <c r="I412" s="235">
        <f t="shared" ref="I412" si="111">I413</f>
        <v>0</v>
      </c>
      <c r="J412" s="277">
        <f t="shared" si="89"/>
        <v>0</v>
      </c>
      <c r="K412" s="444"/>
      <c r="L412" s="444"/>
    </row>
    <row r="413" spans="1:12" s="439" customFormat="1" ht="14.25" customHeight="1" x14ac:dyDescent="0.25">
      <c r="A413" s="13"/>
      <c r="B413" s="7" t="s">
        <v>19</v>
      </c>
      <c r="C413" s="4"/>
      <c r="D413" s="4" t="s">
        <v>375</v>
      </c>
      <c r="E413" s="80" t="s">
        <v>15</v>
      </c>
      <c r="F413" s="126"/>
      <c r="G413" s="210">
        <v>679584</v>
      </c>
      <c r="H413" s="210">
        <v>2370545</v>
      </c>
      <c r="I413" s="231">
        <v>0</v>
      </c>
      <c r="J413" s="271">
        <f t="shared" ref="J413:J494" si="112">I413/H413</f>
        <v>0</v>
      </c>
      <c r="K413" s="444"/>
      <c r="L413" s="444"/>
    </row>
    <row r="414" spans="1:12" s="439" customFormat="1" ht="33" customHeight="1" x14ac:dyDescent="0.25">
      <c r="A414" s="13"/>
      <c r="B414" s="97"/>
      <c r="C414" s="88"/>
      <c r="D414" s="88"/>
      <c r="E414" s="103"/>
      <c r="F414" s="125" t="s">
        <v>457</v>
      </c>
      <c r="G414" s="133"/>
      <c r="H414" s="133">
        <f>H415</f>
        <v>16633334</v>
      </c>
      <c r="I414" s="235">
        <f>I415</f>
        <v>16633334</v>
      </c>
      <c r="J414" s="277">
        <f t="shared" si="112"/>
        <v>1</v>
      </c>
      <c r="K414" s="444"/>
      <c r="L414" s="444"/>
    </row>
    <row r="415" spans="1:12" s="439" customFormat="1" ht="16.5" customHeight="1" x14ac:dyDescent="0.25">
      <c r="A415" s="13"/>
      <c r="B415" s="7" t="s">
        <v>19</v>
      </c>
      <c r="C415" s="4"/>
      <c r="D415" s="4" t="s">
        <v>458</v>
      </c>
      <c r="E415" s="80"/>
      <c r="F415" s="126"/>
      <c r="G415" s="210"/>
      <c r="H415" s="210">
        <v>16633334</v>
      </c>
      <c r="I415" s="231">
        <v>16633334</v>
      </c>
      <c r="J415" s="271">
        <f t="shared" si="112"/>
        <v>1</v>
      </c>
      <c r="K415" s="444"/>
      <c r="L415" s="444"/>
    </row>
    <row r="416" spans="1:12" s="451" customFormat="1" ht="30" customHeight="1" x14ac:dyDescent="0.25">
      <c r="A416" s="12"/>
      <c r="B416" s="97"/>
      <c r="C416" s="88"/>
      <c r="D416" s="88"/>
      <c r="E416" s="103"/>
      <c r="F416" s="125" t="s">
        <v>21</v>
      </c>
      <c r="G416" s="133">
        <f t="shared" ref="G416:I416" si="113">SUM(G417:G419)</f>
        <v>0</v>
      </c>
      <c r="H416" s="133">
        <f t="shared" ref="H416" si="114">SUM(H417:H419)</f>
        <v>0</v>
      </c>
      <c r="I416" s="235">
        <f t="shared" si="113"/>
        <v>0</v>
      </c>
      <c r="J416" s="277" t="e">
        <f t="shared" si="112"/>
        <v>#DIV/0!</v>
      </c>
      <c r="K416" s="444"/>
      <c r="L416" s="444"/>
    </row>
    <row r="417" spans="1:12" s="447" customFormat="1" ht="12.75" customHeight="1" x14ac:dyDescent="0.25">
      <c r="A417" s="13"/>
      <c r="B417" s="7" t="s">
        <v>41</v>
      </c>
      <c r="C417" s="4"/>
      <c r="D417" s="4" t="s">
        <v>444</v>
      </c>
      <c r="E417" s="80" t="s">
        <v>22</v>
      </c>
      <c r="F417" s="126"/>
      <c r="G417" s="210"/>
      <c r="H417" s="210"/>
      <c r="I417" s="231"/>
      <c r="J417" s="271" t="e">
        <f t="shared" si="112"/>
        <v>#DIV/0!</v>
      </c>
      <c r="K417" s="444"/>
      <c r="L417" s="444"/>
    </row>
    <row r="418" spans="1:12" s="447" customFormat="1" ht="12.75" hidden="1" customHeight="1" x14ac:dyDescent="0.25">
      <c r="A418" s="13"/>
      <c r="B418" s="1683" t="s">
        <v>19</v>
      </c>
      <c r="C418" s="1686"/>
      <c r="D418" s="1686" t="s">
        <v>126</v>
      </c>
      <c r="E418" s="1689" t="s">
        <v>15</v>
      </c>
      <c r="F418" s="139"/>
      <c r="G418" s="210"/>
      <c r="H418" s="210"/>
      <c r="I418" s="231"/>
      <c r="J418" s="271" t="e">
        <f t="shared" si="112"/>
        <v>#DIV/0!</v>
      </c>
      <c r="K418" s="444"/>
      <c r="L418" s="444"/>
    </row>
    <row r="419" spans="1:12" s="447" customFormat="1" ht="12.75" hidden="1" customHeight="1" x14ac:dyDescent="0.25">
      <c r="A419" s="13"/>
      <c r="B419" s="1692"/>
      <c r="C419" s="1693"/>
      <c r="D419" s="1693"/>
      <c r="E419" s="1694"/>
      <c r="F419" s="137" t="s">
        <v>7</v>
      </c>
      <c r="G419" s="210"/>
      <c r="H419" s="210"/>
      <c r="I419" s="231"/>
      <c r="J419" s="271" t="e">
        <f t="shared" si="112"/>
        <v>#DIV/0!</v>
      </c>
      <c r="K419" s="444"/>
      <c r="L419" s="444"/>
    </row>
    <row r="420" spans="1:12" s="451" customFormat="1" ht="30" hidden="1" customHeight="1" x14ac:dyDescent="0.25">
      <c r="A420" s="12"/>
      <c r="B420" s="118"/>
      <c r="C420" s="119"/>
      <c r="D420" s="119"/>
      <c r="E420" s="148"/>
      <c r="F420" s="138" t="s">
        <v>21</v>
      </c>
      <c r="G420" s="222">
        <f t="shared" ref="G420:I420" si="115">SUM(G421:G424)</f>
        <v>0</v>
      </c>
      <c r="H420" s="222">
        <f t="shared" si="115"/>
        <v>0</v>
      </c>
      <c r="I420" s="236">
        <f t="shared" si="115"/>
        <v>0</v>
      </c>
      <c r="J420" s="289" t="e">
        <f t="shared" si="112"/>
        <v>#DIV/0!</v>
      </c>
      <c r="K420" s="444"/>
      <c r="L420" s="444"/>
    </row>
    <row r="421" spans="1:12" s="447" customFormat="1" ht="12.75" hidden="1" customHeight="1" x14ac:dyDescent="0.25">
      <c r="A421" s="13"/>
      <c r="B421" s="6"/>
      <c r="C421" s="4"/>
      <c r="D421" s="4"/>
      <c r="E421" s="80"/>
      <c r="F421" s="139"/>
      <c r="G421" s="210"/>
      <c r="H421" s="210"/>
      <c r="I421" s="231"/>
      <c r="J421" s="271" t="e">
        <f t="shared" si="112"/>
        <v>#DIV/0!</v>
      </c>
      <c r="K421" s="444"/>
      <c r="L421" s="444"/>
    </row>
    <row r="422" spans="1:12" s="447" customFormat="1" ht="12.75" hidden="1" customHeight="1" x14ac:dyDescent="0.25">
      <c r="A422" s="13"/>
      <c r="B422" s="6" t="s">
        <v>19</v>
      </c>
      <c r="C422" s="4"/>
      <c r="D422" s="4" t="s">
        <v>127</v>
      </c>
      <c r="E422" s="80" t="s">
        <v>22</v>
      </c>
      <c r="F422" s="139"/>
      <c r="G422" s="210"/>
      <c r="H422" s="210"/>
      <c r="I422" s="231"/>
      <c r="J422" s="271" t="e">
        <f t="shared" si="112"/>
        <v>#DIV/0!</v>
      </c>
      <c r="K422" s="444"/>
      <c r="L422" s="444"/>
    </row>
    <row r="423" spans="1:12" s="447" customFormat="1" ht="12.75" hidden="1" customHeight="1" x14ac:dyDescent="0.25">
      <c r="A423" s="13"/>
      <c r="B423" s="6" t="s">
        <v>41</v>
      </c>
      <c r="C423" s="4"/>
      <c r="D423" s="4" t="s">
        <v>127</v>
      </c>
      <c r="E423" s="80" t="s">
        <v>22</v>
      </c>
      <c r="F423" s="139"/>
      <c r="G423" s="210"/>
      <c r="H423" s="210"/>
      <c r="I423" s="231"/>
      <c r="J423" s="271" t="e">
        <f t="shared" si="112"/>
        <v>#DIV/0!</v>
      </c>
      <c r="K423" s="444"/>
      <c r="L423" s="444"/>
    </row>
    <row r="424" spans="1:12" s="447" customFormat="1" ht="12.75" hidden="1" customHeight="1" x14ac:dyDescent="0.25">
      <c r="A424" s="13"/>
      <c r="B424" s="626"/>
      <c r="C424" s="623"/>
      <c r="D424" s="623"/>
      <c r="E424" s="624"/>
      <c r="F424" s="139"/>
      <c r="G424" s="210"/>
      <c r="H424" s="210"/>
      <c r="I424" s="231"/>
      <c r="J424" s="271" t="e">
        <f t="shared" si="112"/>
        <v>#DIV/0!</v>
      </c>
      <c r="K424" s="444"/>
      <c r="L424" s="444"/>
    </row>
    <row r="425" spans="1:12" s="451" customFormat="1" ht="30" hidden="1" customHeight="1" x14ac:dyDescent="0.25">
      <c r="A425" s="12"/>
      <c r="B425" s="62"/>
      <c r="C425" s="57"/>
      <c r="D425" s="57"/>
      <c r="E425" s="156"/>
      <c r="F425" s="196" t="s">
        <v>250</v>
      </c>
      <c r="G425" s="225">
        <f>SUM(G426:G427)</f>
        <v>0</v>
      </c>
      <c r="H425" s="225">
        <f>SUM(H426:H427)</f>
        <v>0</v>
      </c>
      <c r="I425" s="236">
        <f t="shared" ref="I425" si="116">SUM(I426:I427)</f>
        <v>0</v>
      </c>
      <c r="J425" s="289" t="e">
        <f t="shared" si="112"/>
        <v>#DIV/0!</v>
      </c>
      <c r="K425" s="444"/>
      <c r="L425" s="444"/>
    </row>
    <row r="426" spans="1:12" s="447" customFormat="1" ht="12.75" hidden="1" customHeight="1" x14ac:dyDescent="0.25">
      <c r="A426" s="13"/>
      <c r="B426" s="1676" t="s">
        <v>19</v>
      </c>
      <c r="C426" s="1678"/>
      <c r="D426" s="1678" t="s">
        <v>251</v>
      </c>
      <c r="E426" s="1680"/>
      <c r="F426" s="139"/>
      <c r="G426" s="224"/>
      <c r="H426" s="224"/>
      <c r="I426" s="238"/>
      <c r="J426" s="271" t="e">
        <f t="shared" si="112"/>
        <v>#DIV/0!</v>
      </c>
      <c r="K426" s="444"/>
      <c r="L426" s="444"/>
    </row>
    <row r="427" spans="1:12" s="447" customFormat="1" ht="12.75" hidden="1" customHeight="1" x14ac:dyDescent="0.25">
      <c r="A427" s="13"/>
      <c r="B427" s="1677"/>
      <c r="C427" s="1679"/>
      <c r="D427" s="1679"/>
      <c r="E427" s="1681"/>
      <c r="F427" s="137" t="s">
        <v>7</v>
      </c>
      <c r="G427" s="224"/>
      <c r="H427" s="224"/>
      <c r="I427" s="238"/>
      <c r="J427" s="271" t="e">
        <f t="shared" si="112"/>
        <v>#DIV/0!</v>
      </c>
      <c r="K427" s="444"/>
      <c r="L427" s="444"/>
    </row>
    <row r="428" spans="1:12" s="439" customFormat="1" ht="23.25" customHeight="1" x14ac:dyDescent="0.25">
      <c r="A428" s="13"/>
      <c r="B428" s="61"/>
      <c r="C428" s="56"/>
      <c r="D428" s="56"/>
      <c r="E428" s="82"/>
      <c r="F428" s="190" t="s">
        <v>252</v>
      </c>
      <c r="G428" s="217">
        <f>G429</f>
        <v>11676000</v>
      </c>
      <c r="H428" s="217">
        <f>H429</f>
        <v>11780000</v>
      </c>
      <c r="I428" s="232">
        <f>I429</f>
        <v>0</v>
      </c>
      <c r="J428" s="278">
        <f t="shared" si="112"/>
        <v>0</v>
      </c>
      <c r="K428" s="444"/>
      <c r="L428" s="444"/>
    </row>
    <row r="429" spans="1:12" s="439" customFormat="1" ht="18" customHeight="1" x14ac:dyDescent="0.25">
      <c r="A429" s="13"/>
      <c r="B429" s="97"/>
      <c r="C429" s="88"/>
      <c r="D429" s="88"/>
      <c r="E429" s="103"/>
      <c r="F429" s="125" t="s">
        <v>252</v>
      </c>
      <c r="G429" s="133">
        <f>G430</f>
        <v>11676000</v>
      </c>
      <c r="H429" s="133">
        <f>H430</f>
        <v>11780000</v>
      </c>
      <c r="I429" s="235">
        <f t="shared" ref="I429" si="117">I430</f>
        <v>0</v>
      </c>
      <c r="J429" s="277">
        <f t="shared" si="112"/>
        <v>0</v>
      </c>
      <c r="K429" s="444"/>
      <c r="L429" s="444"/>
    </row>
    <row r="430" spans="1:12" s="439" customFormat="1" ht="15" customHeight="1" x14ac:dyDescent="0.25">
      <c r="A430" s="13"/>
      <c r="B430" s="633" t="s">
        <v>19</v>
      </c>
      <c r="C430" s="631"/>
      <c r="D430" s="631" t="s">
        <v>376</v>
      </c>
      <c r="E430" s="632" t="s">
        <v>15</v>
      </c>
      <c r="F430" s="126"/>
      <c r="G430" s="226">
        <v>11676000</v>
      </c>
      <c r="H430" s="226">
        <v>11780000</v>
      </c>
      <c r="I430" s="239">
        <v>0</v>
      </c>
      <c r="J430" s="291">
        <f t="shared" si="112"/>
        <v>0</v>
      </c>
      <c r="K430" s="444"/>
      <c r="L430" s="444"/>
    </row>
    <row r="431" spans="1:12" s="439" customFormat="1" ht="42.75" customHeight="1" x14ac:dyDescent="0.25">
      <c r="A431" s="13"/>
      <c r="B431" s="655"/>
      <c r="C431" s="699"/>
      <c r="D431" s="699"/>
      <c r="E431" s="700"/>
      <c r="F431" s="346" t="s">
        <v>563</v>
      </c>
      <c r="G431" s="649"/>
      <c r="H431" s="676">
        <f>SUM(H432)</f>
        <v>32377966</v>
      </c>
      <c r="I431" s="677">
        <f>SUM(I432)</f>
        <v>0</v>
      </c>
      <c r="J431" s="678">
        <f>I431/H431</f>
        <v>0</v>
      </c>
      <c r="K431" s="444"/>
      <c r="L431" s="444"/>
    </row>
    <row r="432" spans="1:12" s="439" customFormat="1" ht="126" customHeight="1" x14ac:dyDescent="0.25">
      <c r="A432" s="13"/>
      <c r="B432" s="314"/>
      <c r="C432" s="204"/>
      <c r="D432" s="204"/>
      <c r="E432" s="204"/>
      <c r="F432" s="336" t="s">
        <v>564</v>
      </c>
      <c r="G432" s="210"/>
      <c r="H432" s="210">
        <f>SUM(H433)</f>
        <v>32377966</v>
      </c>
      <c r="I432" s="231">
        <f>SUM(I433)</f>
        <v>0</v>
      </c>
      <c r="J432" s="271">
        <f>I432/H432</f>
        <v>0</v>
      </c>
      <c r="K432" s="444"/>
      <c r="L432" s="444"/>
    </row>
    <row r="433" spans="1:12" s="439" customFormat="1" ht="15" customHeight="1" x14ac:dyDescent="0.25">
      <c r="A433" s="13"/>
      <c r="B433" s="314" t="s">
        <v>19</v>
      </c>
      <c r="C433" s="204" t="s">
        <v>565</v>
      </c>
      <c r="D433" s="204" t="s">
        <v>566</v>
      </c>
      <c r="E433" s="204" t="s">
        <v>13</v>
      </c>
      <c r="F433" s="303"/>
      <c r="G433" s="226"/>
      <c r="H433" s="226">
        <v>32377966</v>
      </c>
      <c r="I433" s="239">
        <v>0</v>
      </c>
      <c r="J433" s="291">
        <f>I433/H433</f>
        <v>0</v>
      </c>
      <c r="K433" s="444"/>
      <c r="L433" s="444"/>
    </row>
    <row r="434" spans="1:12" s="445" customFormat="1" ht="30.75" customHeight="1" x14ac:dyDescent="0.25">
      <c r="A434" s="11"/>
      <c r="B434" s="61"/>
      <c r="C434" s="56"/>
      <c r="D434" s="56"/>
      <c r="E434" s="82"/>
      <c r="F434" s="190" t="s">
        <v>128</v>
      </c>
      <c r="G434" s="217">
        <f>G435</f>
        <v>0</v>
      </c>
      <c r="H434" s="217">
        <f>H435+H437</f>
        <v>14617382.59</v>
      </c>
      <c r="I434" s="232">
        <f>I435+I437</f>
        <v>0</v>
      </c>
      <c r="J434" s="278">
        <f t="shared" si="112"/>
        <v>0</v>
      </c>
      <c r="K434" s="444"/>
      <c r="L434" s="444"/>
    </row>
    <row r="435" spans="1:12" s="446" customFormat="1" ht="30.75" customHeight="1" x14ac:dyDescent="0.25">
      <c r="A435" s="12"/>
      <c r="B435" s="97"/>
      <c r="C435" s="88"/>
      <c r="D435" s="88"/>
      <c r="E435" s="103"/>
      <c r="F435" s="125" t="s">
        <v>146</v>
      </c>
      <c r="G435" s="133">
        <f>G436</f>
        <v>0</v>
      </c>
      <c r="H435" s="133">
        <f>H436</f>
        <v>0</v>
      </c>
      <c r="I435" s="235">
        <f>I436</f>
        <v>0</v>
      </c>
      <c r="J435" s="277" t="e">
        <f t="shared" si="112"/>
        <v>#DIV/0!</v>
      </c>
      <c r="K435" s="444"/>
      <c r="L435" s="444"/>
    </row>
    <row r="436" spans="1:12" s="439" customFormat="1" ht="13.5" customHeight="1" x14ac:dyDescent="0.25">
      <c r="A436" s="13"/>
      <c r="B436" s="6" t="s">
        <v>41</v>
      </c>
      <c r="C436" s="4"/>
      <c r="D436" s="4" t="s">
        <v>441</v>
      </c>
      <c r="E436" s="80" t="s">
        <v>22</v>
      </c>
      <c r="F436" s="126"/>
      <c r="G436" s="284">
        <v>0</v>
      </c>
      <c r="H436" s="226"/>
      <c r="I436" s="239"/>
      <c r="J436" s="291" t="e">
        <f t="shared" si="112"/>
        <v>#DIV/0!</v>
      </c>
      <c r="K436" s="444"/>
      <c r="L436" s="444"/>
    </row>
    <row r="437" spans="1:12" s="439" customFormat="1" ht="30" customHeight="1" x14ac:dyDescent="0.25">
      <c r="A437" s="13"/>
      <c r="B437" s="97"/>
      <c r="C437" s="88"/>
      <c r="D437" s="88"/>
      <c r="E437" s="103"/>
      <c r="F437" s="125" t="s">
        <v>253</v>
      </c>
      <c r="G437" s="133"/>
      <c r="H437" s="133">
        <f>SUM(H438:H439)</f>
        <v>14617382.59</v>
      </c>
      <c r="I437" s="235">
        <f>SUM(I438:I439)</f>
        <v>0</v>
      </c>
      <c r="J437" s="277">
        <f t="shared" si="112"/>
        <v>0</v>
      </c>
      <c r="K437" s="444"/>
      <c r="L437" s="444"/>
    </row>
    <row r="438" spans="1:12" s="439" customFormat="1" ht="19.5" customHeight="1" x14ac:dyDescent="0.25">
      <c r="A438" s="13"/>
      <c r="B438" s="204" t="s">
        <v>41</v>
      </c>
      <c r="C438" s="204" t="s">
        <v>588</v>
      </c>
      <c r="D438" s="204" t="s">
        <v>589</v>
      </c>
      <c r="E438" s="204" t="s">
        <v>567</v>
      </c>
      <c r="F438" s="693"/>
      <c r="G438" s="236"/>
      <c r="H438" s="236">
        <v>10255250.869999999</v>
      </c>
      <c r="I438" s="236">
        <v>0</v>
      </c>
      <c r="J438" s="698">
        <f>I438/H438</f>
        <v>0</v>
      </c>
      <c r="K438" s="444"/>
      <c r="L438" s="444"/>
    </row>
    <row r="439" spans="1:12" s="439" customFormat="1" ht="18.75" customHeight="1" x14ac:dyDescent="0.25">
      <c r="A439" s="13"/>
      <c r="B439" s="656" t="s">
        <v>41</v>
      </c>
      <c r="C439" s="653"/>
      <c r="D439" s="653" t="s">
        <v>580</v>
      </c>
      <c r="E439" s="654" t="s">
        <v>22</v>
      </c>
      <c r="F439" s="191"/>
      <c r="G439" s="283"/>
      <c r="H439" s="283">
        <v>4362131.72</v>
      </c>
      <c r="I439" s="657">
        <v>0</v>
      </c>
      <c r="J439" s="695">
        <f t="shared" si="112"/>
        <v>0</v>
      </c>
      <c r="K439" s="444"/>
      <c r="L439" s="444"/>
    </row>
    <row r="440" spans="1:12" s="439" customFormat="1" ht="52.5" customHeight="1" x14ac:dyDescent="0.25">
      <c r="A440" s="13"/>
      <c r="B440" s="1725"/>
      <c r="C440" s="1726"/>
      <c r="D440" s="1726"/>
      <c r="E440" s="1727"/>
      <c r="F440" s="701" t="s">
        <v>574</v>
      </c>
      <c r="G440" s="668"/>
      <c r="H440" s="679">
        <f>SUM(H441)</f>
        <v>1540583463.1600001</v>
      </c>
      <c r="I440" s="679">
        <f>SUM(I441)</f>
        <v>0</v>
      </c>
      <c r="J440" s="680"/>
      <c r="K440" s="444"/>
      <c r="L440" s="444"/>
    </row>
    <row r="441" spans="1:12" s="439" customFormat="1" ht="40.5" customHeight="1" x14ac:dyDescent="0.25">
      <c r="A441" s="13"/>
      <c r="B441" s="372"/>
      <c r="C441" s="366"/>
      <c r="D441" s="366"/>
      <c r="E441" s="366"/>
      <c r="F441" s="669" t="s">
        <v>575</v>
      </c>
      <c r="G441" s="368"/>
      <c r="H441" s="368">
        <f>SUM(H442)</f>
        <v>1540583463.1600001</v>
      </c>
      <c r="I441" s="368">
        <f>SUM(I442)</f>
        <v>0</v>
      </c>
      <c r="J441" s="369"/>
      <c r="K441" s="444"/>
      <c r="L441" s="444"/>
    </row>
    <row r="442" spans="1:12" s="439" customFormat="1" ht="18.75" customHeight="1" x14ac:dyDescent="0.25">
      <c r="A442" s="13"/>
      <c r="B442" s="314" t="s">
        <v>19</v>
      </c>
      <c r="C442" s="204" t="s">
        <v>576</v>
      </c>
      <c r="D442" s="204" t="s">
        <v>577</v>
      </c>
      <c r="E442" s="204"/>
      <c r="F442" s="666"/>
      <c r="G442" s="239"/>
      <c r="H442" s="239">
        <v>1540583463.1600001</v>
      </c>
      <c r="I442" s="239">
        <v>0</v>
      </c>
      <c r="J442" s="667"/>
      <c r="K442" s="444"/>
      <c r="L442" s="444"/>
    </row>
    <row r="443" spans="1:12" s="439" customFormat="1" ht="28.5" customHeight="1" thickBot="1" x14ac:dyDescent="0.3">
      <c r="A443" s="13"/>
      <c r="B443" s="658"/>
      <c r="C443" s="659"/>
      <c r="D443" s="659"/>
      <c r="E443" s="660"/>
      <c r="F443" s="661" t="s">
        <v>254</v>
      </c>
      <c r="G443" s="662">
        <f>G444+G447+G450</f>
        <v>19537514.190000001</v>
      </c>
      <c r="H443" s="663">
        <f>H444+H447+H450+H452</f>
        <v>17124108</v>
      </c>
      <c r="I443" s="664">
        <f>I444+I447+I450+I452</f>
        <v>0</v>
      </c>
      <c r="J443" s="665">
        <f t="shared" si="112"/>
        <v>0</v>
      </c>
      <c r="K443" s="444"/>
      <c r="L443" s="444"/>
    </row>
    <row r="444" spans="1:12" s="439" customFormat="1" ht="48.75" customHeight="1" x14ac:dyDescent="0.25">
      <c r="A444" s="13"/>
      <c r="B444" s="97"/>
      <c r="C444" s="88"/>
      <c r="D444" s="88"/>
      <c r="E444" s="103"/>
      <c r="F444" s="125" t="s">
        <v>190</v>
      </c>
      <c r="G444" s="106">
        <f>G445+G446</f>
        <v>15292184</v>
      </c>
      <c r="H444" s="133">
        <f>H445+H446</f>
        <v>14753108</v>
      </c>
      <c r="I444" s="260">
        <f t="shared" ref="I444" si="118">I445+I446</f>
        <v>0</v>
      </c>
      <c r="J444" s="287">
        <f t="shared" si="112"/>
        <v>0</v>
      </c>
      <c r="K444" s="444"/>
      <c r="L444" s="444"/>
    </row>
    <row r="445" spans="1:12" s="439" customFormat="1" ht="12.75" customHeight="1" x14ac:dyDescent="0.25">
      <c r="A445" s="13"/>
      <c r="B445" s="7" t="s">
        <v>19</v>
      </c>
      <c r="C445" s="4"/>
      <c r="D445" s="4" t="s">
        <v>377</v>
      </c>
      <c r="E445" s="80" t="s">
        <v>15</v>
      </c>
      <c r="F445" s="533"/>
      <c r="G445" s="69">
        <v>1564036</v>
      </c>
      <c r="H445" s="210">
        <v>1831832</v>
      </c>
      <c r="I445" s="231">
        <v>0</v>
      </c>
      <c r="J445" s="271">
        <f t="shared" si="112"/>
        <v>0</v>
      </c>
      <c r="K445" s="444"/>
      <c r="L445" s="444"/>
    </row>
    <row r="446" spans="1:12" s="439" customFormat="1" ht="12.75" customHeight="1" x14ac:dyDescent="0.25">
      <c r="A446" s="13"/>
      <c r="B446" s="6" t="s">
        <v>19</v>
      </c>
      <c r="C446" s="4"/>
      <c r="D446" s="4" t="s">
        <v>378</v>
      </c>
      <c r="E446" s="80" t="s">
        <v>14</v>
      </c>
      <c r="F446" s="137"/>
      <c r="G446" s="69">
        <v>13728148</v>
      </c>
      <c r="H446" s="210">
        <v>12921276</v>
      </c>
      <c r="I446" s="231">
        <v>0</v>
      </c>
      <c r="J446" s="271">
        <f t="shared" si="112"/>
        <v>0</v>
      </c>
      <c r="K446" s="444"/>
      <c r="L446" s="444"/>
    </row>
    <row r="447" spans="1:12" s="439" customFormat="1" ht="44.25" customHeight="1" x14ac:dyDescent="0.25">
      <c r="A447" s="13"/>
      <c r="B447" s="97"/>
      <c r="C447" s="88"/>
      <c r="D447" s="88"/>
      <c r="E447" s="103"/>
      <c r="F447" s="125" t="s">
        <v>205</v>
      </c>
      <c r="G447" s="106">
        <f>G448+G449</f>
        <v>1240000</v>
      </c>
      <c r="H447" s="133">
        <f>H448+H449</f>
        <v>2371000</v>
      </c>
      <c r="I447" s="235">
        <f t="shared" ref="I447" si="119">I448+I449</f>
        <v>0</v>
      </c>
      <c r="J447" s="277">
        <f t="shared" si="112"/>
        <v>0</v>
      </c>
      <c r="K447" s="444"/>
      <c r="L447" s="444"/>
    </row>
    <row r="448" spans="1:12" s="439" customFormat="1" ht="12.75" customHeight="1" x14ac:dyDescent="0.25">
      <c r="A448" s="13"/>
      <c r="B448" s="8" t="s">
        <v>19</v>
      </c>
      <c r="C448" s="4"/>
      <c r="D448" s="4" t="s">
        <v>379</v>
      </c>
      <c r="E448" s="80" t="s">
        <v>15</v>
      </c>
      <c r="F448" s="139"/>
      <c r="G448" s="69">
        <v>440000</v>
      </c>
      <c r="H448" s="210">
        <v>421000</v>
      </c>
      <c r="I448" s="231">
        <v>0</v>
      </c>
      <c r="J448" s="271">
        <f t="shared" si="112"/>
        <v>0</v>
      </c>
      <c r="K448" s="444"/>
      <c r="L448" s="444"/>
    </row>
    <row r="449" spans="1:12" s="439" customFormat="1" ht="12.75" customHeight="1" thickBot="1" x14ac:dyDescent="0.3">
      <c r="A449" s="13"/>
      <c r="B449" s="8" t="s">
        <v>19</v>
      </c>
      <c r="C449" s="4"/>
      <c r="D449" s="4" t="s">
        <v>380</v>
      </c>
      <c r="E449" s="80" t="s">
        <v>15</v>
      </c>
      <c r="F449" s="139"/>
      <c r="G449" s="69">
        <v>800000</v>
      </c>
      <c r="H449" s="210">
        <v>1950000</v>
      </c>
      <c r="I449" s="231">
        <v>0</v>
      </c>
      <c r="J449" s="271">
        <f t="shared" si="112"/>
        <v>0</v>
      </c>
      <c r="K449" s="444"/>
      <c r="L449" s="444"/>
    </row>
    <row r="450" spans="1:12" s="439" customFormat="1" ht="33" hidden="1" customHeight="1" x14ac:dyDescent="0.25">
      <c r="A450" s="13"/>
      <c r="B450" s="97"/>
      <c r="C450" s="88"/>
      <c r="D450" s="88"/>
      <c r="E450" s="103"/>
      <c r="F450" s="125" t="s">
        <v>191</v>
      </c>
      <c r="G450" s="106">
        <f t="shared" ref="G450:I450" si="120">G451</f>
        <v>3005330.19</v>
      </c>
      <c r="H450" s="133">
        <f t="shared" si="120"/>
        <v>0</v>
      </c>
      <c r="I450" s="235">
        <f t="shared" si="120"/>
        <v>0</v>
      </c>
      <c r="J450" s="277" t="e">
        <f t="shared" si="112"/>
        <v>#DIV/0!</v>
      </c>
      <c r="K450" s="444"/>
      <c r="L450" s="444"/>
    </row>
    <row r="451" spans="1:12" s="439" customFormat="1" ht="16.5" hidden="1" customHeight="1" x14ac:dyDescent="0.25">
      <c r="A451" s="13"/>
      <c r="B451" s="8" t="s">
        <v>19</v>
      </c>
      <c r="C451" s="4"/>
      <c r="D451" s="4" t="s">
        <v>381</v>
      </c>
      <c r="E451" s="80" t="s">
        <v>93</v>
      </c>
      <c r="F451" s="139"/>
      <c r="G451" s="69">
        <v>3005330.19</v>
      </c>
      <c r="H451" s="210"/>
      <c r="I451" s="231"/>
      <c r="J451" s="271" t="e">
        <f t="shared" si="112"/>
        <v>#DIV/0!</v>
      </c>
      <c r="K451" s="444"/>
      <c r="L451" s="444"/>
    </row>
    <row r="452" spans="1:12" s="439" customFormat="1" ht="53.25" hidden="1" customHeight="1" x14ac:dyDescent="0.25">
      <c r="A452" s="13"/>
      <c r="B452" s="97"/>
      <c r="C452" s="88"/>
      <c r="D452" s="88"/>
      <c r="E452" s="103"/>
      <c r="F452" s="125" t="s">
        <v>206</v>
      </c>
      <c r="G452" s="106">
        <f>SUM(G453:G455)</f>
        <v>0</v>
      </c>
      <c r="H452" s="133">
        <f>H453+H454+H455</f>
        <v>0</v>
      </c>
      <c r="I452" s="235">
        <f>I453+I454+I455</f>
        <v>0</v>
      </c>
      <c r="J452" s="277" t="e">
        <f t="shared" si="112"/>
        <v>#DIV/0!</v>
      </c>
      <c r="K452" s="444"/>
      <c r="L452" s="444"/>
    </row>
    <row r="453" spans="1:12" s="439" customFormat="1" ht="12.75" hidden="1" customHeight="1" x14ac:dyDescent="0.25">
      <c r="A453" s="13"/>
      <c r="B453" s="626" t="s">
        <v>19</v>
      </c>
      <c r="C453" s="623"/>
      <c r="D453" s="623" t="s">
        <v>117</v>
      </c>
      <c r="E453" s="624" t="s">
        <v>12</v>
      </c>
      <c r="F453" s="137"/>
      <c r="G453" s="69"/>
      <c r="H453" s="210"/>
      <c r="I453" s="231"/>
      <c r="J453" s="271" t="e">
        <f t="shared" si="112"/>
        <v>#DIV/0!</v>
      </c>
      <c r="K453" s="444"/>
      <c r="L453" s="444"/>
    </row>
    <row r="454" spans="1:12" s="439" customFormat="1" ht="12.75" hidden="1" customHeight="1" x14ac:dyDescent="0.25">
      <c r="A454" s="13"/>
      <c r="B454" s="626" t="s">
        <v>19</v>
      </c>
      <c r="C454" s="623"/>
      <c r="D454" s="623" t="s">
        <v>118</v>
      </c>
      <c r="E454" s="624" t="s">
        <v>12</v>
      </c>
      <c r="F454" s="137"/>
      <c r="G454" s="69"/>
      <c r="H454" s="210"/>
      <c r="I454" s="231"/>
      <c r="J454" s="271" t="e">
        <f t="shared" si="112"/>
        <v>#DIV/0!</v>
      </c>
      <c r="K454" s="444"/>
      <c r="L454" s="444"/>
    </row>
    <row r="455" spans="1:12" s="439" customFormat="1" ht="12.75" hidden="1" customHeight="1" thickBot="1" x14ac:dyDescent="0.3">
      <c r="A455" s="13"/>
      <c r="B455" s="626" t="s">
        <v>19</v>
      </c>
      <c r="C455" s="623"/>
      <c r="D455" s="623" t="s">
        <v>119</v>
      </c>
      <c r="E455" s="624" t="s">
        <v>12</v>
      </c>
      <c r="F455" s="137"/>
      <c r="G455" s="68"/>
      <c r="H455" s="209"/>
      <c r="I455" s="249"/>
      <c r="J455" s="268" t="e">
        <f t="shared" si="112"/>
        <v>#DIV/0!</v>
      </c>
      <c r="K455" s="444"/>
      <c r="L455" s="444"/>
    </row>
    <row r="456" spans="1:12" s="439" customFormat="1" ht="36" customHeight="1" thickBot="1" x14ac:dyDescent="0.3">
      <c r="A456" s="13"/>
      <c r="B456" s="111"/>
      <c r="C456" s="112"/>
      <c r="D456" s="112"/>
      <c r="E456" s="113"/>
      <c r="F456" s="127" t="s">
        <v>255</v>
      </c>
      <c r="G456" s="114">
        <f>G457+G460</f>
        <v>48548213.539999999</v>
      </c>
      <c r="H456" s="116">
        <f>H457+H460+H470</f>
        <v>58952142.780000001</v>
      </c>
      <c r="I456" s="261">
        <f>I457+I460</f>
        <v>165600</v>
      </c>
      <c r="J456" s="288">
        <f t="shared" si="112"/>
        <v>2.8090581985796988E-3</v>
      </c>
      <c r="K456" s="444"/>
      <c r="L456" s="444"/>
    </row>
    <row r="457" spans="1:12" s="439" customFormat="1" ht="66.75" customHeight="1" x14ac:dyDescent="0.25">
      <c r="A457" s="13"/>
      <c r="B457" s="173"/>
      <c r="C457" s="174"/>
      <c r="D457" s="174"/>
      <c r="E457" s="175"/>
      <c r="F457" s="300" t="s">
        <v>192</v>
      </c>
      <c r="G457" s="133">
        <f>G458</f>
        <v>10913295.720000001</v>
      </c>
      <c r="H457" s="133">
        <f>H458+H459</f>
        <v>17026181.5</v>
      </c>
      <c r="I457" s="260">
        <f>I458+I459</f>
        <v>0</v>
      </c>
      <c r="J457" s="287">
        <f t="shared" si="112"/>
        <v>0</v>
      </c>
      <c r="K457" s="444"/>
      <c r="L457" s="444"/>
    </row>
    <row r="458" spans="1:12" s="439" customFormat="1" ht="16.5" customHeight="1" x14ac:dyDescent="0.25">
      <c r="A458" s="13"/>
      <c r="B458" s="6" t="s">
        <v>19</v>
      </c>
      <c r="C458" s="4"/>
      <c r="D458" s="4" t="s">
        <v>382</v>
      </c>
      <c r="E458" s="80" t="s">
        <v>15</v>
      </c>
      <c r="F458" s="354"/>
      <c r="G458" s="210">
        <v>10913295.720000001</v>
      </c>
      <c r="H458" s="210">
        <v>17026181.5</v>
      </c>
      <c r="I458" s="231">
        <v>0</v>
      </c>
      <c r="J458" s="271">
        <f t="shared" si="112"/>
        <v>0</v>
      </c>
      <c r="K458" s="444"/>
      <c r="L458" s="444"/>
    </row>
    <row r="459" spans="1:12" s="439" customFormat="1" ht="16.5" customHeight="1" x14ac:dyDescent="0.25">
      <c r="A459" s="13"/>
      <c r="B459" s="6" t="s">
        <v>19</v>
      </c>
      <c r="C459" s="4"/>
      <c r="D459" s="4" t="s">
        <v>496</v>
      </c>
      <c r="E459" s="80" t="s">
        <v>14</v>
      </c>
      <c r="F459" s="354"/>
      <c r="G459" s="210">
        <v>10913295.720000001</v>
      </c>
      <c r="H459" s="210"/>
      <c r="I459" s="231"/>
      <c r="J459" s="271" t="e">
        <f t="shared" si="112"/>
        <v>#DIV/0!</v>
      </c>
      <c r="K459" s="444"/>
      <c r="L459" s="444"/>
    </row>
    <row r="460" spans="1:12" s="439" customFormat="1" ht="37.5" customHeight="1" x14ac:dyDescent="0.25">
      <c r="A460" s="13"/>
      <c r="B460" s="97"/>
      <c r="C460" s="88"/>
      <c r="D460" s="88"/>
      <c r="E460" s="103"/>
      <c r="F460" s="300" t="s">
        <v>193</v>
      </c>
      <c r="G460" s="133">
        <f>G461+G463+G467</f>
        <v>37634917.82</v>
      </c>
      <c r="H460" s="133">
        <f>SUM(H461:H469)</f>
        <v>17427487</v>
      </c>
      <c r="I460" s="235">
        <f>SUM(I461:I469)</f>
        <v>165600</v>
      </c>
      <c r="J460" s="277">
        <f t="shared" si="112"/>
        <v>9.5022305855112666E-3</v>
      </c>
      <c r="K460" s="444"/>
      <c r="L460" s="444"/>
    </row>
    <row r="461" spans="1:12" s="439" customFormat="1" ht="12.75" customHeight="1" x14ac:dyDescent="0.25">
      <c r="A461" s="13"/>
      <c r="B461" s="7" t="s">
        <v>19</v>
      </c>
      <c r="C461" s="4"/>
      <c r="D461" s="4" t="s">
        <v>383</v>
      </c>
      <c r="E461" s="80" t="s">
        <v>15</v>
      </c>
      <c r="F461" s="354"/>
      <c r="G461" s="210">
        <v>1500000</v>
      </c>
      <c r="H461" s="210">
        <v>1895710</v>
      </c>
      <c r="I461" s="231">
        <v>0</v>
      </c>
      <c r="J461" s="271">
        <f t="shared" si="112"/>
        <v>0</v>
      </c>
      <c r="K461" s="444"/>
      <c r="L461" s="444"/>
    </row>
    <row r="462" spans="1:12" s="439" customFormat="1" ht="12.75" customHeight="1" x14ac:dyDescent="0.25">
      <c r="A462" s="13"/>
      <c r="B462" s="7" t="s">
        <v>19</v>
      </c>
      <c r="C462" s="4"/>
      <c r="D462" s="4" t="s">
        <v>445</v>
      </c>
      <c r="E462" s="80" t="s">
        <v>102</v>
      </c>
      <c r="F462" s="354"/>
      <c r="G462" s="210"/>
      <c r="H462" s="210"/>
      <c r="I462" s="231"/>
      <c r="J462" s="271" t="e">
        <f t="shared" si="112"/>
        <v>#DIV/0!</v>
      </c>
      <c r="K462" s="444"/>
      <c r="L462" s="444"/>
    </row>
    <row r="463" spans="1:12" s="439" customFormat="1" ht="15" customHeight="1" x14ac:dyDescent="0.25">
      <c r="A463" s="13"/>
      <c r="B463" s="7" t="s">
        <v>19</v>
      </c>
      <c r="C463" s="4"/>
      <c r="D463" s="4" t="s">
        <v>384</v>
      </c>
      <c r="E463" s="80" t="s">
        <v>22</v>
      </c>
      <c r="F463" s="337"/>
      <c r="G463" s="210">
        <v>31290770.530000001</v>
      </c>
      <c r="H463" s="210"/>
      <c r="I463" s="231"/>
      <c r="J463" s="271" t="e">
        <f t="shared" si="112"/>
        <v>#DIV/0!</v>
      </c>
      <c r="K463" s="444"/>
      <c r="L463" s="444"/>
    </row>
    <row r="464" spans="1:12" s="439" customFormat="1" ht="15" customHeight="1" x14ac:dyDescent="0.25">
      <c r="A464" s="13"/>
      <c r="B464" s="621" t="s">
        <v>41</v>
      </c>
      <c r="C464" s="623" t="s">
        <v>583</v>
      </c>
      <c r="D464" s="4" t="s">
        <v>385</v>
      </c>
      <c r="E464" s="624" t="s">
        <v>567</v>
      </c>
      <c r="F464" s="337"/>
      <c r="G464" s="209"/>
      <c r="H464" s="209">
        <v>15531777</v>
      </c>
      <c r="I464" s="249">
        <v>165600</v>
      </c>
      <c r="J464" s="268">
        <f t="shared" si="112"/>
        <v>1.0662012466442185E-2</v>
      </c>
      <c r="K464" s="444"/>
      <c r="L464" s="444"/>
    </row>
    <row r="465" spans="1:12" s="439" customFormat="1" ht="12.75" customHeight="1" x14ac:dyDescent="0.25">
      <c r="A465" s="13"/>
      <c r="B465" s="621" t="s">
        <v>41</v>
      </c>
      <c r="C465" s="623"/>
      <c r="D465" s="4" t="s">
        <v>454</v>
      </c>
      <c r="E465" s="624" t="s">
        <v>22</v>
      </c>
      <c r="F465" s="337"/>
      <c r="G465" s="209"/>
      <c r="H465" s="209"/>
      <c r="I465" s="249"/>
      <c r="J465" s="268" t="e">
        <f t="shared" si="112"/>
        <v>#DIV/0!</v>
      </c>
      <c r="K465" s="444"/>
      <c r="L465" s="444"/>
    </row>
    <row r="466" spans="1:12" s="439" customFormat="1" ht="15" customHeight="1" x14ac:dyDescent="0.25">
      <c r="A466" s="13"/>
      <c r="B466" s="621" t="s">
        <v>41</v>
      </c>
      <c r="C466" s="623"/>
      <c r="D466" s="4" t="s">
        <v>455</v>
      </c>
      <c r="E466" s="624" t="s">
        <v>22</v>
      </c>
      <c r="F466" s="337"/>
      <c r="G466" s="209"/>
      <c r="H466" s="209"/>
      <c r="I466" s="249"/>
      <c r="J466" s="268" t="e">
        <f t="shared" si="112"/>
        <v>#DIV/0!</v>
      </c>
      <c r="K466" s="444"/>
      <c r="L466" s="444"/>
    </row>
    <row r="467" spans="1:12" s="439" customFormat="1" ht="12.75" customHeight="1" x14ac:dyDescent="0.25">
      <c r="A467" s="13"/>
      <c r="B467" s="626" t="s">
        <v>41</v>
      </c>
      <c r="C467" s="623"/>
      <c r="D467" s="623" t="s">
        <v>385</v>
      </c>
      <c r="E467" s="624" t="s">
        <v>22</v>
      </c>
      <c r="F467" s="357"/>
      <c r="G467" s="209">
        <v>4844147.29</v>
      </c>
      <c r="H467" s="209"/>
      <c r="I467" s="249"/>
      <c r="J467" s="268" t="e">
        <f t="shared" si="112"/>
        <v>#DIV/0!</v>
      </c>
      <c r="K467" s="444"/>
      <c r="L467" s="444"/>
    </row>
    <row r="468" spans="1:12" s="439" customFormat="1" ht="12.75" customHeight="1" x14ac:dyDescent="0.25">
      <c r="A468" s="13"/>
      <c r="B468" s="186" t="s">
        <v>41</v>
      </c>
      <c r="C468" s="204"/>
      <c r="D468" s="204" t="s">
        <v>384</v>
      </c>
      <c r="E468" s="205" t="s">
        <v>22</v>
      </c>
      <c r="F468" s="358"/>
      <c r="G468" s="316">
        <v>4844147.29</v>
      </c>
      <c r="H468" s="320"/>
      <c r="I468" s="231"/>
      <c r="J468" s="271" t="e">
        <f t="shared" si="112"/>
        <v>#DIV/0!</v>
      </c>
      <c r="K468" s="444"/>
      <c r="L468" s="444"/>
    </row>
    <row r="469" spans="1:12" s="439" customFormat="1" ht="12.75" customHeight="1" x14ac:dyDescent="0.25">
      <c r="A469" s="13"/>
      <c r="B469" s="686" t="s">
        <v>41</v>
      </c>
      <c r="C469" s="641"/>
      <c r="D469" s="641" t="s">
        <v>456</v>
      </c>
      <c r="E469" s="641" t="s">
        <v>22</v>
      </c>
      <c r="F469" s="359"/>
      <c r="G469" s="219"/>
      <c r="H469" s="219"/>
      <c r="I469" s="343"/>
      <c r="J469" s="344" t="e">
        <f t="shared" si="112"/>
        <v>#DIV/0!</v>
      </c>
      <c r="K469" s="444"/>
      <c r="L469" s="444"/>
    </row>
    <row r="470" spans="1:12" s="439" customFormat="1" ht="35.25" customHeight="1" x14ac:dyDescent="0.25">
      <c r="A470" s="13"/>
      <c r="B470" s="1698"/>
      <c r="C470" s="1698"/>
      <c r="D470" s="1698"/>
      <c r="E470" s="1698"/>
      <c r="F470" s="691" t="s">
        <v>581</v>
      </c>
      <c r="G470" s="689"/>
      <c r="H470" s="689">
        <f>SUM(H471+H473)</f>
        <v>24498474.280000001</v>
      </c>
      <c r="I470" s="689">
        <f>SUM(I471+I473)</f>
        <v>0</v>
      </c>
      <c r="J470" s="690">
        <f>SUM(I470/H470)</f>
        <v>0</v>
      </c>
      <c r="K470" s="444"/>
      <c r="L470" s="444"/>
    </row>
    <row r="471" spans="1:12" s="439" customFormat="1" ht="50.25" customHeight="1" x14ac:dyDescent="0.25">
      <c r="A471" s="13"/>
      <c r="B471" s="687"/>
      <c r="C471" s="687"/>
      <c r="D471" s="687"/>
      <c r="E471" s="314"/>
      <c r="F471" s="371" t="s">
        <v>582</v>
      </c>
      <c r="G471" s="694"/>
      <c r="H471" s="231">
        <f>SUM(H472)</f>
        <v>19100000</v>
      </c>
      <c r="I471" s="231">
        <f>SUM(I472)</f>
        <v>0</v>
      </c>
      <c r="J471" s="362">
        <f>I471/H471</f>
        <v>0</v>
      </c>
      <c r="K471" s="692"/>
      <c r="L471" s="692"/>
    </row>
    <row r="472" spans="1:12" s="439" customFormat="1" ht="18" customHeight="1" x14ac:dyDescent="0.25">
      <c r="A472" s="13"/>
      <c r="B472" s="687" t="s">
        <v>41</v>
      </c>
      <c r="C472" s="687" t="s">
        <v>583</v>
      </c>
      <c r="D472" s="687" t="s">
        <v>584</v>
      </c>
      <c r="E472" s="687" t="s">
        <v>578</v>
      </c>
      <c r="F472" s="693"/>
      <c r="G472" s="231"/>
      <c r="H472" s="231">
        <v>19100000</v>
      </c>
      <c r="I472" s="231">
        <v>0</v>
      </c>
      <c r="J472" s="362">
        <f>I472/H472</f>
        <v>0</v>
      </c>
      <c r="K472" s="692"/>
      <c r="L472" s="692"/>
    </row>
    <row r="473" spans="1:12" s="439" customFormat="1" ht="39.75" customHeight="1" x14ac:dyDescent="0.25">
      <c r="A473" s="13"/>
      <c r="B473" s="687"/>
      <c r="C473" s="687"/>
      <c r="D473" s="687"/>
      <c r="E473" s="687"/>
      <c r="F473" s="371" t="s">
        <v>585</v>
      </c>
      <c r="G473" s="231"/>
      <c r="H473" s="231">
        <f>SUM(H474:H475)</f>
        <v>5398474.2800000003</v>
      </c>
      <c r="I473" s="231">
        <f>SUM(I474:I475)</f>
        <v>0</v>
      </c>
      <c r="J473" s="362">
        <f>SUM(I473/H473)</f>
        <v>0</v>
      </c>
      <c r="K473" s="692"/>
      <c r="L473" s="692"/>
    </row>
    <row r="474" spans="1:12" s="439" customFormat="1" ht="18" customHeight="1" x14ac:dyDescent="0.25">
      <c r="A474" s="13"/>
      <c r="B474" s="687" t="s">
        <v>41</v>
      </c>
      <c r="C474" s="642" t="s">
        <v>583</v>
      </c>
      <c r="D474" s="642" t="s">
        <v>586</v>
      </c>
      <c r="E474" s="642" t="s">
        <v>578</v>
      </c>
      <c r="F474" s="315"/>
      <c r="G474" s="231"/>
      <c r="H474" s="231">
        <v>4170000</v>
      </c>
      <c r="I474" s="231">
        <v>0</v>
      </c>
      <c r="J474" s="362">
        <f>I474/H474</f>
        <v>0</v>
      </c>
      <c r="K474" s="444"/>
      <c r="L474" s="444"/>
    </row>
    <row r="475" spans="1:12" s="439" customFormat="1" ht="18" customHeight="1" x14ac:dyDescent="0.25">
      <c r="A475" s="13"/>
      <c r="B475" s="314" t="s">
        <v>41</v>
      </c>
      <c r="C475" s="204" t="s">
        <v>583</v>
      </c>
      <c r="D475" s="204" t="s">
        <v>587</v>
      </c>
      <c r="E475" s="204" t="s">
        <v>578</v>
      </c>
      <c r="F475" s="315"/>
      <c r="G475" s="231"/>
      <c r="H475" s="231">
        <v>1228474.28</v>
      </c>
      <c r="I475" s="231">
        <v>0</v>
      </c>
      <c r="J475" s="362"/>
      <c r="K475" s="444"/>
      <c r="L475" s="444"/>
    </row>
    <row r="476" spans="1:12" s="439" customFormat="1" ht="36.75" customHeight="1" thickBot="1" x14ac:dyDescent="0.3">
      <c r="A476" s="13"/>
      <c r="B476" s="658"/>
      <c r="C476" s="659"/>
      <c r="D476" s="659"/>
      <c r="E476" s="660"/>
      <c r="F476" s="661" t="s">
        <v>453</v>
      </c>
      <c r="G476" s="662">
        <f>G477</f>
        <v>209709089</v>
      </c>
      <c r="H476" s="663">
        <f>H477+H488+H485</f>
        <v>490044957.35000002</v>
      </c>
      <c r="I476" s="664">
        <f>I477+I485+I488</f>
        <v>24811899.949999999</v>
      </c>
      <c r="J476" s="665">
        <f t="shared" si="112"/>
        <v>5.0631885050250271E-2</v>
      </c>
      <c r="K476" s="444"/>
      <c r="L476" s="444"/>
    </row>
    <row r="477" spans="1:12" s="439" customFormat="1" ht="64.5" customHeight="1" x14ac:dyDescent="0.25">
      <c r="A477" s="13"/>
      <c r="B477" s="173"/>
      <c r="C477" s="174"/>
      <c r="D477" s="174"/>
      <c r="E477" s="175"/>
      <c r="F477" s="300" t="s">
        <v>194</v>
      </c>
      <c r="G477" s="133">
        <f>G480+G481+G482+G483+G484</f>
        <v>209709089</v>
      </c>
      <c r="H477" s="317">
        <f>H480+H481+H482+H483+H484+H478+H479</f>
        <v>235044957.35000002</v>
      </c>
      <c r="I477" s="318">
        <f>I480+I481+I482+I483+I484+I478+I479</f>
        <v>24811899.949999999</v>
      </c>
      <c r="J477" s="319">
        <f t="shared" si="112"/>
        <v>0.10556235806860205</v>
      </c>
      <c r="K477" s="444"/>
      <c r="L477" s="444"/>
    </row>
    <row r="478" spans="1:12" s="439" customFormat="1" ht="12.75" customHeight="1" x14ac:dyDescent="0.25">
      <c r="A478" s="13"/>
      <c r="B478" s="627" t="s">
        <v>19</v>
      </c>
      <c r="C478" s="612"/>
      <c r="D478" s="612" t="s">
        <v>541</v>
      </c>
      <c r="E478" s="609" t="s">
        <v>12</v>
      </c>
      <c r="F478" s="353"/>
      <c r="G478" s="221"/>
      <c r="H478" s="221"/>
      <c r="I478" s="231"/>
      <c r="J478" s="271" t="e">
        <f t="shared" si="112"/>
        <v>#DIV/0!</v>
      </c>
      <c r="K478" s="444"/>
      <c r="L478" s="444"/>
    </row>
    <row r="479" spans="1:12" s="439" customFormat="1" ht="12.75" customHeight="1" x14ac:dyDescent="0.25">
      <c r="A479" s="13"/>
      <c r="B479" s="627" t="s">
        <v>19</v>
      </c>
      <c r="C479" s="612"/>
      <c r="D479" s="612" t="s">
        <v>542</v>
      </c>
      <c r="E479" s="609" t="s">
        <v>12</v>
      </c>
      <c r="F479" s="353"/>
      <c r="G479" s="221"/>
      <c r="H479" s="221"/>
      <c r="I479" s="231"/>
      <c r="J479" s="271" t="e">
        <f t="shared" si="112"/>
        <v>#DIV/0!</v>
      </c>
      <c r="K479" s="444"/>
      <c r="L479" s="444"/>
    </row>
    <row r="480" spans="1:12" s="439" customFormat="1" ht="12.75" customHeight="1" x14ac:dyDescent="0.25">
      <c r="A480" s="13"/>
      <c r="B480" s="627" t="s">
        <v>19</v>
      </c>
      <c r="C480" s="612"/>
      <c r="D480" s="612" t="s">
        <v>386</v>
      </c>
      <c r="E480" s="609" t="s">
        <v>12</v>
      </c>
      <c r="F480" s="353"/>
      <c r="G480" s="221">
        <v>157006673</v>
      </c>
      <c r="H480" s="221">
        <v>178503474.02000001</v>
      </c>
      <c r="I480" s="231">
        <v>19986808.600000001</v>
      </c>
      <c r="J480" s="271">
        <f t="shared" si="112"/>
        <v>0.11196873735779857</v>
      </c>
      <c r="K480" s="444"/>
      <c r="L480" s="444"/>
    </row>
    <row r="481" spans="1:12" s="439" customFormat="1" ht="12.75" customHeight="1" x14ac:dyDescent="0.25">
      <c r="A481" s="13"/>
      <c r="B481" s="7" t="s">
        <v>19</v>
      </c>
      <c r="C481" s="4"/>
      <c r="D481" s="4" t="s">
        <v>387</v>
      </c>
      <c r="E481" s="80" t="s">
        <v>12</v>
      </c>
      <c r="F481" s="354"/>
      <c r="G481" s="210">
        <v>26601632</v>
      </c>
      <c r="H481" s="210">
        <v>26586472</v>
      </c>
      <c r="I481" s="231">
        <v>3107826.45</v>
      </c>
      <c r="J481" s="271">
        <f t="shared" si="112"/>
        <v>0.11689503029962005</v>
      </c>
      <c r="K481" s="444"/>
      <c r="L481" s="444"/>
    </row>
    <row r="482" spans="1:12" s="439" customFormat="1" ht="12.75" customHeight="1" x14ac:dyDescent="0.25">
      <c r="A482" s="13"/>
      <c r="B482" s="6" t="s">
        <v>19</v>
      </c>
      <c r="C482" s="4"/>
      <c r="D482" s="4" t="s">
        <v>388</v>
      </c>
      <c r="E482" s="80" t="s">
        <v>15</v>
      </c>
      <c r="F482" s="354"/>
      <c r="G482" s="210">
        <v>12660000</v>
      </c>
      <c r="H482" s="210">
        <v>17091825.329999998</v>
      </c>
      <c r="I482" s="231">
        <v>0</v>
      </c>
      <c r="J482" s="271">
        <f t="shared" si="112"/>
        <v>0</v>
      </c>
      <c r="K482" s="444"/>
      <c r="L482" s="444"/>
    </row>
    <row r="483" spans="1:12" s="439" customFormat="1" ht="12.75" customHeight="1" x14ac:dyDescent="0.25">
      <c r="A483" s="13"/>
      <c r="B483" s="6" t="s">
        <v>19</v>
      </c>
      <c r="C483" s="4"/>
      <c r="D483" s="4" t="s">
        <v>389</v>
      </c>
      <c r="E483" s="80" t="s">
        <v>12</v>
      </c>
      <c r="F483" s="354"/>
      <c r="G483" s="210">
        <v>11526136</v>
      </c>
      <c r="H483" s="210">
        <v>11826716</v>
      </c>
      <c r="I483" s="231">
        <v>1717264.9</v>
      </c>
      <c r="J483" s="271">
        <f t="shared" si="112"/>
        <v>0.145202176157777</v>
      </c>
      <c r="K483" s="444"/>
      <c r="L483" s="444"/>
    </row>
    <row r="484" spans="1:12" s="439" customFormat="1" ht="12.75" customHeight="1" x14ac:dyDescent="0.25">
      <c r="A484" s="13"/>
      <c r="B484" s="621" t="s">
        <v>19</v>
      </c>
      <c r="C484" s="623"/>
      <c r="D484" s="623" t="s">
        <v>390</v>
      </c>
      <c r="E484" s="624" t="s">
        <v>15</v>
      </c>
      <c r="F484" s="355"/>
      <c r="G484" s="209">
        <v>1914648</v>
      </c>
      <c r="H484" s="209">
        <v>1036470</v>
      </c>
      <c r="I484" s="249">
        <v>0</v>
      </c>
      <c r="J484" s="268">
        <f t="shared" si="112"/>
        <v>0</v>
      </c>
      <c r="K484" s="444"/>
      <c r="L484" s="444"/>
    </row>
    <row r="485" spans="1:12" s="439" customFormat="1" ht="15.75" customHeight="1" x14ac:dyDescent="0.25">
      <c r="A485" s="13"/>
      <c r="B485" s="97"/>
      <c r="C485" s="88"/>
      <c r="D485" s="88"/>
      <c r="E485" s="98"/>
      <c r="F485" s="351" t="s">
        <v>221</v>
      </c>
      <c r="G485" s="345"/>
      <c r="H485" s="216">
        <f>H486+H487</f>
        <v>0</v>
      </c>
      <c r="I485" s="235">
        <f>I486+I487</f>
        <v>0</v>
      </c>
      <c r="J485" s="277" t="e">
        <f t="shared" si="112"/>
        <v>#DIV/0!</v>
      </c>
      <c r="K485" s="444"/>
      <c r="L485" s="444"/>
    </row>
    <row r="486" spans="1:12" s="439" customFormat="1" ht="12.75" customHeight="1" x14ac:dyDescent="0.25">
      <c r="A486" s="13"/>
      <c r="B486" s="627" t="s">
        <v>19</v>
      </c>
      <c r="C486" s="612"/>
      <c r="D486" s="612" t="s">
        <v>491</v>
      </c>
      <c r="E486" s="609" t="s">
        <v>15</v>
      </c>
      <c r="F486" s="353"/>
      <c r="G486" s="221"/>
      <c r="H486" s="221"/>
      <c r="I486" s="231"/>
      <c r="J486" s="268" t="e">
        <f t="shared" si="112"/>
        <v>#DIV/0!</v>
      </c>
      <c r="K486" s="444"/>
      <c r="L486" s="444"/>
    </row>
    <row r="487" spans="1:12" s="439" customFormat="1" ht="12.75" customHeight="1" thickBot="1" x14ac:dyDescent="0.3">
      <c r="A487" s="13"/>
      <c r="B487" s="640" t="s">
        <v>19</v>
      </c>
      <c r="C487" s="635"/>
      <c r="D487" s="636" t="s">
        <v>492</v>
      </c>
      <c r="E487" s="638" t="s">
        <v>15</v>
      </c>
      <c r="F487" s="355"/>
      <c r="G487" s="210"/>
      <c r="H487" s="356"/>
      <c r="I487" s="248"/>
      <c r="J487" s="272" t="e">
        <f t="shared" si="112"/>
        <v>#DIV/0!</v>
      </c>
      <c r="K487" s="444"/>
      <c r="L487" s="444"/>
    </row>
    <row r="488" spans="1:12" s="439" customFormat="1" ht="30.75" customHeight="1" x14ac:dyDescent="0.25">
      <c r="A488" s="13"/>
      <c r="B488" s="1695"/>
      <c r="C488" s="1696"/>
      <c r="D488" s="1696"/>
      <c r="E488" s="1697"/>
      <c r="F488" s="685" t="s">
        <v>571</v>
      </c>
      <c r="G488" s="649"/>
      <c r="H488" s="649">
        <f>SUM(H489)</f>
        <v>255000000</v>
      </c>
      <c r="I488" s="650">
        <f>SUM(I489)</f>
        <v>0</v>
      </c>
      <c r="J488" s="651">
        <f>SUM(I488/H488)</f>
        <v>0</v>
      </c>
      <c r="K488" s="444"/>
      <c r="L488" s="444"/>
    </row>
    <row r="489" spans="1:12" s="439" customFormat="1" ht="20.25" customHeight="1" x14ac:dyDescent="0.25">
      <c r="A489" s="13"/>
      <c r="B489" s="314"/>
      <c r="C489" s="204"/>
      <c r="D489" s="204"/>
      <c r="E489" s="204"/>
      <c r="F489" s="652" t="s">
        <v>572</v>
      </c>
      <c r="G489" s="226"/>
      <c r="H489" s="226">
        <f>SUM(H490)</f>
        <v>255000000</v>
      </c>
      <c r="I489" s="239">
        <f>SUM(I490)</f>
        <v>0</v>
      </c>
      <c r="J489" s="651">
        <f t="shared" ref="J489:J490" si="121">SUM(I489/H489)</f>
        <v>0</v>
      </c>
      <c r="K489" s="444"/>
      <c r="L489" s="444"/>
    </row>
    <row r="490" spans="1:12" s="439" customFormat="1" ht="18.75" customHeight="1" thickBot="1" x14ac:dyDescent="0.3">
      <c r="A490" s="13"/>
      <c r="B490" s="314" t="s">
        <v>19</v>
      </c>
      <c r="C490" s="204" t="s">
        <v>37</v>
      </c>
      <c r="D490" s="204" t="s">
        <v>573</v>
      </c>
      <c r="E490" s="204" t="s">
        <v>567</v>
      </c>
      <c r="F490" s="303"/>
      <c r="G490" s="226"/>
      <c r="H490" s="226">
        <v>255000000</v>
      </c>
      <c r="I490" s="239">
        <v>0</v>
      </c>
      <c r="J490" s="651">
        <f t="shared" si="121"/>
        <v>0</v>
      </c>
      <c r="K490" s="444"/>
      <c r="L490" s="444"/>
    </row>
    <row r="491" spans="1:12" s="534" customFormat="1" ht="35.25" customHeight="1" thickBot="1" x14ac:dyDescent="0.3">
      <c r="A491" s="90">
        <v>9</v>
      </c>
      <c r="B491" s="681"/>
      <c r="C491" s="682"/>
      <c r="D491" s="682"/>
      <c r="E491" s="683"/>
      <c r="F491" s="684" t="s">
        <v>241</v>
      </c>
      <c r="G491" s="65">
        <f t="shared" ref="G491:I491" si="122">G492</f>
        <v>62100094.710000001</v>
      </c>
      <c r="H491" s="206">
        <f t="shared" si="122"/>
        <v>59331740.049999997</v>
      </c>
      <c r="I491" s="241">
        <f t="shared" si="122"/>
        <v>1343609.37</v>
      </c>
      <c r="J491" s="265">
        <f t="shared" si="112"/>
        <v>2.2645709848855177E-2</v>
      </c>
      <c r="K491" s="444"/>
      <c r="L491" s="444"/>
    </row>
    <row r="492" spans="1:12" s="445" customFormat="1" ht="43.5" customHeight="1" x14ac:dyDescent="0.25">
      <c r="A492" s="11"/>
      <c r="B492" s="165"/>
      <c r="C492" s="162"/>
      <c r="D492" s="162"/>
      <c r="E492" s="166"/>
      <c r="F492" s="197" t="s">
        <v>242</v>
      </c>
      <c r="G492" s="164">
        <f>G493+G495+G497+G504</f>
        <v>62100094.710000001</v>
      </c>
      <c r="H492" s="227">
        <f>H493+H495+H497+H504+H501</f>
        <v>59331740.049999997</v>
      </c>
      <c r="I492" s="240">
        <f>I493+I495+I497+I504+I501</f>
        <v>1343609.37</v>
      </c>
      <c r="J492" s="266">
        <f t="shared" si="112"/>
        <v>2.2645709848855177E-2</v>
      </c>
      <c r="K492" s="444"/>
      <c r="L492" s="444"/>
    </row>
    <row r="493" spans="1:12" s="446" customFormat="1" ht="29.25" customHeight="1" x14ac:dyDescent="0.25">
      <c r="A493" s="12"/>
      <c r="B493" s="97"/>
      <c r="C493" s="88"/>
      <c r="D493" s="88"/>
      <c r="E493" s="103"/>
      <c r="F493" s="125" t="s">
        <v>40</v>
      </c>
      <c r="G493" s="106">
        <f t="shared" ref="G493:I493" si="123">G494</f>
        <v>40806098.68</v>
      </c>
      <c r="H493" s="133">
        <f t="shared" si="123"/>
        <v>41945149.93</v>
      </c>
      <c r="I493" s="235">
        <f t="shared" si="123"/>
        <v>951721.1</v>
      </c>
      <c r="J493" s="277">
        <f t="shared" si="112"/>
        <v>2.26896578409727E-2</v>
      </c>
      <c r="K493" s="444"/>
      <c r="L493" s="444"/>
    </row>
    <row r="494" spans="1:12" s="437" customFormat="1" ht="15.75" customHeight="1" x14ac:dyDescent="0.25">
      <c r="A494" s="13"/>
      <c r="B494" s="8" t="s">
        <v>41</v>
      </c>
      <c r="C494" s="4"/>
      <c r="D494" s="4" t="s">
        <v>391</v>
      </c>
      <c r="E494" s="80" t="s">
        <v>12</v>
      </c>
      <c r="F494" s="199"/>
      <c r="G494" s="69">
        <v>40806098.68</v>
      </c>
      <c r="H494" s="210">
        <v>41945149.93</v>
      </c>
      <c r="I494" s="231">
        <v>951721.1</v>
      </c>
      <c r="J494" s="271">
        <f t="shared" si="112"/>
        <v>2.26896578409727E-2</v>
      </c>
      <c r="K494" s="444"/>
      <c r="L494" s="444"/>
    </row>
    <row r="495" spans="1:12" s="446" customFormat="1" ht="29.25" customHeight="1" x14ac:dyDescent="0.25">
      <c r="A495" s="12"/>
      <c r="B495" s="97"/>
      <c r="C495" s="88"/>
      <c r="D495" s="88"/>
      <c r="E495" s="103"/>
      <c r="F495" s="125" t="s">
        <v>243</v>
      </c>
      <c r="G495" s="106">
        <f t="shared" ref="G495:I495" si="124">G496</f>
        <v>17479116.030000001</v>
      </c>
      <c r="H495" s="133">
        <f t="shared" si="124"/>
        <v>17053611.07</v>
      </c>
      <c r="I495" s="235">
        <f t="shared" si="124"/>
        <v>391888.27</v>
      </c>
      <c r="J495" s="277">
        <f t="shared" ref="J495:J559" si="125">I495/H495</f>
        <v>2.2979782310703301E-2</v>
      </c>
      <c r="K495" s="444"/>
      <c r="L495" s="444"/>
    </row>
    <row r="496" spans="1:12" s="437" customFormat="1" ht="15.75" customHeight="1" x14ac:dyDescent="0.25">
      <c r="A496" s="13"/>
      <c r="B496" s="8" t="s">
        <v>41</v>
      </c>
      <c r="C496" s="4"/>
      <c r="D496" s="4" t="s">
        <v>392</v>
      </c>
      <c r="E496" s="80" t="s">
        <v>12</v>
      </c>
      <c r="F496" s="146"/>
      <c r="G496" s="69">
        <v>17479116.030000001</v>
      </c>
      <c r="H496" s="210">
        <v>17053611.07</v>
      </c>
      <c r="I496" s="231">
        <v>391888.27</v>
      </c>
      <c r="J496" s="271">
        <f t="shared" si="125"/>
        <v>2.2979782310703301E-2</v>
      </c>
      <c r="K496" s="444"/>
      <c r="L496" s="444"/>
    </row>
    <row r="497" spans="1:12" s="446" customFormat="1" ht="27" hidden="1" customHeight="1" x14ac:dyDescent="0.25">
      <c r="A497" s="12"/>
      <c r="B497" s="97"/>
      <c r="C497" s="88"/>
      <c r="D497" s="88"/>
      <c r="E497" s="103"/>
      <c r="F497" s="125" t="s">
        <v>131</v>
      </c>
      <c r="G497" s="106">
        <f>G498</f>
        <v>3814880</v>
      </c>
      <c r="H497" s="133">
        <f>H498</f>
        <v>0</v>
      </c>
      <c r="I497" s="235">
        <f>I498</f>
        <v>0</v>
      </c>
      <c r="J497" s="277" t="e">
        <f t="shared" si="125"/>
        <v>#DIV/0!</v>
      </c>
      <c r="K497" s="444"/>
      <c r="L497" s="444"/>
    </row>
    <row r="498" spans="1:12" s="437" customFormat="1" ht="16.5" hidden="1" customHeight="1" x14ac:dyDescent="0.25">
      <c r="A498" s="13"/>
      <c r="B498" s="8" t="s">
        <v>41</v>
      </c>
      <c r="C498" s="4"/>
      <c r="D498" s="4" t="s">
        <v>393</v>
      </c>
      <c r="E498" s="80" t="s">
        <v>15</v>
      </c>
      <c r="F498" s="146"/>
      <c r="G498" s="69">
        <v>3814880</v>
      </c>
      <c r="H498" s="210"/>
      <c r="I498" s="231">
        <v>0</v>
      </c>
      <c r="J498" s="271" t="e">
        <f t="shared" si="125"/>
        <v>#DIV/0!</v>
      </c>
      <c r="K498" s="444"/>
      <c r="L498" s="444"/>
    </row>
    <row r="499" spans="1:12" s="446" customFormat="1" ht="29.25" hidden="1" customHeight="1" x14ac:dyDescent="0.25">
      <c r="A499" s="12"/>
      <c r="B499" s="97"/>
      <c r="C499" s="88"/>
      <c r="D499" s="88"/>
      <c r="E499" s="103"/>
      <c r="F499" s="125" t="s">
        <v>36</v>
      </c>
      <c r="G499" s="106">
        <f t="shared" ref="G499:I499" si="126">G500</f>
        <v>0</v>
      </c>
      <c r="H499" s="133">
        <f t="shared" si="126"/>
        <v>0</v>
      </c>
      <c r="I499" s="235">
        <f t="shared" si="126"/>
        <v>0</v>
      </c>
      <c r="J499" s="277" t="e">
        <f t="shared" si="125"/>
        <v>#DIV/0!</v>
      </c>
      <c r="K499" s="444"/>
      <c r="L499" s="444"/>
    </row>
    <row r="500" spans="1:12" s="437" customFormat="1" ht="12.75" hidden="1" customHeight="1" x14ac:dyDescent="0.25">
      <c r="A500" s="13"/>
      <c r="B500" s="8" t="s">
        <v>41</v>
      </c>
      <c r="C500" s="4"/>
      <c r="D500" s="4" t="s">
        <v>129</v>
      </c>
      <c r="E500" s="80" t="s">
        <v>15</v>
      </c>
      <c r="F500" s="146"/>
      <c r="G500" s="69"/>
      <c r="H500" s="210"/>
      <c r="I500" s="231"/>
      <c r="J500" s="271" t="e">
        <f t="shared" si="125"/>
        <v>#DIV/0!</v>
      </c>
      <c r="K500" s="444"/>
      <c r="L500" s="444"/>
    </row>
    <row r="501" spans="1:12" s="450" customFormat="1" ht="30" hidden="1" x14ac:dyDescent="0.25">
      <c r="A501" s="24"/>
      <c r="B501" s="97"/>
      <c r="C501" s="88"/>
      <c r="D501" s="88"/>
      <c r="E501" s="103"/>
      <c r="F501" s="125" t="s">
        <v>204</v>
      </c>
      <c r="G501" s="106">
        <f t="shared" ref="G501" si="127">SUM(G503:G503)</f>
        <v>0</v>
      </c>
      <c r="H501" s="133">
        <f>H502+H503</f>
        <v>0</v>
      </c>
      <c r="I501" s="235">
        <f>I502+I503</f>
        <v>0</v>
      </c>
      <c r="J501" s="277" t="e">
        <f t="shared" si="125"/>
        <v>#DIV/0!</v>
      </c>
      <c r="K501" s="444"/>
      <c r="L501" s="444"/>
    </row>
    <row r="502" spans="1:12" s="437" customFormat="1" ht="12.75" hidden="1" customHeight="1" x14ac:dyDescent="0.25">
      <c r="A502" s="13"/>
      <c r="B502" s="8" t="s">
        <v>41</v>
      </c>
      <c r="C502" s="4" t="s">
        <v>499</v>
      </c>
      <c r="D502" s="4" t="s">
        <v>544</v>
      </c>
      <c r="E502" s="80"/>
      <c r="F502" s="146"/>
      <c r="G502" s="69"/>
      <c r="H502" s="210"/>
      <c r="I502" s="231"/>
      <c r="J502" s="271" t="e">
        <f t="shared" si="125"/>
        <v>#DIV/0!</v>
      </c>
      <c r="K502" s="444"/>
      <c r="L502" s="444"/>
    </row>
    <row r="503" spans="1:12" s="437" customFormat="1" ht="12.75" hidden="1" customHeight="1" x14ac:dyDescent="0.25">
      <c r="A503" s="13"/>
      <c r="B503" s="8" t="s">
        <v>41</v>
      </c>
      <c r="C503" s="4" t="s">
        <v>543</v>
      </c>
      <c r="D503" s="4" t="s">
        <v>505</v>
      </c>
      <c r="E503" s="80" t="s">
        <v>130</v>
      </c>
      <c r="F503" s="146"/>
      <c r="G503" s="69"/>
      <c r="H503" s="210"/>
      <c r="I503" s="231"/>
      <c r="J503" s="271" t="e">
        <f t="shared" si="125"/>
        <v>#DIV/0!</v>
      </c>
      <c r="K503" s="444"/>
      <c r="L503" s="444"/>
    </row>
    <row r="504" spans="1:12" s="446" customFormat="1" ht="30.75" customHeight="1" x14ac:dyDescent="0.25">
      <c r="A504" s="12"/>
      <c r="B504" s="97"/>
      <c r="C504" s="88"/>
      <c r="D504" s="88"/>
      <c r="E504" s="103"/>
      <c r="F504" s="125" t="s">
        <v>244</v>
      </c>
      <c r="G504" s="106">
        <f>G505</f>
        <v>0</v>
      </c>
      <c r="H504" s="133">
        <f>H505</f>
        <v>332979.05</v>
      </c>
      <c r="I504" s="235">
        <f t="shared" ref="I504" si="128">I505</f>
        <v>0</v>
      </c>
      <c r="J504" s="277">
        <f t="shared" si="125"/>
        <v>0</v>
      </c>
      <c r="K504" s="444"/>
      <c r="L504" s="444"/>
    </row>
    <row r="505" spans="1:12" s="437" customFormat="1" ht="24" customHeight="1" thickBot="1" x14ac:dyDescent="0.3">
      <c r="A505" s="13"/>
      <c r="B505" s="63" t="s">
        <v>41</v>
      </c>
      <c r="C505" s="64"/>
      <c r="D505" s="64" t="s">
        <v>579</v>
      </c>
      <c r="E505" s="83" t="s">
        <v>15</v>
      </c>
      <c r="F505" s="200"/>
      <c r="G505" s="104">
        <v>0</v>
      </c>
      <c r="H505" s="219">
        <v>332979.05</v>
      </c>
      <c r="I505" s="249">
        <v>0</v>
      </c>
      <c r="J505" s="268">
        <f t="shared" si="125"/>
        <v>0</v>
      </c>
      <c r="K505" s="444"/>
      <c r="L505" s="444"/>
    </row>
    <row r="506" spans="1:12" s="534" customFormat="1" ht="39" customHeight="1" thickBot="1" x14ac:dyDescent="0.3">
      <c r="A506" s="91">
        <v>10</v>
      </c>
      <c r="B506" s="107"/>
      <c r="C506" s="108"/>
      <c r="D506" s="108"/>
      <c r="E506" s="109"/>
      <c r="F506" s="123" t="s">
        <v>247</v>
      </c>
      <c r="G506" s="110">
        <f>G507+G510</f>
        <v>151164489.62</v>
      </c>
      <c r="H506" s="115">
        <f>H507+H510</f>
        <v>133819822.17</v>
      </c>
      <c r="I506" s="255">
        <f t="shared" ref="I506" si="129">I507+I510</f>
        <v>0</v>
      </c>
      <c r="J506" s="273">
        <f t="shared" si="125"/>
        <v>0</v>
      </c>
      <c r="K506" s="444"/>
      <c r="L506" s="444"/>
    </row>
    <row r="507" spans="1:12" s="454" customFormat="1" ht="30" customHeight="1" x14ac:dyDescent="0.25">
      <c r="A507" s="27"/>
      <c r="B507" s="158"/>
      <c r="C507" s="159"/>
      <c r="D507" s="159"/>
      <c r="E507" s="160"/>
      <c r="F507" s="203" t="s">
        <v>248</v>
      </c>
      <c r="G507" s="179">
        <f t="shared" ref="G507:I508" si="130">G508</f>
        <v>3200000</v>
      </c>
      <c r="H507" s="228">
        <f t="shared" si="130"/>
        <v>1250000</v>
      </c>
      <c r="I507" s="254">
        <f t="shared" si="130"/>
        <v>0</v>
      </c>
      <c r="J507" s="274">
        <f t="shared" si="125"/>
        <v>0</v>
      </c>
      <c r="K507" s="444"/>
      <c r="L507" s="444"/>
    </row>
    <row r="508" spans="1:12" s="446" customFormat="1" ht="30.75" customHeight="1" x14ac:dyDescent="0.25">
      <c r="A508" s="12"/>
      <c r="B508" s="97"/>
      <c r="C508" s="88"/>
      <c r="D508" s="88"/>
      <c r="E508" s="103"/>
      <c r="F508" s="125" t="s">
        <v>132</v>
      </c>
      <c r="G508" s="106">
        <f t="shared" si="130"/>
        <v>3200000</v>
      </c>
      <c r="H508" s="133">
        <f t="shared" si="130"/>
        <v>1250000</v>
      </c>
      <c r="I508" s="235">
        <f t="shared" si="130"/>
        <v>0</v>
      </c>
      <c r="J508" s="277">
        <f t="shared" si="125"/>
        <v>0</v>
      </c>
      <c r="K508" s="444"/>
      <c r="L508" s="444"/>
    </row>
    <row r="509" spans="1:12" s="437" customFormat="1" ht="14.25" customHeight="1" x14ac:dyDescent="0.25">
      <c r="A509" s="13"/>
      <c r="B509" s="186" t="s">
        <v>19</v>
      </c>
      <c r="C509" s="204"/>
      <c r="D509" s="204" t="s">
        <v>394</v>
      </c>
      <c r="E509" s="205" t="s">
        <v>15</v>
      </c>
      <c r="F509" s="137"/>
      <c r="G509" s="69">
        <v>3200000</v>
      </c>
      <c r="H509" s="210">
        <v>1250000</v>
      </c>
      <c r="I509" s="231">
        <v>0</v>
      </c>
      <c r="J509" s="271">
        <f t="shared" si="125"/>
        <v>0</v>
      </c>
      <c r="K509" s="444"/>
      <c r="L509" s="444"/>
    </row>
    <row r="510" spans="1:12" s="454" customFormat="1" ht="30" customHeight="1" x14ac:dyDescent="0.25">
      <c r="A510" s="33"/>
      <c r="B510" s="61"/>
      <c r="C510" s="56"/>
      <c r="D510" s="56"/>
      <c r="E510" s="82"/>
      <c r="F510" s="190" t="s">
        <v>133</v>
      </c>
      <c r="G510" s="76">
        <f t="shared" ref="G510:I511" si="131">G511</f>
        <v>147964489.62</v>
      </c>
      <c r="H510" s="217">
        <f t="shared" si="131"/>
        <v>132569822.17</v>
      </c>
      <c r="I510" s="232">
        <f t="shared" si="131"/>
        <v>0</v>
      </c>
      <c r="J510" s="278">
        <f t="shared" si="125"/>
        <v>0</v>
      </c>
      <c r="K510" s="444"/>
      <c r="L510" s="444"/>
    </row>
    <row r="511" spans="1:12" s="446" customFormat="1" ht="29.25" customHeight="1" x14ac:dyDescent="0.25">
      <c r="A511" s="12"/>
      <c r="B511" s="97"/>
      <c r="C511" s="88"/>
      <c r="D511" s="88"/>
      <c r="E511" s="103"/>
      <c r="F511" s="125" t="s">
        <v>134</v>
      </c>
      <c r="G511" s="106">
        <f>G512</f>
        <v>147964489.62</v>
      </c>
      <c r="H511" s="133">
        <f>H512</f>
        <v>132569822.17</v>
      </c>
      <c r="I511" s="235">
        <f t="shared" si="131"/>
        <v>0</v>
      </c>
      <c r="J511" s="277">
        <f t="shared" si="125"/>
        <v>0</v>
      </c>
      <c r="K511" s="444"/>
      <c r="L511" s="444"/>
    </row>
    <row r="512" spans="1:12" s="437" customFormat="1" ht="24.75" customHeight="1" thickBot="1" x14ac:dyDescent="0.3">
      <c r="A512" s="13"/>
      <c r="B512" s="3" t="s">
        <v>19</v>
      </c>
      <c r="C512" s="48"/>
      <c r="D512" s="48" t="s">
        <v>395</v>
      </c>
      <c r="E512" s="95" t="s">
        <v>15</v>
      </c>
      <c r="F512" s="257"/>
      <c r="G512" s="258">
        <v>147964489.62</v>
      </c>
      <c r="H512" s="279">
        <v>132569822.17</v>
      </c>
      <c r="I512" s="259">
        <v>0</v>
      </c>
      <c r="J512" s="280">
        <f t="shared" si="125"/>
        <v>0</v>
      </c>
      <c r="K512" s="444"/>
      <c r="L512" s="444"/>
    </row>
    <row r="513" spans="1:12" s="453" customFormat="1" ht="36" customHeight="1" thickBot="1" x14ac:dyDescent="0.3">
      <c r="A513" s="90">
        <v>11</v>
      </c>
      <c r="B513" s="35"/>
      <c r="C513" s="36"/>
      <c r="D513" s="36"/>
      <c r="E513" s="92"/>
      <c r="F513" s="187" t="s">
        <v>235</v>
      </c>
      <c r="G513" s="65">
        <f>G514+G521+G526+G535+G538</f>
        <v>136148259</v>
      </c>
      <c r="H513" s="206">
        <f>H514+H521+H526+H535+H538</f>
        <v>138516035</v>
      </c>
      <c r="I513" s="241">
        <f t="shared" ref="I513" si="132">I514+I521+I526+I535+I538</f>
        <v>7924298.6299999999</v>
      </c>
      <c r="J513" s="265">
        <f t="shared" si="125"/>
        <v>5.7208529178589325E-2</v>
      </c>
      <c r="K513" s="444"/>
      <c r="L513" s="444"/>
    </row>
    <row r="514" spans="1:12" s="445" customFormat="1" ht="33.75" customHeight="1" x14ac:dyDescent="0.25">
      <c r="A514" s="11"/>
      <c r="B514" s="165"/>
      <c r="C514" s="162"/>
      <c r="D514" s="162"/>
      <c r="E514" s="166"/>
      <c r="F514" s="197" t="s">
        <v>186</v>
      </c>
      <c r="G514" s="164">
        <f>G515+G519</f>
        <v>17620678.199999999</v>
      </c>
      <c r="H514" s="227">
        <f>H515+H517+H519</f>
        <v>19405834.440000001</v>
      </c>
      <c r="I514" s="240">
        <f>I515+I517+I519</f>
        <v>626576.34000000008</v>
      </c>
      <c r="J514" s="266">
        <f t="shared" si="125"/>
        <v>3.2288039039871354E-2</v>
      </c>
      <c r="K514" s="444"/>
      <c r="L514" s="444"/>
    </row>
    <row r="515" spans="1:12" s="446" customFormat="1" ht="30" x14ac:dyDescent="0.25">
      <c r="A515" s="12"/>
      <c r="B515" s="97"/>
      <c r="C515" s="88"/>
      <c r="D515" s="88"/>
      <c r="E515" s="103"/>
      <c r="F515" s="125" t="s">
        <v>40</v>
      </c>
      <c r="G515" s="106">
        <f>G516</f>
        <v>14338476.93</v>
      </c>
      <c r="H515" s="133">
        <f>H516</f>
        <v>15140691.310000001</v>
      </c>
      <c r="I515" s="235">
        <f t="shared" ref="I515" si="133">I516</f>
        <v>520076.34</v>
      </c>
      <c r="J515" s="277">
        <f t="shared" si="125"/>
        <v>3.4349576868825282E-2</v>
      </c>
      <c r="K515" s="444"/>
      <c r="L515" s="444"/>
    </row>
    <row r="516" spans="1:12" s="437" customFormat="1" ht="16.5" customHeight="1" x14ac:dyDescent="0.25">
      <c r="A516" s="13"/>
      <c r="B516" s="626" t="s">
        <v>136</v>
      </c>
      <c r="C516" s="623"/>
      <c r="D516" s="623" t="s">
        <v>396</v>
      </c>
      <c r="E516" s="624" t="s">
        <v>12</v>
      </c>
      <c r="F516" s="193"/>
      <c r="G516" s="69">
        <v>14338476.93</v>
      </c>
      <c r="H516" s="210">
        <v>15140691.310000001</v>
      </c>
      <c r="I516" s="231">
        <v>520076.34</v>
      </c>
      <c r="J516" s="271">
        <f t="shared" si="125"/>
        <v>3.4349576868825282E-2</v>
      </c>
      <c r="K516" s="444"/>
      <c r="L516" s="444"/>
    </row>
    <row r="517" spans="1:12" s="455" customFormat="1" ht="31.5" customHeight="1" x14ac:dyDescent="0.25">
      <c r="A517" s="13"/>
      <c r="B517" s="372"/>
      <c r="C517" s="366"/>
      <c r="D517" s="366"/>
      <c r="E517" s="366"/>
      <c r="F517" s="373" t="s">
        <v>428</v>
      </c>
      <c r="G517" s="374"/>
      <c r="H517" s="375">
        <f>SUM(H518)</f>
        <v>0</v>
      </c>
      <c r="I517" s="368">
        <f>SUM(I518)</f>
        <v>0</v>
      </c>
      <c r="J517" s="376" t="e">
        <f t="shared" si="125"/>
        <v>#DIV/0!</v>
      </c>
      <c r="K517" s="444"/>
      <c r="L517" s="444"/>
    </row>
    <row r="518" spans="1:12" s="437" customFormat="1" ht="16.5" customHeight="1" x14ac:dyDescent="0.25">
      <c r="A518" s="13"/>
      <c r="B518" s="314" t="s">
        <v>136</v>
      </c>
      <c r="C518" s="204"/>
      <c r="D518" s="204" t="s">
        <v>506</v>
      </c>
      <c r="E518" s="204" t="s">
        <v>130</v>
      </c>
      <c r="F518" s="371"/>
      <c r="G518" s="370"/>
      <c r="H518" s="221"/>
      <c r="I518" s="231"/>
      <c r="J518" s="271" t="e">
        <f t="shared" si="125"/>
        <v>#DIV/0!</v>
      </c>
      <c r="K518" s="444"/>
      <c r="L518" s="444"/>
    </row>
    <row r="519" spans="1:12" s="446" customFormat="1" ht="24.75" customHeight="1" x14ac:dyDescent="0.25">
      <c r="A519" s="12"/>
      <c r="B519" s="101"/>
      <c r="C519" s="102"/>
      <c r="D519" s="102"/>
      <c r="E519" s="103"/>
      <c r="F519" s="125" t="s">
        <v>137</v>
      </c>
      <c r="G519" s="106">
        <f t="shared" ref="G519:I519" si="134">G520</f>
        <v>3282201.27</v>
      </c>
      <c r="H519" s="133">
        <f t="shared" si="134"/>
        <v>4265143.13</v>
      </c>
      <c r="I519" s="235">
        <f t="shared" si="134"/>
        <v>106500</v>
      </c>
      <c r="J519" s="277">
        <f t="shared" si="125"/>
        <v>2.4969853708051295E-2</v>
      </c>
      <c r="K519" s="444"/>
      <c r="L519" s="444"/>
    </row>
    <row r="520" spans="1:12" s="437" customFormat="1" ht="15.75" customHeight="1" x14ac:dyDescent="0.25">
      <c r="A520" s="13"/>
      <c r="B520" s="6" t="s">
        <v>136</v>
      </c>
      <c r="C520" s="4"/>
      <c r="D520" s="4" t="s">
        <v>397</v>
      </c>
      <c r="E520" s="80" t="s">
        <v>26</v>
      </c>
      <c r="F520" s="201"/>
      <c r="G520" s="69">
        <v>3282201.27</v>
      </c>
      <c r="H520" s="210">
        <v>4265143.13</v>
      </c>
      <c r="I520" s="231">
        <v>106500</v>
      </c>
      <c r="J520" s="271">
        <f t="shared" si="125"/>
        <v>2.4969853708051295E-2</v>
      </c>
      <c r="K520" s="444"/>
      <c r="L520" s="444"/>
    </row>
    <row r="521" spans="1:12" s="445" customFormat="1" ht="30.75" customHeight="1" x14ac:dyDescent="0.25">
      <c r="A521" s="14"/>
      <c r="B521" s="165"/>
      <c r="C521" s="162"/>
      <c r="D521" s="162"/>
      <c r="E521" s="166"/>
      <c r="F521" s="197" t="s">
        <v>187</v>
      </c>
      <c r="G521" s="164">
        <f>G522+G524</f>
        <v>300000</v>
      </c>
      <c r="H521" s="227">
        <f>H522+H524</f>
        <v>300000</v>
      </c>
      <c r="I521" s="229">
        <f t="shared" ref="I521" si="135">I522+I524</f>
        <v>0</v>
      </c>
      <c r="J521" s="286">
        <f t="shared" si="125"/>
        <v>0</v>
      </c>
      <c r="K521" s="444"/>
      <c r="L521" s="444"/>
    </row>
    <row r="522" spans="1:12" s="446" customFormat="1" ht="30" x14ac:dyDescent="0.25">
      <c r="A522" s="12"/>
      <c r="B522" s="97"/>
      <c r="C522" s="88"/>
      <c r="D522" s="88"/>
      <c r="E522" s="103"/>
      <c r="F522" s="125" t="s">
        <v>109</v>
      </c>
      <c r="G522" s="106">
        <f t="shared" ref="G522:I522" si="136">G523</f>
        <v>200000</v>
      </c>
      <c r="H522" s="133">
        <f t="shared" si="136"/>
        <v>200000</v>
      </c>
      <c r="I522" s="235">
        <f t="shared" si="136"/>
        <v>0</v>
      </c>
      <c r="J522" s="277">
        <f t="shared" si="125"/>
        <v>0</v>
      </c>
      <c r="K522" s="444"/>
      <c r="L522" s="444"/>
    </row>
    <row r="523" spans="1:12" s="437" customFormat="1" ht="18" customHeight="1" x14ac:dyDescent="0.25">
      <c r="A523" s="13"/>
      <c r="B523" s="6" t="s">
        <v>136</v>
      </c>
      <c r="C523" s="4"/>
      <c r="D523" s="4" t="s">
        <v>398</v>
      </c>
      <c r="E523" s="80" t="s">
        <v>15</v>
      </c>
      <c r="F523" s="146"/>
      <c r="G523" s="69">
        <v>200000</v>
      </c>
      <c r="H523" s="210">
        <v>200000</v>
      </c>
      <c r="I523" s="231">
        <v>0</v>
      </c>
      <c r="J523" s="271">
        <f t="shared" si="125"/>
        <v>0</v>
      </c>
      <c r="K523" s="444"/>
      <c r="L523" s="444"/>
    </row>
    <row r="524" spans="1:12" s="446" customFormat="1" ht="30" x14ac:dyDescent="0.25">
      <c r="A524" s="12"/>
      <c r="B524" s="97"/>
      <c r="C524" s="88"/>
      <c r="D524" s="88"/>
      <c r="E524" s="103"/>
      <c r="F524" s="125" t="s">
        <v>138</v>
      </c>
      <c r="G524" s="106">
        <f t="shared" ref="G524:I524" si="137">G525</f>
        <v>100000</v>
      </c>
      <c r="H524" s="133">
        <f t="shared" si="137"/>
        <v>100000</v>
      </c>
      <c r="I524" s="235">
        <f t="shared" si="137"/>
        <v>0</v>
      </c>
      <c r="J524" s="277">
        <f t="shared" si="125"/>
        <v>0</v>
      </c>
      <c r="K524" s="444"/>
      <c r="L524" s="444"/>
    </row>
    <row r="525" spans="1:12" s="437" customFormat="1" ht="16.5" customHeight="1" x14ac:dyDescent="0.25">
      <c r="A525" s="13"/>
      <c r="B525" s="7" t="s">
        <v>136</v>
      </c>
      <c r="C525" s="4"/>
      <c r="D525" s="4" t="s">
        <v>399</v>
      </c>
      <c r="E525" s="80" t="s">
        <v>139</v>
      </c>
      <c r="F525" s="146"/>
      <c r="G525" s="69">
        <v>100000</v>
      </c>
      <c r="H525" s="210">
        <v>100000</v>
      </c>
      <c r="I525" s="231">
        <v>0</v>
      </c>
      <c r="J525" s="271">
        <f t="shared" si="125"/>
        <v>0</v>
      </c>
      <c r="K525" s="444"/>
      <c r="L525" s="444"/>
    </row>
    <row r="526" spans="1:12" s="445" customFormat="1" ht="57" customHeight="1" x14ac:dyDescent="0.25">
      <c r="A526" s="14"/>
      <c r="B526" s="165"/>
      <c r="C526" s="162"/>
      <c r="D526" s="162"/>
      <c r="E526" s="166"/>
      <c r="F526" s="197" t="s">
        <v>170</v>
      </c>
      <c r="G526" s="164">
        <f>G527+G529+G531+G533</f>
        <v>117331800</v>
      </c>
      <c r="H526" s="227">
        <f>H527+H529+H531+H533</f>
        <v>117601300</v>
      </c>
      <c r="I526" s="229">
        <f t="shared" ref="I526" si="138">I527+I529+I531+I533</f>
        <v>7292722.29</v>
      </c>
      <c r="J526" s="286">
        <f t="shared" si="125"/>
        <v>6.2012259133189855E-2</v>
      </c>
      <c r="K526" s="444"/>
      <c r="L526" s="444"/>
    </row>
    <row r="527" spans="1:12" s="446" customFormat="1" ht="52.5" customHeight="1" x14ac:dyDescent="0.25">
      <c r="A527" s="12"/>
      <c r="B527" s="97"/>
      <c r="C527" s="88"/>
      <c r="D527" s="88"/>
      <c r="E527" s="103"/>
      <c r="F527" s="125" t="s">
        <v>208</v>
      </c>
      <c r="G527" s="106">
        <f>G528</f>
        <v>931200</v>
      </c>
      <c r="H527" s="133">
        <f>H528</f>
        <v>797200</v>
      </c>
      <c r="I527" s="235">
        <f>I528</f>
        <v>45251.61</v>
      </c>
      <c r="J527" s="277">
        <f t="shared" si="125"/>
        <v>5.6763183642749626E-2</v>
      </c>
      <c r="K527" s="444"/>
      <c r="L527" s="444"/>
    </row>
    <row r="528" spans="1:12" s="437" customFormat="1" ht="20.25" customHeight="1" x14ac:dyDescent="0.25">
      <c r="A528" s="13"/>
      <c r="B528" s="6" t="s">
        <v>136</v>
      </c>
      <c r="C528" s="4"/>
      <c r="D528" s="4" t="s">
        <v>400</v>
      </c>
      <c r="E528" s="80" t="s">
        <v>51</v>
      </c>
      <c r="F528" s="137"/>
      <c r="G528" s="69">
        <v>931200</v>
      </c>
      <c r="H528" s="210">
        <v>797200</v>
      </c>
      <c r="I528" s="231">
        <v>45251.61</v>
      </c>
      <c r="J528" s="271">
        <f t="shared" si="125"/>
        <v>5.6763183642749626E-2</v>
      </c>
      <c r="K528" s="444"/>
      <c r="L528" s="444"/>
    </row>
    <row r="529" spans="1:12" s="446" customFormat="1" ht="51" customHeight="1" x14ac:dyDescent="0.25">
      <c r="A529" s="12"/>
      <c r="B529" s="97"/>
      <c r="C529" s="88"/>
      <c r="D529" s="88"/>
      <c r="E529" s="103"/>
      <c r="F529" s="125" t="s">
        <v>236</v>
      </c>
      <c r="G529" s="106">
        <f>G530</f>
        <v>16849590</v>
      </c>
      <c r="H529" s="133">
        <f>H530</f>
        <v>17917080</v>
      </c>
      <c r="I529" s="235">
        <f t="shared" ref="I529" si="139">I530</f>
        <v>279380.84000000003</v>
      </c>
      <c r="J529" s="277">
        <f t="shared" si="125"/>
        <v>1.5592989482661239E-2</v>
      </c>
      <c r="K529" s="444"/>
      <c r="L529" s="444"/>
    </row>
    <row r="530" spans="1:12" s="437" customFormat="1" ht="19.5" customHeight="1" x14ac:dyDescent="0.25">
      <c r="A530" s="13"/>
      <c r="B530" s="7" t="s">
        <v>136</v>
      </c>
      <c r="C530" s="4"/>
      <c r="D530" s="4" t="s">
        <v>401</v>
      </c>
      <c r="E530" s="80" t="s">
        <v>12</v>
      </c>
      <c r="F530" s="137"/>
      <c r="G530" s="69">
        <v>16849590</v>
      </c>
      <c r="H530" s="210">
        <v>17917080</v>
      </c>
      <c r="I530" s="231">
        <v>279380.84000000003</v>
      </c>
      <c r="J530" s="271">
        <f t="shared" si="125"/>
        <v>1.5592989482661239E-2</v>
      </c>
      <c r="K530" s="444"/>
      <c r="L530" s="444"/>
    </row>
    <row r="531" spans="1:12" s="437" customFormat="1" ht="30" customHeight="1" x14ac:dyDescent="0.25">
      <c r="A531" s="13"/>
      <c r="B531" s="97"/>
      <c r="C531" s="88"/>
      <c r="D531" s="88"/>
      <c r="E531" s="103"/>
      <c r="F531" s="125" t="s">
        <v>237</v>
      </c>
      <c r="G531" s="106">
        <f>G532</f>
        <v>670000</v>
      </c>
      <c r="H531" s="133">
        <f>H532</f>
        <v>620000</v>
      </c>
      <c r="I531" s="235">
        <f t="shared" ref="I531" si="140">I532</f>
        <v>0</v>
      </c>
      <c r="J531" s="277">
        <f t="shared" si="125"/>
        <v>0</v>
      </c>
      <c r="K531" s="444"/>
      <c r="L531" s="444"/>
    </row>
    <row r="532" spans="1:12" s="437" customFormat="1" ht="18.75" customHeight="1" x14ac:dyDescent="0.25">
      <c r="A532" s="13"/>
      <c r="B532" s="7" t="s">
        <v>136</v>
      </c>
      <c r="C532" s="4"/>
      <c r="D532" s="4" t="s">
        <v>402</v>
      </c>
      <c r="E532" s="80" t="s">
        <v>15</v>
      </c>
      <c r="F532" s="137"/>
      <c r="G532" s="69">
        <v>670000</v>
      </c>
      <c r="H532" s="210">
        <v>620000</v>
      </c>
      <c r="I532" s="231">
        <v>0</v>
      </c>
      <c r="J532" s="271">
        <f t="shared" si="125"/>
        <v>0</v>
      </c>
      <c r="K532" s="444"/>
      <c r="L532" s="444"/>
    </row>
    <row r="533" spans="1:12" s="437" customFormat="1" ht="86.25" customHeight="1" x14ac:dyDescent="0.25">
      <c r="A533" s="13"/>
      <c r="B533" s="97"/>
      <c r="C533" s="88"/>
      <c r="D533" s="88"/>
      <c r="E533" s="103"/>
      <c r="F533" s="125" t="s">
        <v>238</v>
      </c>
      <c r="G533" s="106">
        <f>G534</f>
        <v>98881010</v>
      </c>
      <c r="H533" s="133">
        <f>H534</f>
        <v>98267020</v>
      </c>
      <c r="I533" s="235">
        <f t="shared" ref="I533" si="141">I534</f>
        <v>6968089.8399999999</v>
      </c>
      <c r="J533" s="277">
        <f t="shared" si="125"/>
        <v>7.0909750188822257E-2</v>
      </c>
      <c r="K533" s="444"/>
      <c r="L533" s="444"/>
    </row>
    <row r="534" spans="1:12" s="437" customFormat="1" ht="17.25" customHeight="1" x14ac:dyDescent="0.25">
      <c r="A534" s="13"/>
      <c r="B534" s="6" t="s">
        <v>136</v>
      </c>
      <c r="C534" s="4"/>
      <c r="D534" s="4" t="s">
        <v>403</v>
      </c>
      <c r="E534" s="80" t="s">
        <v>51</v>
      </c>
      <c r="F534" s="137"/>
      <c r="G534" s="69">
        <v>98881010</v>
      </c>
      <c r="H534" s="210">
        <v>98267020</v>
      </c>
      <c r="I534" s="231">
        <v>6968089.8399999999</v>
      </c>
      <c r="J534" s="271">
        <f t="shared" si="125"/>
        <v>7.0909750188822257E-2</v>
      </c>
      <c r="K534" s="444"/>
      <c r="L534" s="444"/>
    </row>
    <row r="535" spans="1:12" s="445" customFormat="1" ht="56.25" customHeight="1" x14ac:dyDescent="0.25">
      <c r="A535" s="14"/>
      <c r="B535" s="165"/>
      <c r="C535" s="162"/>
      <c r="D535" s="162"/>
      <c r="E535" s="166"/>
      <c r="F535" s="197" t="s">
        <v>188</v>
      </c>
      <c r="G535" s="164">
        <f t="shared" ref="G535:I536" si="142">G536</f>
        <v>225000</v>
      </c>
      <c r="H535" s="227">
        <f t="shared" si="142"/>
        <v>225000</v>
      </c>
      <c r="I535" s="229">
        <f t="shared" si="142"/>
        <v>0</v>
      </c>
      <c r="J535" s="286">
        <f t="shared" si="125"/>
        <v>0</v>
      </c>
      <c r="K535" s="444"/>
      <c r="L535" s="444"/>
    </row>
    <row r="536" spans="1:12" s="446" customFormat="1" ht="35.25" customHeight="1" x14ac:dyDescent="0.25">
      <c r="A536" s="12"/>
      <c r="B536" s="97"/>
      <c r="C536" s="88"/>
      <c r="D536" s="88"/>
      <c r="E536" s="103"/>
      <c r="F536" s="125" t="s">
        <v>141</v>
      </c>
      <c r="G536" s="106">
        <f t="shared" si="142"/>
        <v>225000</v>
      </c>
      <c r="H536" s="133">
        <f t="shared" si="142"/>
        <v>225000</v>
      </c>
      <c r="I536" s="235">
        <f t="shared" si="142"/>
        <v>0</v>
      </c>
      <c r="J536" s="277">
        <f t="shared" si="125"/>
        <v>0</v>
      </c>
      <c r="K536" s="444"/>
      <c r="L536" s="444"/>
    </row>
    <row r="537" spans="1:12" s="437" customFormat="1" ht="21.75" customHeight="1" thickBot="1" x14ac:dyDescent="0.3">
      <c r="A537" s="13"/>
      <c r="B537" s="6" t="s">
        <v>136</v>
      </c>
      <c r="C537" s="4"/>
      <c r="D537" s="4" t="s">
        <v>404</v>
      </c>
      <c r="E537" s="80" t="s">
        <v>30</v>
      </c>
      <c r="F537" s="256"/>
      <c r="G537" s="68">
        <v>225000</v>
      </c>
      <c r="H537" s="209">
        <v>225000</v>
      </c>
      <c r="I537" s="249">
        <v>0</v>
      </c>
      <c r="J537" s="268">
        <f t="shared" si="125"/>
        <v>0</v>
      </c>
      <c r="K537" s="444"/>
      <c r="L537" s="444"/>
    </row>
    <row r="538" spans="1:12" s="445" customFormat="1" ht="31.5" customHeight="1" thickBot="1" x14ac:dyDescent="0.3">
      <c r="A538" s="14"/>
      <c r="B538" s="37"/>
      <c r="C538" s="38"/>
      <c r="D538" s="38"/>
      <c r="E538" s="39"/>
      <c r="F538" s="145" t="s">
        <v>135</v>
      </c>
      <c r="G538" s="66">
        <f>G539+G545</f>
        <v>670780.80000000005</v>
      </c>
      <c r="H538" s="207">
        <f>H539+H545</f>
        <v>983900.56</v>
      </c>
      <c r="I538" s="243">
        <f t="shared" ref="I538" si="143">I539+I545</f>
        <v>5000</v>
      </c>
      <c r="J538" s="269">
        <f t="shared" si="125"/>
        <v>5.0818143654679897E-3</v>
      </c>
      <c r="K538" s="444"/>
      <c r="L538" s="444"/>
    </row>
    <row r="539" spans="1:12" s="446" customFormat="1" ht="48.75" customHeight="1" x14ac:dyDescent="0.25">
      <c r="A539" s="12"/>
      <c r="B539" s="40"/>
      <c r="C539" s="41"/>
      <c r="D539" s="41"/>
      <c r="E539" s="93"/>
      <c r="F539" s="125" t="s">
        <v>184</v>
      </c>
      <c r="G539" s="67">
        <f>G540+G541+G544</f>
        <v>620780.80000000005</v>
      </c>
      <c r="H539" s="208">
        <f>SUM(H540:H544)</f>
        <v>933900.56</v>
      </c>
      <c r="I539" s="242">
        <f>SUM(I540:I544)</f>
        <v>5000</v>
      </c>
      <c r="J539" s="270">
        <f t="shared" si="125"/>
        <v>5.3538890693030526E-3</v>
      </c>
      <c r="K539" s="444"/>
      <c r="L539" s="444"/>
    </row>
    <row r="540" spans="1:12" s="446" customFormat="1" x14ac:dyDescent="0.25">
      <c r="A540" s="12"/>
      <c r="B540" s="6" t="s">
        <v>136</v>
      </c>
      <c r="C540" s="4"/>
      <c r="D540" s="4" t="s">
        <v>405</v>
      </c>
      <c r="E540" s="80" t="s">
        <v>15</v>
      </c>
      <c r="F540" s="199"/>
      <c r="G540" s="69">
        <v>502500</v>
      </c>
      <c r="H540" s="210">
        <v>860000</v>
      </c>
      <c r="I540" s="231">
        <v>0</v>
      </c>
      <c r="J540" s="271">
        <f t="shared" si="125"/>
        <v>0</v>
      </c>
      <c r="K540" s="444"/>
      <c r="L540" s="444"/>
    </row>
    <row r="541" spans="1:12" s="446" customFormat="1" x14ac:dyDescent="0.25">
      <c r="A541" s="12"/>
      <c r="B541" s="626" t="s">
        <v>136</v>
      </c>
      <c r="C541" s="623"/>
      <c r="D541" s="623" t="s">
        <v>406</v>
      </c>
      <c r="E541" s="624" t="s">
        <v>15</v>
      </c>
      <c r="F541" s="146"/>
      <c r="G541" s="69">
        <v>58280.800000000003</v>
      </c>
      <c r="H541" s="210">
        <v>13900.56</v>
      </c>
      <c r="I541" s="231">
        <v>0</v>
      </c>
      <c r="J541" s="271">
        <f t="shared" si="125"/>
        <v>0</v>
      </c>
      <c r="K541" s="444"/>
      <c r="L541" s="444"/>
    </row>
    <row r="542" spans="1:12" s="446" customFormat="1" x14ac:dyDescent="0.25">
      <c r="A542" s="12"/>
      <c r="B542" s="626" t="s">
        <v>74</v>
      </c>
      <c r="C542" s="623"/>
      <c r="D542" s="623" t="s">
        <v>406</v>
      </c>
      <c r="E542" s="624" t="s">
        <v>26</v>
      </c>
      <c r="F542" s="146"/>
      <c r="G542" s="69"/>
      <c r="H542" s="210"/>
      <c r="I542" s="231"/>
      <c r="J542" s="271" t="e">
        <f t="shared" si="125"/>
        <v>#DIV/0!</v>
      </c>
      <c r="K542" s="444"/>
      <c r="L542" s="444"/>
    </row>
    <row r="543" spans="1:12" s="446" customFormat="1" x14ac:dyDescent="0.25">
      <c r="A543" s="12"/>
      <c r="B543" s="626" t="s">
        <v>19</v>
      </c>
      <c r="C543" s="623"/>
      <c r="D543" s="623" t="s">
        <v>406</v>
      </c>
      <c r="E543" s="624" t="s">
        <v>26</v>
      </c>
      <c r="F543" s="146"/>
      <c r="G543" s="69"/>
      <c r="H543" s="210"/>
      <c r="I543" s="231"/>
      <c r="J543" s="271" t="e">
        <f t="shared" si="125"/>
        <v>#DIV/0!</v>
      </c>
      <c r="K543" s="444"/>
      <c r="L543" s="444"/>
    </row>
    <row r="544" spans="1:12" s="446" customFormat="1" x14ac:dyDescent="0.25">
      <c r="A544" s="12"/>
      <c r="B544" s="6" t="s">
        <v>136</v>
      </c>
      <c r="C544" s="4"/>
      <c r="D544" s="4" t="s">
        <v>407</v>
      </c>
      <c r="E544" s="80" t="s">
        <v>234</v>
      </c>
      <c r="F544" s="146"/>
      <c r="G544" s="69">
        <v>60000</v>
      </c>
      <c r="H544" s="210">
        <v>60000</v>
      </c>
      <c r="I544" s="231">
        <v>5000</v>
      </c>
      <c r="J544" s="271">
        <f t="shared" si="125"/>
        <v>8.3333333333333329E-2</v>
      </c>
      <c r="K544" s="444"/>
      <c r="L544" s="444"/>
    </row>
    <row r="545" spans="1:12" s="446" customFormat="1" ht="45" customHeight="1" x14ac:dyDescent="0.25">
      <c r="A545" s="12"/>
      <c r="B545" s="40"/>
      <c r="C545" s="41"/>
      <c r="D545" s="41"/>
      <c r="E545" s="93"/>
      <c r="F545" s="125" t="s">
        <v>185</v>
      </c>
      <c r="G545" s="67">
        <f t="shared" ref="G545:I545" si="144">G546</f>
        <v>50000</v>
      </c>
      <c r="H545" s="208">
        <f t="shared" si="144"/>
        <v>50000</v>
      </c>
      <c r="I545" s="230">
        <f t="shared" si="144"/>
        <v>0</v>
      </c>
      <c r="J545" s="267">
        <f t="shared" si="125"/>
        <v>0</v>
      </c>
      <c r="K545" s="444"/>
      <c r="L545" s="444"/>
    </row>
    <row r="546" spans="1:12" s="446" customFormat="1" ht="15.75" thickBot="1" x14ac:dyDescent="0.3">
      <c r="A546" s="12"/>
      <c r="B546" s="615" t="s">
        <v>136</v>
      </c>
      <c r="C546" s="611"/>
      <c r="D546" s="611" t="s">
        <v>408</v>
      </c>
      <c r="E546" s="608" t="s">
        <v>15</v>
      </c>
      <c r="F546" s="202"/>
      <c r="G546" s="104">
        <v>50000</v>
      </c>
      <c r="H546" s="219">
        <v>50000</v>
      </c>
      <c r="I546" s="249">
        <v>0</v>
      </c>
      <c r="J546" s="268">
        <f t="shared" si="125"/>
        <v>0</v>
      </c>
      <c r="K546" s="444"/>
      <c r="L546" s="444"/>
    </row>
    <row r="547" spans="1:12" s="453" customFormat="1" ht="36" customHeight="1" thickBot="1" x14ac:dyDescent="0.3">
      <c r="A547" s="91">
        <v>12</v>
      </c>
      <c r="B547" s="107"/>
      <c r="C547" s="108"/>
      <c r="D547" s="108"/>
      <c r="E547" s="109"/>
      <c r="F547" s="123" t="s">
        <v>239</v>
      </c>
      <c r="G547" s="110">
        <f>G548+G551+G571+G589+G592+G599</f>
        <v>421676418.86000001</v>
      </c>
      <c r="H547" s="115">
        <f>H548+H551+H571+H589+H592+H596+H599</f>
        <v>637128150.77999997</v>
      </c>
      <c r="I547" s="255">
        <f>I548+I551+I571+I589+I592+I596+I599</f>
        <v>23439215.120000001</v>
      </c>
      <c r="J547" s="273">
        <f t="shared" si="125"/>
        <v>3.678885494433843E-2</v>
      </c>
      <c r="K547" s="444"/>
      <c r="L547" s="444"/>
    </row>
    <row r="548" spans="1:12" s="456" customFormat="1" ht="51.75" customHeight="1" x14ac:dyDescent="0.25">
      <c r="A548" s="27"/>
      <c r="B548" s="176"/>
      <c r="C548" s="177"/>
      <c r="D548" s="177"/>
      <c r="E548" s="178"/>
      <c r="F548" s="203" t="s">
        <v>197</v>
      </c>
      <c r="G548" s="179">
        <f>G549</f>
        <v>8368848.7000000002</v>
      </c>
      <c r="H548" s="228">
        <f>H549</f>
        <v>8710841</v>
      </c>
      <c r="I548" s="254">
        <f t="shared" ref="I548" si="145">I549</f>
        <v>561968.41</v>
      </c>
      <c r="J548" s="274">
        <f t="shared" si="125"/>
        <v>6.4513680137199159E-2</v>
      </c>
      <c r="K548" s="444"/>
      <c r="L548" s="444"/>
    </row>
    <row r="549" spans="1:12" s="446" customFormat="1" ht="30" x14ac:dyDescent="0.25">
      <c r="A549" s="12"/>
      <c r="B549" s="97"/>
      <c r="C549" s="88"/>
      <c r="D549" s="88"/>
      <c r="E549" s="98"/>
      <c r="F549" s="125" t="s">
        <v>40</v>
      </c>
      <c r="G549" s="106">
        <f t="shared" ref="G549:I549" si="146">G550</f>
        <v>8368848.7000000002</v>
      </c>
      <c r="H549" s="133">
        <f t="shared" si="146"/>
        <v>8710841</v>
      </c>
      <c r="I549" s="235">
        <f t="shared" si="146"/>
        <v>561968.41</v>
      </c>
      <c r="J549" s="277">
        <f t="shared" si="125"/>
        <v>6.4513680137199159E-2</v>
      </c>
      <c r="K549" s="444"/>
      <c r="L549" s="444"/>
    </row>
    <row r="550" spans="1:12" s="437" customFormat="1" ht="15.75" customHeight="1" x14ac:dyDescent="0.25">
      <c r="A550" s="13"/>
      <c r="B550" s="186" t="s">
        <v>142</v>
      </c>
      <c r="C550" s="204"/>
      <c r="D550" s="204" t="s">
        <v>409</v>
      </c>
      <c r="E550" s="205" t="s">
        <v>12</v>
      </c>
      <c r="F550" s="146"/>
      <c r="G550" s="69">
        <v>8368848.7000000002</v>
      </c>
      <c r="H550" s="210">
        <v>8710841</v>
      </c>
      <c r="I550" s="231">
        <v>561968.41</v>
      </c>
      <c r="J550" s="271">
        <f t="shared" si="125"/>
        <v>6.4513680137199159E-2</v>
      </c>
      <c r="K550" s="444"/>
      <c r="L550" s="444"/>
    </row>
    <row r="551" spans="1:12" s="456" customFormat="1" ht="32.25" customHeight="1" x14ac:dyDescent="0.25">
      <c r="A551" s="32"/>
      <c r="B551" s="61"/>
      <c r="C551" s="56"/>
      <c r="D551" s="56"/>
      <c r="E551" s="82"/>
      <c r="F551" s="190" t="s">
        <v>198</v>
      </c>
      <c r="G551" s="76">
        <f>G552+G554+G557</f>
        <v>99021919.199999988</v>
      </c>
      <c r="H551" s="217">
        <f>H552+H554+H557+H561+H563+H559+H567+H569+H565</f>
        <v>106666381.17</v>
      </c>
      <c r="I551" s="232">
        <f>I552+I554+I557+I561+I563+I567+I569+I565</f>
        <v>6272916.96</v>
      </c>
      <c r="J551" s="278">
        <f t="shared" si="125"/>
        <v>5.8808753903467598E-2</v>
      </c>
      <c r="K551" s="444"/>
      <c r="L551" s="444"/>
    </row>
    <row r="552" spans="1:12" s="446" customFormat="1" ht="17.25" customHeight="1" x14ac:dyDescent="0.25">
      <c r="A552" s="12"/>
      <c r="B552" s="97"/>
      <c r="C552" s="88"/>
      <c r="D552" s="88"/>
      <c r="E552" s="98"/>
      <c r="F552" s="125" t="s">
        <v>143</v>
      </c>
      <c r="G552" s="106">
        <f>G553</f>
        <v>95926467.129999995</v>
      </c>
      <c r="H552" s="133">
        <f>H553</f>
        <v>103479042.14</v>
      </c>
      <c r="I552" s="235">
        <f t="shared" ref="I552" si="147">I553</f>
        <v>6173278.96</v>
      </c>
      <c r="J552" s="277">
        <f t="shared" si="125"/>
        <v>5.9657287430704857E-2</v>
      </c>
      <c r="K552" s="444"/>
      <c r="L552" s="444"/>
    </row>
    <row r="553" spans="1:12" s="448" customFormat="1" ht="15" customHeight="1" x14ac:dyDescent="0.25">
      <c r="A553" s="13"/>
      <c r="B553" s="627" t="s">
        <v>142</v>
      </c>
      <c r="C553" s="612"/>
      <c r="D553" s="612" t="s">
        <v>410</v>
      </c>
      <c r="E553" s="609" t="s">
        <v>114</v>
      </c>
      <c r="F553" s="146"/>
      <c r="G553" s="69">
        <v>95926467.129999995</v>
      </c>
      <c r="H553" s="210">
        <v>103479042.14</v>
      </c>
      <c r="I553" s="231">
        <v>6173278.96</v>
      </c>
      <c r="J553" s="271">
        <f t="shared" si="125"/>
        <v>5.9657287430704857E-2</v>
      </c>
      <c r="K553" s="444"/>
      <c r="L553" s="444"/>
    </row>
    <row r="554" spans="1:12" s="446" customFormat="1" x14ac:dyDescent="0.25">
      <c r="A554" s="12"/>
      <c r="B554" s="97"/>
      <c r="C554" s="88"/>
      <c r="D554" s="88"/>
      <c r="E554" s="98"/>
      <c r="F554" s="125" t="s">
        <v>144</v>
      </c>
      <c r="G554" s="106">
        <f>G555+G556</f>
        <v>1695000</v>
      </c>
      <c r="H554" s="133">
        <f>H555+H556</f>
        <v>1695840</v>
      </c>
      <c r="I554" s="235">
        <f t="shared" ref="I554" si="148">I555+I556</f>
        <v>37638</v>
      </c>
      <c r="J554" s="277">
        <f t="shared" si="125"/>
        <v>2.219431078403623E-2</v>
      </c>
      <c r="K554" s="444"/>
      <c r="L554" s="444"/>
    </row>
    <row r="555" spans="1:12" s="437" customFormat="1" ht="12.75" customHeight="1" x14ac:dyDescent="0.25">
      <c r="A555" s="13"/>
      <c r="B555" s="6" t="s">
        <v>11</v>
      </c>
      <c r="C555" s="4"/>
      <c r="D555" s="4" t="s">
        <v>411</v>
      </c>
      <c r="E555" s="80" t="s">
        <v>15</v>
      </c>
      <c r="F555" s="146"/>
      <c r="G555" s="69">
        <v>400000</v>
      </c>
      <c r="H555" s="210">
        <v>400000</v>
      </c>
      <c r="I555" s="231">
        <v>0</v>
      </c>
      <c r="J555" s="271">
        <f t="shared" si="125"/>
        <v>0</v>
      </c>
      <c r="K555" s="444"/>
      <c r="L555" s="444"/>
    </row>
    <row r="556" spans="1:12" s="448" customFormat="1" ht="12.75" customHeight="1" x14ac:dyDescent="0.25">
      <c r="A556" s="13"/>
      <c r="B556" s="7" t="s">
        <v>142</v>
      </c>
      <c r="C556" s="4"/>
      <c r="D556" s="4" t="s">
        <v>411</v>
      </c>
      <c r="E556" s="80" t="s">
        <v>12</v>
      </c>
      <c r="F556" s="146"/>
      <c r="G556" s="69">
        <v>1295000</v>
      </c>
      <c r="H556" s="210">
        <v>1295840</v>
      </c>
      <c r="I556" s="231">
        <v>37638</v>
      </c>
      <c r="J556" s="271">
        <f t="shared" si="125"/>
        <v>2.904525250030868E-2</v>
      </c>
      <c r="K556" s="444"/>
      <c r="L556" s="444"/>
    </row>
    <row r="557" spans="1:12" s="446" customFormat="1" ht="53.25" customHeight="1" x14ac:dyDescent="0.25">
      <c r="A557" s="12"/>
      <c r="B557" s="97"/>
      <c r="C557" s="88"/>
      <c r="D557" s="88"/>
      <c r="E557" s="98"/>
      <c r="F557" s="125" t="s">
        <v>145</v>
      </c>
      <c r="G557" s="106">
        <f>G558</f>
        <v>1400452.07</v>
      </c>
      <c r="H557" s="133">
        <f>H558</f>
        <v>1491499.03</v>
      </c>
      <c r="I557" s="235">
        <f t="shared" ref="I557:I559" si="149">I558</f>
        <v>62000</v>
      </c>
      <c r="J557" s="277">
        <f t="shared" si="125"/>
        <v>4.1568917413241632E-2</v>
      </c>
      <c r="K557" s="444"/>
      <c r="L557" s="444"/>
    </row>
    <row r="558" spans="1:12" s="437" customFormat="1" ht="14.25" customHeight="1" x14ac:dyDescent="0.25">
      <c r="A558" s="13"/>
      <c r="B558" s="626" t="s">
        <v>142</v>
      </c>
      <c r="C558" s="623"/>
      <c r="D558" s="623" t="s">
        <v>412</v>
      </c>
      <c r="E558" s="624" t="s">
        <v>114</v>
      </c>
      <c r="F558" s="146"/>
      <c r="G558" s="69">
        <v>1400452.07</v>
      </c>
      <c r="H558" s="210">
        <v>1491499.03</v>
      </c>
      <c r="I558" s="231">
        <v>62000</v>
      </c>
      <c r="J558" s="271">
        <f t="shared" si="125"/>
        <v>4.1568917413241632E-2</v>
      </c>
      <c r="K558" s="444"/>
      <c r="L558" s="444"/>
    </row>
    <row r="559" spans="1:12" s="437" customFormat="1" ht="30" hidden="1" customHeight="1" x14ac:dyDescent="0.25">
      <c r="A559" s="13"/>
      <c r="B559" s="97"/>
      <c r="C559" s="88"/>
      <c r="D559" s="88"/>
      <c r="E559" s="98"/>
      <c r="F559" s="125" t="s">
        <v>498</v>
      </c>
      <c r="G559" s="106">
        <f>G560</f>
        <v>1400452.07</v>
      </c>
      <c r="H559" s="133">
        <f>H560</f>
        <v>0</v>
      </c>
      <c r="I559" s="235">
        <f t="shared" si="149"/>
        <v>0</v>
      </c>
      <c r="J559" s="277" t="e">
        <f t="shared" si="125"/>
        <v>#DIV/0!</v>
      </c>
      <c r="K559" s="444"/>
      <c r="L559" s="444"/>
    </row>
    <row r="560" spans="1:12" s="437" customFormat="1" ht="14.25" hidden="1" customHeight="1" x14ac:dyDescent="0.25">
      <c r="A560" s="13"/>
      <c r="B560" s="626" t="s">
        <v>142</v>
      </c>
      <c r="C560" s="623"/>
      <c r="D560" s="623" t="s">
        <v>497</v>
      </c>
      <c r="E560" s="624" t="s">
        <v>114</v>
      </c>
      <c r="F560" s="146"/>
      <c r="G560" s="69">
        <v>1400452.07</v>
      </c>
      <c r="H560" s="210"/>
      <c r="I560" s="231">
        <v>0</v>
      </c>
      <c r="J560" s="271" t="e">
        <f t="shared" ref="J560:J625" si="150">I560/H560</f>
        <v>#DIV/0!</v>
      </c>
      <c r="K560" s="444"/>
      <c r="L560" s="444"/>
    </row>
    <row r="561" spans="1:12" s="437" customFormat="1" ht="33" hidden="1" customHeight="1" x14ac:dyDescent="0.25">
      <c r="A561" s="13"/>
      <c r="B561" s="97"/>
      <c r="C561" s="88"/>
      <c r="D561" s="88"/>
      <c r="E561" s="98"/>
      <c r="F561" s="125" t="s">
        <v>21</v>
      </c>
      <c r="G561" s="106"/>
      <c r="H561" s="133">
        <f>H562</f>
        <v>0</v>
      </c>
      <c r="I561" s="235">
        <f>I562</f>
        <v>0</v>
      </c>
      <c r="J561" s="277" t="e">
        <f t="shared" si="150"/>
        <v>#DIV/0!</v>
      </c>
      <c r="K561" s="444"/>
      <c r="L561" s="444"/>
    </row>
    <row r="562" spans="1:12" s="437" customFormat="1" ht="14.25" hidden="1" customHeight="1" x14ac:dyDescent="0.25">
      <c r="A562" s="13"/>
      <c r="B562" s="626" t="s">
        <v>41</v>
      </c>
      <c r="C562" s="623"/>
      <c r="D562" s="623" t="s">
        <v>446</v>
      </c>
      <c r="E562" s="624" t="s">
        <v>22</v>
      </c>
      <c r="F562" s="146"/>
      <c r="G562" s="69"/>
      <c r="H562" s="210"/>
      <c r="I562" s="231"/>
      <c r="J562" s="271" t="e">
        <f t="shared" si="150"/>
        <v>#DIV/0!</v>
      </c>
      <c r="K562" s="444"/>
      <c r="L562" s="444"/>
    </row>
    <row r="563" spans="1:12" s="446" customFormat="1" ht="30" hidden="1" x14ac:dyDescent="0.25">
      <c r="A563" s="12"/>
      <c r="B563" s="97"/>
      <c r="C563" s="88"/>
      <c r="D563" s="88"/>
      <c r="E563" s="98"/>
      <c r="F563" s="125" t="s">
        <v>146</v>
      </c>
      <c r="G563" s="106">
        <f>SUM(G564:G564)</f>
        <v>0</v>
      </c>
      <c r="H563" s="133">
        <f>SUM(H564:H564)</f>
        <v>0</v>
      </c>
      <c r="I563" s="235">
        <f>SUM(I564:I564)</f>
        <v>0</v>
      </c>
      <c r="J563" s="277" t="e">
        <f t="shared" si="150"/>
        <v>#DIV/0!</v>
      </c>
      <c r="K563" s="444"/>
      <c r="L563" s="444"/>
    </row>
    <row r="564" spans="1:12" s="437" customFormat="1" ht="14.25" hidden="1" customHeight="1" x14ac:dyDescent="0.25">
      <c r="A564" s="13"/>
      <c r="B564" s="626" t="s">
        <v>41</v>
      </c>
      <c r="C564" s="623"/>
      <c r="D564" s="623" t="s">
        <v>459</v>
      </c>
      <c r="E564" s="624" t="s">
        <v>22</v>
      </c>
      <c r="F564" s="146"/>
      <c r="G564" s="69"/>
      <c r="H564" s="210"/>
      <c r="I564" s="231"/>
      <c r="J564" s="271" t="e">
        <f t="shared" si="150"/>
        <v>#DIV/0!</v>
      </c>
      <c r="K564" s="444"/>
      <c r="L564" s="444"/>
    </row>
    <row r="565" spans="1:12" s="437" customFormat="1" ht="65.25" hidden="1" customHeight="1" x14ac:dyDescent="0.25">
      <c r="A565" s="13"/>
      <c r="B565" s="97"/>
      <c r="C565" s="88"/>
      <c r="D565" s="88"/>
      <c r="E565" s="98"/>
      <c r="F565" s="125" t="s">
        <v>534</v>
      </c>
      <c r="G565" s="106"/>
      <c r="H565" s="133">
        <f>SUM(H566:H566)</f>
        <v>0</v>
      </c>
      <c r="I565" s="235">
        <f>SUM(I566:I566)</f>
        <v>0</v>
      </c>
      <c r="J565" s="277" t="e">
        <f t="shared" si="150"/>
        <v>#DIV/0!</v>
      </c>
      <c r="K565" s="444"/>
      <c r="L565" s="444"/>
    </row>
    <row r="566" spans="1:12" s="437" customFormat="1" ht="14.25" hidden="1" customHeight="1" x14ac:dyDescent="0.25">
      <c r="A566" s="13"/>
      <c r="B566" s="626" t="s">
        <v>142</v>
      </c>
      <c r="C566" s="623" t="s">
        <v>532</v>
      </c>
      <c r="D566" s="623" t="s">
        <v>535</v>
      </c>
      <c r="E566" s="624" t="s">
        <v>12</v>
      </c>
      <c r="F566" s="146"/>
      <c r="G566" s="69"/>
      <c r="H566" s="210"/>
      <c r="I566" s="231"/>
      <c r="J566" s="271" t="e">
        <f t="shared" si="150"/>
        <v>#DIV/0!</v>
      </c>
      <c r="K566" s="444"/>
      <c r="L566" s="444"/>
    </row>
    <row r="567" spans="1:12" s="437" customFormat="1" ht="63" hidden="1" customHeight="1" x14ac:dyDescent="0.25">
      <c r="A567" s="13"/>
      <c r="B567" s="97"/>
      <c r="C567" s="88"/>
      <c r="D567" s="88"/>
      <c r="E567" s="98"/>
      <c r="F567" s="125" t="s">
        <v>507</v>
      </c>
      <c r="G567" s="106"/>
      <c r="H567" s="133">
        <f>SUM(H568)</f>
        <v>0</v>
      </c>
      <c r="I567" s="235">
        <f>SUM(I568)</f>
        <v>0</v>
      </c>
      <c r="J567" s="277" t="e">
        <f t="shared" si="150"/>
        <v>#DIV/0!</v>
      </c>
      <c r="K567" s="444"/>
      <c r="L567" s="444"/>
    </row>
    <row r="568" spans="1:12" s="437" customFormat="1" ht="15" customHeight="1" x14ac:dyDescent="0.25">
      <c r="A568" s="13"/>
      <c r="B568" s="314" t="s">
        <v>142</v>
      </c>
      <c r="C568" s="204"/>
      <c r="D568" s="204" t="s">
        <v>508</v>
      </c>
      <c r="E568" s="204" t="s">
        <v>114</v>
      </c>
      <c r="F568" s="371"/>
      <c r="G568" s="377"/>
      <c r="H568" s="210"/>
      <c r="I568" s="231"/>
      <c r="J568" s="271" t="e">
        <f t="shared" si="150"/>
        <v>#DIV/0!</v>
      </c>
      <c r="K568" s="444"/>
      <c r="L568" s="444"/>
    </row>
    <row r="569" spans="1:12" s="437" customFormat="1" ht="33" customHeight="1" x14ac:dyDescent="0.25">
      <c r="A569" s="13"/>
      <c r="B569" s="97"/>
      <c r="C569" s="88"/>
      <c r="D569" s="88"/>
      <c r="E569" s="98"/>
      <c r="F569" s="125" t="s">
        <v>518</v>
      </c>
      <c r="G569" s="106"/>
      <c r="H569" s="133">
        <f>SUM(H570)</f>
        <v>0</v>
      </c>
      <c r="I569" s="235">
        <f>SUM(I570)</f>
        <v>0</v>
      </c>
      <c r="J569" s="277" t="e">
        <f t="shared" si="150"/>
        <v>#DIV/0!</v>
      </c>
      <c r="K569" s="444"/>
      <c r="L569" s="444"/>
    </row>
    <row r="570" spans="1:12" s="437" customFormat="1" ht="15" customHeight="1" x14ac:dyDescent="0.25">
      <c r="A570" s="13"/>
      <c r="B570" s="314" t="s">
        <v>142</v>
      </c>
      <c r="C570" s="204"/>
      <c r="D570" s="204" t="s">
        <v>519</v>
      </c>
      <c r="E570" s="204" t="s">
        <v>114</v>
      </c>
      <c r="F570" s="371"/>
      <c r="G570" s="377"/>
      <c r="H570" s="210"/>
      <c r="I570" s="231"/>
      <c r="J570" s="271" t="e">
        <f t="shared" si="150"/>
        <v>#DIV/0!</v>
      </c>
      <c r="K570" s="444"/>
      <c r="L570" s="444"/>
    </row>
    <row r="571" spans="1:12" s="456" customFormat="1" ht="46.5" customHeight="1" x14ac:dyDescent="0.25">
      <c r="A571" s="32"/>
      <c r="B571" s="61"/>
      <c r="C571" s="56"/>
      <c r="D571" s="56"/>
      <c r="E571" s="82"/>
      <c r="F571" s="190" t="s">
        <v>199</v>
      </c>
      <c r="G571" s="76">
        <f>G574+G576+G580</f>
        <v>241420301.34999999</v>
      </c>
      <c r="H571" s="217">
        <f>H574+H576+H578+H580+H572+H583+H585+H587</f>
        <v>269252906.00999999</v>
      </c>
      <c r="I571" s="232">
        <f>I574+I576+I578+I580+I572+I583+I585+I587</f>
        <v>16604329.75</v>
      </c>
      <c r="J571" s="278">
        <f t="shared" si="150"/>
        <v>6.1668154286822513E-2</v>
      </c>
      <c r="K571" s="444"/>
      <c r="L571" s="444"/>
    </row>
    <row r="572" spans="1:12" s="456" customFormat="1" ht="16.5" customHeight="1" x14ac:dyDescent="0.25">
      <c r="A572" s="32"/>
      <c r="B572" s="97"/>
      <c r="C572" s="88"/>
      <c r="D572" s="88"/>
      <c r="E572" s="98"/>
      <c r="F572" s="125" t="s">
        <v>69</v>
      </c>
      <c r="G572" s="106"/>
      <c r="H572" s="133">
        <f>H573</f>
        <v>267502814.00999999</v>
      </c>
      <c r="I572" s="235">
        <f>I573</f>
        <v>16604329.75</v>
      </c>
      <c r="J572" s="277">
        <f t="shared" si="150"/>
        <v>6.2071607775233663E-2</v>
      </c>
      <c r="K572" s="444"/>
      <c r="L572" s="444"/>
    </row>
    <row r="573" spans="1:12" s="456" customFormat="1" ht="15" customHeight="1" x14ac:dyDescent="0.25">
      <c r="A573" s="32"/>
      <c r="B573" s="6" t="s">
        <v>142</v>
      </c>
      <c r="C573" s="4"/>
      <c r="D573" s="4" t="s">
        <v>460</v>
      </c>
      <c r="E573" s="80" t="s">
        <v>26</v>
      </c>
      <c r="F573" s="146"/>
      <c r="G573" s="69"/>
      <c r="H573" s="210">
        <v>267502814.00999999</v>
      </c>
      <c r="I573" s="231">
        <v>16604329.75</v>
      </c>
      <c r="J573" s="271">
        <f t="shared" si="150"/>
        <v>6.2071607775233663E-2</v>
      </c>
      <c r="K573" s="444"/>
      <c r="L573" s="444"/>
    </row>
    <row r="574" spans="1:12" s="446" customFormat="1" ht="17.25" customHeight="1" x14ac:dyDescent="0.25">
      <c r="A574" s="12"/>
      <c r="B574" s="97"/>
      <c r="C574" s="88"/>
      <c r="D574" s="88"/>
      <c r="E574" s="98"/>
      <c r="F574" s="125" t="s">
        <v>148</v>
      </c>
      <c r="G574" s="106">
        <f>G575</f>
        <v>239765376.34999999</v>
      </c>
      <c r="H574" s="133">
        <f>H575</f>
        <v>0</v>
      </c>
      <c r="I574" s="235">
        <f t="shared" ref="I574" si="151">I575</f>
        <v>0</v>
      </c>
      <c r="J574" s="277" t="e">
        <f t="shared" si="150"/>
        <v>#DIV/0!</v>
      </c>
      <c r="K574" s="444"/>
      <c r="L574" s="444"/>
    </row>
    <row r="575" spans="1:12" s="437" customFormat="1" ht="15.75" customHeight="1" x14ac:dyDescent="0.25">
      <c r="A575" s="13"/>
      <c r="B575" s="6" t="s">
        <v>142</v>
      </c>
      <c r="C575" s="4"/>
      <c r="D575" s="4" t="s">
        <v>413</v>
      </c>
      <c r="E575" s="80" t="s">
        <v>26</v>
      </c>
      <c r="F575" s="146"/>
      <c r="G575" s="69">
        <v>239765376.34999999</v>
      </c>
      <c r="H575" s="210"/>
      <c r="I575" s="231"/>
      <c r="J575" s="271" t="e">
        <f t="shared" si="150"/>
        <v>#DIV/0!</v>
      </c>
      <c r="K575" s="444"/>
      <c r="L575" s="444"/>
    </row>
    <row r="576" spans="1:12" s="446" customFormat="1" ht="30" customHeight="1" x14ac:dyDescent="0.25">
      <c r="A576" s="12"/>
      <c r="B576" s="97"/>
      <c r="C576" s="88"/>
      <c r="D576" s="88"/>
      <c r="E576" s="98"/>
      <c r="F576" s="125" t="s">
        <v>92</v>
      </c>
      <c r="G576" s="106">
        <f>G577</f>
        <v>690000</v>
      </c>
      <c r="H576" s="133">
        <f>H577</f>
        <v>690000</v>
      </c>
      <c r="I576" s="235">
        <f t="shared" ref="I576" si="152">I577</f>
        <v>0</v>
      </c>
      <c r="J576" s="277">
        <f t="shared" si="150"/>
        <v>0</v>
      </c>
      <c r="K576" s="444"/>
      <c r="L576" s="444"/>
    </row>
    <row r="577" spans="1:12" s="437" customFormat="1" ht="15.75" customHeight="1" x14ac:dyDescent="0.25">
      <c r="A577" s="13"/>
      <c r="B577" s="626" t="s">
        <v>142</v>
      </c>
      <c r="C577" s="623"/>
      <c r="D577" s="623" t="s">
        <v>414</v>
      </c>
      <c r="E577" s="624" t="s">
        <v>149</v>
      </c>
      <c r="F577" s="146"/>
      <c r="G577" s="69">
        <v>690000</v>
      </c>
      <c r="H577" s="210">
        <v>690000</v>
      </c>
      <c r="I577" s="231">
        <v>0</v>
      </c>
      <c r="J577" s="271">
        <f t="shared" si="150"/>
        <v>0</v>
      </c>
      <c r="K577" s="444"/>
      <c r="L577" s="444"/>
    </row>
    <row r="578" spans="1:12" s="437" customFormat="1" ht="48.75" customHeight="1" x14ac:dyDescent="0.25">
      <c r="A578" s="13"/>
      <c r="B578" s="97"/>
      <c r="C578" s="88"/>
      <c r="D578" s="88"/>
      <c r="E578" s="98"/>
      <c r="F578" s="125" t="s">
        <v>520</v>
      </c>
      <c r="G578" s="106"/>
      <c r="H578" s="133">
        <f>SUM(H579)</f>
        <v>934763</v>
      </c>
      <c r="I578" s="235">
        <f>SUM(I579)</f>
        <v>0</v>
      </c>
      <c r="J578" s="277">
        <f t="shared" si="150"/>
        <v>0</v>
      </c>
      <c r="K578" s="444"/>
      <c r="L578" s="444"/>
    </row>
    <row r="579" spans="1:12" s="437" customFormat="1" ht="26.25" customHeight="1" x14ac:dyDescent="0.25">
      <c r="A579" s="13"/>
      <c r="B579" s="314" t="s">
        <v>142</v>
      </c>
      <c r="C579" s="204"/>
      <c r="D579" s="204" t="s">
        <v>521</v>
      </c>
      <c r="E579" s="204" t="s">
        <v>53</v>
      </c>
      <c r="F579" s="391"/>
      <c r="G579" s="71"/>
      <c r="H579" s="221">
        <v>934763</v>
      </c>
      <c r="I579" s="231">
        <v>0</v>
      </c>
      <c r="J579" s="271">
        <f t="shared" si="150"/>
        <v>0</v>
      </c>
      <c r="K579" s="444"/>
      <c r="L579" s="444"/>
    </row>
    <row r="580" spans="1:12" s="437" customFormat="1" ht="62.25" customHeight="1" x14ac:dyDescent="0.25">
      <c r="A580" s="13"/>
      <c r="B580" s="97"/>
      <c r="C580" s="88"/>
      <c r="D580" s="88"/>
      <c r="E580" s="98"/>
      <c r="F580" s="125" t="s">
        <v>147</v>
      </c>
      <c r="G580" s="106">
        <f>G581</f>
        <v>964925</v>
      </c>
      <c r="H580" s="133">
        <f>H581+H582</f>
        <v>125329</v>
      </c>
      <c r="I580" s="235">
        <f>I581+I582</f>
        <v>0</v>
      </c>
      <c r="J580" s="277">
        <f t="shared" si="150"/>
        <v>0</v>
      </c>
      <c r="K580" s="444"/>
      <c r="L580" s="444"/>
    </row>
    <row r="581" spans="1:12" s="437" customFormat="1" ht="21" customHeight="1" x14ac:dyDescent="0.25">
      <c r="A581" s="13"/>
      <c r="B581" s="626" t="s">
        <v>142</v>
      </c>
      <c r="C581" s="623" t="s">
        <v>532</v>
      </c>
      <c r="D581" s="623" t="s">
        <v>415</v>
      </c>
      <c r="E581" s="624" t="s">
        <v>26</v>
      </c>
      <c r="F581" s="146"/>
      <c r="G581" s="69">
        <v>964925</v>
      </c>
      <c r="H581" s="210"/>
      <c r="I581" s="231"/>
      <c r="J581" s="271" t="e">
        <f t="shared" si="150"/>
        <v>#DIV/0!</v>
      </c>
      <c r="K581" s="444"/>
      <c r="L581" s="444"/>
    </row>
    <row r="582" spans="1:12" s="437" customFormat="1" ht="21" customHeight="1" x14ac:dyDescent="0.25">
      <c r="A582" s="13"/>
      <c r="B582" s="626" t="s">
        <v>142</v>
      </c>
      <c r="C582" s="623" t="s">
        <v>533</v>
      </c>
      <c r="D582" s="623" t="s">
        <v>415</v>
      </c>
      <c r="E582" s="624" t="s">
        <v>26</v>
      </c>
      <c r="F582" s="391"/>
      <c r="G582" s="69"/>
      <c r="H582" s="210">
        <v>125329</v>
      </c>
      <c r="I582" s="231">
        <v>0</v>
      </c>
      <c r="J582" s="271">
        <f t="shared" si="150"/>
        <v>0</v>
      </c>
      <c r="K582" s="444"/>
      <c r="L582" s="444"/>
    </row>
    <row r="583" spans="1:12" s="455" customFormat="1" ht="66.75" hidden="1" customHeight="1" x14ac:dyDescent="0.25">
      <c r="A583" s="13"/>
      <c r="B583" s="97"/>
      <c r="C583" s="88"/>
      <c r="D583" s="88"/>
      <c r="E583" s="98"/>
      <c r="F583" s="125" t="s">
        <v>509</v>
      </c>
      <c r="G583" s="106"/>
      <c r="H583" s="133">
        <f>SUM(H584)</f>
        <v>0</v>
      </c>
      <c r="I583" s="235">
        <f>SUM(I584)</f>
        <v>0</v>
      </c>
      <c r="J583" s="277" t="e">
        <f t="shared" si="150"/>
        <v>#DIV/0!</v>
      </c>
      <c r="K583" s="444"/>
      <c r="L583" s="444"/>
    </row>
    <row r="584" spans="1:12" s="437" customFormat="1" ht="18.75" hidden="1" customHeight="1" x14ac:dyDescent="0.25">
      <c r="A584" s="13"/>
      <c r="B584" s="314" t="s">
        <v>142</v>
      </c>
      <c r="C584" s="204"/>
      <c r="D584" s="204" t="s">
        <v>510</v>
      </c>
      <c r="E584" s="204" t="s">
        <v>26</v>
      </c>
      <c r="F584" s="315"/>
      <c r="G584" s="377"/>
      <c r="H584" s="210"/>
      <c r="I584" s="231">
        <v>0</v>
      </c>
      <c r="J584" s="271" t="e">
        <f t="shared" si="150"/>
        <v>#DIV/0!</v>
      </c>
      <c r="K584" s="444"/>
      <c r="L584" s="444"/>
    </row>
    <row r="585" spans="1:12" s="437" customFormat="1" ht="48.75" hidden="1" customHeight="1" x14ac:dyDescent="0.25">
      <c r="A585" s="13"/>
      <c r="B585" s="97"/>
      <c r="C585" s="88"/>
      <c r="D585" s="88"/>
      <c r="E585" s="98"/>
      <c r="F585" s="125" t="s">
        <v>498</v>
      </c>
      <c r="G585" s="106"/>
      <c r="H585" s="133">
        <f>SUM(H586)</f>
        <v>0</v>
      </c>
      <c r="I585" s="235">
        <f>SUM(I586)</f>
        <v>0</v>
      </c>
      <c r="J585" s="277" t="e">
        <f t="shared" si="150"/>
        <v>#DIV/0!</v>
      </c>
      <c r="K585" s="444"/>
      <c r="L585" s="444"/>
    </row>
    <row r="586" spans="1:12" s="437" customFormat="1" ht="26.25" hidden="1" customHeight="1" x14ac:dyDescent="0.25">
      <c r="A586" s="13"/>
      <c r="B586" s="314" t="s">
        <v>142</v>
      </c>
      <c r="C586" s="204" t="s">
        <v>533</v>
      </c>
      <c r="D586" s="204" t="s">
        <v>537</v>
      </c>
      <c r="E586" s="204"/>
      <c r="F586" s="391"/>
      <c r="G586" s="71"/>
      <c r="H586" s="221"/>
      <c r="I586" s="231"/>
      <c r="J586" s="271" t="e">
        <f t="shared" si="150"/>
        <v>#DIV/0!</v>
      </c>
      <c r="K586" s="444"/>
      <c r="L586" s="444"/>
    </row>
    <row r="587" spans="1:12" s="437" customFormat="1" ht="48.75" hidden="1" customHeight="1" x14ac:dyDescent="0.25">
      <c r="A587" s="13"/>
      <c r="B587" s="97"/>
      <c r="C587" s="88"/>
      <c r="D587" s="88"/>
      <c r="E587" s="98"/>
      <c r="F587" s="125" t="s">
        <v>536</v>
      </c>
      <c r="G587" s="106"/>
      <c r="H587" s="133">
        <f>SUM(H588)</f>
        <v>0</v>
      </c>
      <c r="I587" s="235">
        <f>SUM(I588)</f>
        <v>0</v>
      </c>
      <c r="J587" s="277" t="e">
        <f t="shared" si="150"/>
        <v>#DIV/0!</v>
      </c>
      <c r="K587" s="444"/>
      <c r="L587" s="444"/>
    </row>
    <row r="588" spans="1:12" s="437" customFormat="1" ht="26.25" hidden="1" customHeight="1" x14ac:dyDescent="0.25">
      <c r="A588" s="13"/>
      <c r="B588" s="314" t="s">
        <v>142</v>
      </c>
      <c r="C588" s="204" t="s">
        <v>533</v>
      </c>
      <c r="D588" s="204" t="s">
        <v>538</v>
      </c>
      <c r="E588" s="204"/>
      <c r="F588" s="391"/>
      <c r="G588" s="71"/>
      <c r="H588" s="221"/>
      <c r="I588" s="231"/>
      <c r="J588" s="271" t="e">
        <f t="shared" si="150"/>
        <v>#DIV/0!</v>
      </c>
      <c r="K588" s="444"/>
      <c r="L588" s="444"/>
    </row>
    <row r="589" spans="1:12" s="456" customFormat="1" ht="33.75" customHeight="1" x14ac:dyDescent="0.25">
      <c r="A589" s="32"/>
      <c r="B589" s="61"/>
      <c r="C589" s="56"/>
      <c r="D589" s="56"/>
      <c r="E589" s="82"/>
      <c r="F589" s="190" t="s">
        <v>200</v>
      </c>
      <c r="G589" s="76">
        <f t="shared" ref="G589:I589" si="153">G590</f>
        <v>558000</v>
      </c>
      <c r="H589" s="217">
        <f t="shared" si="153"/>
        <v>558000</v>
      </c>
      <c r="I589" s="232">
        <f t="shared" si="153"/>
        <v>0</v>
      </c>
      <c r="J589" s="278">
        <f t="shared" si="150"/>
        <v>0</v>
      </c>
      <c r="K589" s="444"/>
      <c r="L589" s="444"/>
    </row>
    <row r="590" spans="1:12" s="446" customFormat="1" ht="30.75" customHeight="1" x14ac:dyDescent="0.25">
      <c r="A590" s="12"/>
      <c r="B590" s="97"/>
      <c r="C590" s="88"/>
      <c r="D590" s="88"/>
      <c r="E590" s="98"/>
      <c r="F590" s="125" t="s">
        <v>150</v>
      </c>
      <c r="G590" s="106">
        <f>SUM(G591:G591)</f>
        <v>558000</v>
      </c>
      <c r="H590" s="133">
        <f>SUM(H591:H591)</f>
        <v>558000</v>
      </c>
      <c r="I590" s="235">
        <f>SUM(I591:I591)</f>
        <v>0</v>
      </c>
      <c r="J590" s="277">
        <f t="shared" si="150"/>
        <v>0</v>
      </c>
      <c r="K590" s="444"/>
      <c r="L590" s="444"/>
    </row>
    <row r="591" spans="1:12" s="437" customFormat="1" ht="15.75" customHeight="1" x14ac:dyDescent="0.25">
      <c r="A591" s="13"/>
      <c r="B591" s="6" t="s">
        <v>142</v>
      </c>
      <c r="C591" s="4"/>
      <c r="D591" s="4" t="s">
        <v>416</v>
      </c>
      <c r="E591" s="80" t="s">
        <v>26</v>
      </c>
      <c r="F591" s="137"/>
      <c r="G591" s="69">
        <v>558000</v>
      </c>
      <c r="H591" s="210">
        <v>558000</v>
      </c>
      <c r="I591" s="231">
        <v>0</v>
      </c>
      <c r="J591" s="271">
        <f t="shared" si="150"/>
        <v>0</v>
      </c>
      <c r="K591" s="444"/>
      <c r="L591" s="444"/>
    </row>
    <row r="592" spans="1:12" s="456" customFormat="1" ht="51.75" customHeight="1" x14ac:dyDescent="0.25">
      <c r="A592" s="32"/>
      <c r="B592" s="61"/>
      <c r="C592" s="56"/>
      <c r="D592" s="56"/>
      <c r="E592" s="82"/>
      <c r="F592" s="190" t="s">
        <v>151</v>
      </c>
      <c r="G592" s="76">
        <f>G593</f>
        <v>2466618</v>
      </c>
      <c r="H592" s="217">
        <f>H593</f>
        <v>0</v>
      </c>
      <c r="I592" s="232">
        <f t="shared" ref="I592" si="154">I593</f>
        <v>0</v>
      </c>
      <c r="J592" s="278" t="e">
        <f t="shared" si="150"/>
        <v>#DIV/0!</v>
      </c>
      <c r="K592" s="444"/>
      <c r="L592" s="444"/>
    </row>
    <row r="593" spans="1:12" s="446" customFormat="1" ht="45" customHeight="1" x14ac:dyDescent="0.25">
      <c r="A593" s="12"/>
      <c r="B593" s="97"/>
      <c r="C593" s="88"/>
      <c r="D593" s="88"/>
      <c r="E593" s="98"/>
      <c r="F593" s="125" t="s">
        <v>151</v>
      </c>
      <c r="G593" s="106">
        <f>G594</f>
        <v>2466618</v>
      </c>
      <c r="H593" s="133">
        <f>SUM(H594:H595)</f>
        <v>0</v>
      </c>
      <c r="I593" s="235">
        <f>SUM(I594:I595)</f>
        <v>0</v>
      </c>
      <c r="J593" s="277" t="e">
        <f t="shared" si="150"/>
        <v>#DIV/0!</v>
      </c>
      <c r="K593" s="444"/>
      <c r="L593" s="444"/>
    </row>
    <row r="594" spans="1:12" s="437" customFormat="1" ht="15" customHeight="1" x14ac:dyDescent="0.25">
      <c r="A594" s="13"/>
      <c r="B594" s="626" t="s">
        <v>142</v>
      </c>
      <c r="C594" s="623" t="s">
        <v>532</v>
      </c>
      <c r="D594" s="623" t="s">
        <v>417</v>
      </c>
      <c r="E594" s="624" t="s">
        <v>102</v>
      </c>
      <c r="F594" s="144"/>
      <c r="G594" s="69">
        <v>2466618</v>
      </c>
      <c r="H594" s="210"/>
      <c r="I594" s="231"/>
      <c r="J594" s="271" t="e">
        <f t="shared" si="150"/>
        <v>#DIV/0!</v>
      </c>
      <c r="K594" s="444"/>
      <c r="L594" s="444"/>
    </row>
    <row r="595" spans="1:12" s="437" customFormat="1" ht="15" customHeight="1" x14ac:dyDescent="0.25">
      <c r="A595" s="13"/>
      <c r="B595" s="314" t="s">
        <v>142</v>
      </c>
      <c r="C595" s="204" t="s">
        <v>533</v>
      </c>
      <c r="D595" s="204" t="s">
        <v>549</v>
      </c>
      <c r="E595" s="204" t="s">
        <v>102</v>
      </c>
      <c r="F595" s="315"/>
      <c r="G595" s="377"/>
      <c r="H595" s="210"/>
      <c r="I595" s="231"/>
      <c r="J595" s="271" t="e">
        <f t="shared" si="150"/>
        <v>#DIV/0!</v>
      </c>
      <c r="K595" s="444"/>
      <c r="L595" s="444"/>
    </row>
    <row r="596" spans="1:12" s="437" customFormat="1" ht="43.5" customHeight="1" x14ac:dyDescent="0.25">
      <c r="A596" s="13"/>
      <c r="B596" s="713"/>
      <c r="C596" s="714"/>
      <c r="D596" s="714"/>
      <c r="E596" s="714"/>
      <c r="F596" s="701" t="s">
        <v>599</v>
      </c>
      <c r="G596" s="715"/>
      <c r="H596" s="715">
        <f>SUM(H597)</f>
        <v>14138394.42</v>
      </c>
      <c r="I596" s="715">
        <f>SUM(I597)</f>
        <v>0</v>
      </c>
      <c r="J596" s="271">
        <f t="shared" si="150"/>
        <v>0</v>
      </c>
      <c r="K596" s="444"/>
      <c r="L596" s="444"/>
    </row>
    <row r="597" spans="1:12" s="437" customFormat="1" ht="35.25" customHeight="1" x14ac:dyDescent="0.25">
      <c r="A597" s="13"/>
      <c r="B597" s="688"/>
      <c r="C597" s="712"/>
      <c r="D597" s="712"/>
      <c r="E597" s="712"/>
      <c r="F597" s="691" t="s">
        <v>498</v>
      </c>
      <c r="G597" s="689"/>
      <c r="H597" s="689">
        <f>SUM(H598)</f>
        <v>14138394.42</v>
      </c>
      <c r="I597" s="689">
        <f>SUM(I598)</f>
        <v>0</v>
      </c>
      <c r="J597" s="271">
        <f t="shared" si="150"/>
        <v>0</v>
      </c>
      <c r="K597" s="444"/>
      <c r="L597" s="444"/>
    </row>
    <row r="598" spans="1:12" s="437" customFormat="1" ht="26.25" customHeight="1" x14ac:dyDescent="0.25">
      <c r="A598" s="13"/>
      <c r="B598" s="314" t="s">
        <v>142</v>
      </c>
      <c r="C598" s="204" t="s">
        <v>533</v>
      </c>
      <c r="D598" s="204" t="s">
        <v>600</v>
      </c>
      <c r="E598" s="204" t="s">
        <v>558</v>
      </c>
      <c r="F598" s="315"/>
      <c r="G598" s="231"/>
      <c r="H598" s="231">
        <v>14138394.42</v>
      </c>
      <c r="I598" s="231">
        <v>0</v>
      </c>
      <c r="J598" s="362">
        <f>I598/H598</f>
        <v>0</v>
      </c>
      <c r="K598" s="444"/>
      <c r="L598" s="444"/>
    </row>
    <row r="599" spans="1:12" s="456" customFormat="1" ht="37.5" customHeight="1" x14ac:dyDescent="0.25">
      <c r="A599" s="32"/>
      <c r="B599" s="61"/>
      <c r="C599" s="56"/>
      <c r="D599" s="56"/>
      <c r="E599" s="82"/>
      <c r="F599" s="190" t="s">
        <v>152</v>
      </c>
      <c r="G599" s="76">
        <f>G600+G604</f>
        <v>69840731.609999999</v>
      </c>
      <c r="H599" s="217">
        <f>H600+H604+H602</f>
        <v>237801628.18000001</v>
      </c>
      <c r="I599" s="232">
        <f>I600+I604+I602</f>
        <v>0</v>
      </c>
      <c r="J599" s="278">
        <f t="shared" si="150"/>
        <v>0</v>
      </c>
      <c r="K599" s="444"/>
      <c r="L599" s="444"/>
    </row>
    <row r="600" spans="1:12" s="446" customFormat="1" ht="69.75" customHeight="1" x14ac:dyDescent="0.25">
      <c r="A600" s="12"/>
      <c r="B600" s="97"/>
      <c r="C600" s="88"/>
      <c r="D600" s="88"/>
      <c r="E600" s="98"/>
      <c r="F600" s="125" t="s">
        <v>596</v>
      </c>
      <c r="G600" s="106">
        <f>G601</f>
        <v>60606060.609999999</v>
      </c>
      <c r="H600" s="133">
        <f>H601</f>
        <v>237801628.18000001</v>
      </c>
      <c r="I600" s="235">
        <f t="shared" ref="I600" si="155">I601</f>
        <v>0</v>
      </c>
      <c r="J600" s="277">
        <f t="shared" si="150"/>
        <v>0</v>
      </c>
      <c r="K600" s="444"/>
      <c r="L600" s="444"/>
    </row>
    <row r="601" spans="1:12" s="437" customFormat="1" ht="15.75" customHeight="1" x14ac:dyDescent="0.25">
      <c r="A601" s="13"/>
      <c r="B601" s="6" t="s">
        <v>41</v>
      </c>
      <c r="C601" s="4" t="s">
        <v>597</v>
      </c>
      <c r="D601" s="4" t="s">
        <v>598</v>
      </c>
      <c r="E601" s="80" t="s">
        <v>567</v>
      </c>
      <c r="F601" s="146"/>
      <c r="G601" s="69">
        <v>60606060.609999999</v>
      </c>
      <c r="H601" s="210">
        <v>237801628.18000001</v>
      </c>
      <c r="I601" s="231">
        <v>0</v>
      </c>
      <c r="J601" s="271">
        <f t="shared" si="150"/>
        <v>0</v>
      </c>
      <c r="K601" s="444"/>
      <c r="L601" s="444"/>
    </row>
    <row r="602" spans="1:12" s="437" customFormat="1" ht="15.75" customHeight="1" x14ac:dyDescent="0.25">
      <c r="A602" s="13"/>
      <c r="B602" s="97"/>
      <c r="C602" s="88"/>
      <c r="D602" s="88"/>
      <c r="E602" s="98"/>
      <c r="F602" s="125" t="s">
        <v>447</v>
      </c>
      <c r="G602" s="106"/>
      <c r="H602" s="133">
        <f>H603</f>
        <v>0</v>
      </c>
      <c r="I602" s="235">
        <f>I603</f>
        <v>0</v>
      </c>
      <c r="J602" s="277" t="e">
        <f t="shared" si="150"/>
        <v>#DIV/0!</v>
      </c>
      <c r="K602" s="444"/>
      <c r="L602" s="444"/>
    </row>
    <row r="603" spans="1:12" s="437" customFormat="1" ht="15.75" customHeight="1" x14ac:dyDescent="0.25">
      <c r="A603" s="13"/>
      <c r="B603" s="6" t="s">
        <v>142</v>
      </c>
      <c r="C603" s="4"/>
      <c r="D603" s="4" t="s">
        <v>448</v>
      </c>
      <c r="E603" s="80" t="s">
        <v>114</v>
      </c>
      <c r="F603" s="146"/>
      <c r="G603" s="69"/>
      <c r="H603" s="210"/>
      <c r="I603" s="231"/>
      <c r="J603" s="271" t="e">
        <f t="shared" si="150"/>
        <v>#DIV/0!</v>
      </c>
      <c r="K603" s="444"/>
      <c r="L603" s="444"/>
    </row>
    <row r="604" spans="1:12" s="446" customFormat="1" ht="99" customHeight="1" x14ac:dyDescent="0.25">
      <c r="A604" s="12"/>
      <c r="B604" s="97"/>
      <c r="C604" s="88"/>
      <c r="D604" s="88"/>
      <c r="E604" s="98"/>
      <c r="F604" s="125" t="s">
        <v>272</v>
      </c>
      <c r="G604" s="106">
        <f>G605</f>
        <v>9234671</v>
      </c>
      <c r="H604" s="133">
        <f>H605</f>
        <v>0</v>
      </c>
      <c r="I604" s="235">
        <f t="shared" ref="I604" si="156">I605</f>
        <v>0</v>
      </c>
      <c r="J604" s="277" t="e">
        <f t="shared" si="150"/>
        <v>#DIV/0!</v>
      </c>
      <c r="K604" s="444"/>
      <c r="L604" s="444"/>
    </row>
    <row r="605" spans="1:12" s="437" customFormat="1" ht="16.5" customHeight="1" thickBot="1" x14ac:dyDescent="0.3">
      <c r="A605" s="13"/>
      <c r="B605" s="15" t="s">
        <v>142</v>
      </c>
      <c r="C605" s="16"/>
      <c r="D605" s="16" t="s">
        <v>419</v>
      </c>
      <c r="E605" s="172" t="s">
        <v>26</v>
      </c>
      <c r="F605" s="146"/>
      <c r="G605" s="72">
        <v>9234671</v>
      </c>
      <c r="H605" s="209"/>
      <c r="I605" s="249"/>
      <c r="J605" s="268" t="e">
        <f t="shared" si="150"/>
        <v>#DIV/0!</v>
      </c>
      <c r="K605" s="444"/>
      <c r="L605" s="444"/>
    </row>
    <row r="606" spans="1:12" s="440" customFormat="1" ht="51.75" customHeight="1" thickBot="1" x14ac:dyDescent="0.3">
      <c r="A606" s="90">
        <v>13</v>
      </c>
      <c r="B606" s="35"/>
      <c r="C606" s="36"/>
      <c r="D606" s="36"/>
      <c r="E606" s="92"/>
      <c r="F606" s="187" t="s">
        <v>240</v>
      </c>
      <c r="G606" s="65">
        <f>G607</f>
        <v>69805043.439999998</v>
      </c>
      <c r="H606" s="206">
        <f>H607</f>
        <v>74456536.039999992</v>
      </c>
      <c r="I606" s="241">
        <f>I607</f>
        <v>2251094.19</v>
      </c>
      <c r="J606" s="265">
        <f t="shared" si="150"/>
        <v>3.0233667985717916E-2</v>
      </c>
      <c r="K606" s="444"/>
      <c r="L606" s="444"/>
    </row>
    <row r="607" spans="1:12" s="454" customFormat="1" ht="47.25" customHeight="1" x14ac:dyDescent="0.25">
      <c r="A607" s="11"/>
      <c r="B607" s="165"/>
      <c r="C607" s="162"/>
      <c r="D607" s="162"/>
      <c r="E607" s="166"/>
      <c r="F607" s="197" t="s">
        <v>201</v>
      </c>
      <c r="G607" s="164">
        <f>G608+G610+G612+G614+G617+G620+G624</f>
        <v>69805043.439999998</v>
      </c>
      <c r="H607" s="227">
        <f>H608+H610+H612+H614+H617+H620+H624+H622</f>
        <v>74456536.039999992</v>
      </c>
      <c r="I607" s="240">
        <f>I608+I610+I612+I614+I617+I620+I624+I622</f>
        <v>2251094.19</v>
      </c>
      <c r="J607" s="266">
        <f t="shared" si="150"/>
        <v>3.0233667985717916E-2</v>
      </c>
      <c r="K607" s="444"/>
      <c r="L607" s="444"/>
    </row>
    <row r="608" spans="1:12" s="446" customFormat="1" ht="30.75" customHeight="1" x14ac:dyDescent="0.25">
      <c r="A608" s="12"/>
      <c r="B608" s="97"/>
      <c r="C608" s="88"/>
      <c r="D608" s="88"/>
      <c r="E608" s="98"/>
      <c r="F608" s="125" t="s">
        <v>153</v>
      </c>
      <c r="G608" s="106">
        <f t="shared" ref="G608:I608" si="157">SUM(G609:G609)</f>
        <v>54120504.060000002</v>
      </c>
      <c r="H608" s="133">
        <f t="shared" si="157"/>
        <v>56623108.880000003</v>
      </c>
      <c r="I608" s="235">
        <f t="shared" si="157"/>
        <v>1937757.69</v>
      </c>
      <c r="J608" s="277">
        <f t="shared" si="150"/>
        <v>3.4222029279717639E-2</v>
      </c>
      <c r="K608" s="444"/>
      <c r="L608" s="444"/>
    </row>
    <row r="609" spans="1:12" s="437" customFormat="1" ht="15" customHeight="1" x14ac:dyDescent="0.25">
      <c r="A609" s="13"/>
      <c r="B609" s="55" t="s">
        <v>42</v>
      </c>
      <c r="C609" s="204"/>
      <c r="D609" s="204" t="s">
        <v>420</v>
      </c>
      <c r="E609" s="205" t="s">
        <v>12</v>
      </c>
      <c r="F609" s="146"/>
      <c r="G609" s="69">
        <v>54120504.060000002</v>
      </c>
      <c r="H609" s="210">
        <v>56623108.880000003</v>
      </c>
      <c r="I609" s="231">
        <v>1937757.69</v>
      </c>
      <c r="J609" s="271">
        <f t="shared" si="150"/>
        <v>3.4222029279717639E-2</v>
      </c>
      <c r="K609" s="444"/>
      <c r="L609" s="444"/>
    </row>
    <row r="610" spans="1:12" s="446" customFormat="1" ht="30" x14ac:dyDescent="0.25">
      <c r="A610" s="12"/>
      <c r="B610" s="97"/>
      <c r="C610" s="88"/>
      <c r="D610" s="88"/>
      <c r="E610" s="98"/>
      <c r="F610" s="125" t="s">
        <v>121</v>
      </c>
      <c r="G610" s="106">
        <f t="shared" ref="G610:I610" si="158">SUM(G611:G611)</f>
        <v>1000000</v>
      </c>
      <c r="H610" s="133">
        <f t="shared" si="158"/>
        <v>1000000</v>
      </c>
      <c r="I610" s="235">
        <f t="shared" si="158"/>
        <v>0</v>
      </c>
      <c r="J610" s="277">
        <f t="shared" si="150"/>
        <v>0</v>
      </c>
      <c r="K610" s="444"/>
      <c r="L610" s="444"/>
    </row>
    <row r="611" spans="1:12" s="437" customFormat="1" ht="15.75" customHeight="1" x14ac:dyDescent="0.25">
      <c r="A611" s="13"/>
      <c r="B611" s="186" t="s">
        <v>42</v>
      </c>
      <c r="C611" s="204"/>
      <c r="D611" s="204" t="s">
        <v>421</v>
      </c>
      <c r="E611" s="205" t="s">
        <v>15</v>
      </c>
      <c r="F611" s="146"/>
      <c r="G611" s="69">
        <v>1000000</v>
      </c>
      <c r="H611" s="210">
        <v>1000000</v>
      </c>
      <c r="I611" s="231">
        <v>0</v>
      </c>
      <c r="J611" s="271">
        <f t="shared" si="150"/>
        <v>0</v>
      </c>
      <c r="K611" s="444"/>
      <c r="L611" s="444"/>
    </row>
    <row r="612" spans="1:12" s="446" customFormat="1" ht="17.25" customHeight="1" x14ac:dyDescent="0.25">
      <c r="A612" s="12"/>
      <c r="B612" s="97"/>
      <c r="C612" s="88"/>
      <c r="D612" s="88"/>
      <c r="E612" s="98"/>
      <c r="F612" s="125" t="s">
        <v>154</v>
      </c>
      <c r="G612" s="106">
        <f t="shared" ref="G612:I612" si="159">SUM(G613:G613)</f>
        <v>1000000</v>
      </c>
      <c r="H612" s="133">
        <f t="shared" si="159"/>
        <v>720000</v>
      </c>
      <c r="I612" s="235">
        <f t="shared" si="159"/>
        <v>0</v>
      </c>
      <c r="J612" s="277">
        <f t="shared" si="150"/>
        <v>0</v>
      </c>
      <c r="K612" s="444"/>
      <c r="L612" s="444"/>
    </row>
    <row r="613" spans="1:12" s="437" customFormat="1" ht="14.25" customHeight="1" x14ac:dyDescent="0.25">
      <c r="A613" s="13"/>
      <c r="B613" s="55" t="s">
        <v>42</v>
      </c>
      <c r="C613" s="204"/>
      <c r="D613" s="204" t="s">
        <v>426</v>
      </c>
      <c r="E613" s="205" t="s">
        <v>15</v>
      </c>
      <c r="F613" s="146"/>
      <c r="G613" s="69">
        <v>1000000</v>
      </c>
      <c r="H613" s="210">
        <v>720000</v>
      </c>
      <c r="I613" s="231">
        <v>0</v>
      </c>
      <c r="J613" s="271">
        <f t="shared" si="150"/>
        <v>0</v>
      </c>
      <c r="K613" s="444"/>
      <c r="L613" s="444"/>
    </row>
    <row r="614" spans="1:12" s="450" customFormat="1" ht="26.25" customHeight="1" x14ac:dyDescent="0.25">
      <c r="A614" s="24"/>
      <c r="B614" s="97"/>
      <c r="C614" s="88"/>
      <c r="D614" s="88"/>
      <c r="E614" s="98"/>
      <c r="F614" s="125" t="s">
        <v>155</v>
      </c>
      <c r="G614" s="106">
        <f t="shared" ref="G614" si="160">SUM(G616:G616)</f>
        <v>7167341.4299999997</v>
      </c>
      <c r="H614" s="133">
        <f>H615+H616</f>
        <v>8094678.6799999997</v>
      </c>
      <c r="I614" s="235">
        <f>I615+I616</f>
        <v>313336.5</v>
      </c>
      <c r="J614" s="277">
        <f t="shared" si="150"/>
        <v>3.8708948481695635E-2</v>
      </c>
      <c r="K614" s="444"/>
      <c r="L614" s="444"/>
    </row>
    <row r="615" spans="1:12" s="450" customFormat="1" ht="15" customHeight="1" x14ac:dyDescent="0.25">
      <c r="A615" s="24"/>
      <c r="B615" s="55" t="s">
        <v>41</v>
      </c>
      <c r="C615" s="204"/>
      <c r="D615" s="204" t="s">
        <v>422</v>
      </c>
      <c r="E615" s="205" t="s">
        <v>15</v>
      </c>
      <c r="F615" s="146"/>
      <c r="G615" s="69">
        <v>7167341.4299999997</v>
      </c>
      <c r="H615" s="210"/>
      <c r="I615" s="231"/>
      <c r="J615" s="271" t="e">
        <f t="shared" si="150"/>
        <v>#DIV/0!</v>
      </c>
      <c r="K615" s="444"/>
      <c r="L615" s="444"/>
    </row>
    <row r="616" spans="1:12" s="437" customFormat="1" ht="15" customHeight="1" x14ac:dyDescent="0.25">
      <c r="A616" s="13"/>
      <c r="B616" s="55" t="s">
        <v>42</v>
      </c>
      <c r="C616" s="204"/>
      <c r="D616" s="204" t="s">
        <v>422</v>
      </c>
      <c r="E616" s="205" t="s">
        <v>12</v>
      </c>
      <c r="F616" s="146"/>
      <c r="G616" s="69">
        <v>7167341.4299999997</v>
      </c>
      <c r="H616" s="210">
        <v>8094678.6799999997</v>
      </c>
      <c r="I616" s="231">
        <v>313336.5</v>
      </c>
      <c r="J616" s="271">
        <f t="shared" si="150"/>
        <v>3.8708948481695635E-2</v>
      </c>
      <c r="K616" s="444"/>
      <c r="L616" s="444"/>
    </row>
    <row r="617" spans="1:12" s="450" customFormat="1" ht="55.5" customHeight="1" x14ac:dyDescent="0.25">
      <c r="A617" s="24"/>
      <c r="B617" s="97"/>
      <c r="C617" s="88"/>
      <c r="D617" s="88"/>
      <c r="E617" s="98"/>
      <c r="F617" s="125" t="s">
        <v>122</v>
      </c>
      <c r="G617" s="106">
        <f t="shared" ref="G617" si="161">SUM(G618:G618)</f>
        <v>420667.91</v>
      </c>
      <c r="H617" s="133">
        <f>SUM(H618:H619)</f>
        <v>200000</v>
      </c>
      <c r="I617" s="235">
        <f>SUM(I618:I619)</f>
        <v>0</v>
      </c>
      <c r="J617" s="277">
        <f>I617/H617</f>
        <v>0</v>
      </c>
      <c r="K617" s="444"/>
      <c r="L617" s="444"/>
    </row>
    <row r="618" spans="1:12" s="437" customFormat="1" ht="15" customHeight="1" x14ac:dyDescent="0.25">
      <c r="A618" s="13"/>
      <c r="B618" s="55" t="s">
        <v>41</v>
      </c>
      <c r="C618" s="204"/>
      <c r="D618" s="204" t="s">
        <v>423</v>
      </c>
      <c r="E618" s="205" t="s">
        <v>548</v>
      </c>
      <c r="F618" s="146"/>
      <c r="G618" s="69">
        <v>420667.91</v>
      </c>
      <c r="H618" s="210"/>
      <c r="I618" s="231"/>
      <c r="J618" s="271" t="e">
        <f t="shared" si="150"/>
        <v>#DIV/0!</v>
      </c>
      <c r="K618" s="444"/>
      <c r="L618" s="444"/>
    </row>
    <row r="619" spans="1:12" s="437" customFormat="1" ht="15" customHeight="1" x14ac:dyDescent="0.25">
      <c r="A619" s="13"/>
      <c r="B619" s="55" t="s">
        <v>42</v>
      </c>
      <c r="C619" s="204"/>
      <c r="D619" s="204" t="s">
        <v>550</v>
      </c>
      <c r="E619" s="205" t="s">
        <v>15</v>
      </c>
      <c r="F619" s="293"/>
      <c r="G619" s="71"/>
      <c r="H619" s="221">
        <v>200000</v>
      </c>
      <c r="I619" s="231">
        <v>0</v>
      </c>
      <c r="J619" s="271">
        <f t="shared" si="150"/>
        <v>0</v>
      </c>
      <c r="K619" s="444"/>
      <c r="L619" s="444"/>
    </row>
    <row r="620" spans="1:12" s="450" customFormat="1" ht="45" customHeight="1" x14ac:dyDescent="0.25">
      <c r="A620" s="24"/>
      <c r="B620" s="97"/>
      <c r="C620" s="88"/>
      <c r="D620" s="88"/>
      <c r="E620" s="98"/>
      <c r="F620" s="125" t="s">
        <v>156</v>
      </c>
      <c r="G620" s="106">
        <f t="shared" ref="G620:I620" si="162">SUM(G621:G621)</f>
        <v>3609870.6</v>
      </c>
      <c r="H620" s="133">
        <f t="shared" si="162"/>
        <v>5586685.8799999999</v>
      </c>
      <c r="I620" s="235">
        <f t="shared" si="162"/>
        <v>0</v>
      </c>
      <c r="J620" s="277">
        <f>I620/H620</f>
        <v>0</v>
      </c>
      <c r="K620" s="444"/>
      <c r="L620" s="444"/>
    </row>
    <row r="621" spans="1:12" s="437" customFormat="1" ht="15.75" customHeight="1" x14ac:dyDescent="0.25">
      <c r="A621" s="13"/>
      <c r="B621" s="628" t="s">
        <v>42</v>
      </c>
      <c r="C621" s="617"/>
      <c r="D621" s="617" t="s">
        <v>424</v>
      </c>
      <c r="E621" s="619" t="s">
        <v>15</v>
      </c>
      <c r="F621" s="146"/>
      <c r="G621" s="69">
        <v>3609870.6</v>
      </c>
      <c r="H621" s="210">
        <v>5586685.8799999999</v>
      </c>
      <c r="I621" s="231">
        <v>0</v>
      </c>
      <c r="J621" s="271">
        <f t="shared" si="150"/>
        <v>0</v>
      </c>
      <c r="K621" s="444"/>
      <c r="L621" s="444"/>
    </row>
    <row r="622" spans="1:12" s="437" customFormat="1" ht="30" customHeight="1" x14ac:dyDescent="0.25">
      <c r="A622" s="13"/>
      <c r="B622" s="97"/>
      <c r="C622" s="88"/>
      <c r="D622" s="88"/>
      <c r="E622" s="98"/>
      <c r="F622" s="125" t="s">
        <v>428</v>
      </c>
      <c r="G622" s="106"/>
      <c r="H622" s="133">
        <f>H623</f>
        <v>0</v>
      </c>
      <c r="I622" s="235">
        <f>I623</f>
        <v>0</v>
      </c>
      <c r="J622" s="277" t="e">
        <f t="shared" si="150"/>
        <v>#DIV/0!</v>
      </c>
      <c r="K622" s="444"/>
      <c r="L622" s="444"/>
    </row>
    <row r="623" spans="1:12" s="437" customFormat="1" ht="15" customHeight="1" x14ac:dyDescent="0.25">
      <c r="A623" s="13"/>
      <c r="B623" s="628" t="s">
        <v>42</v>
      </c>
      <c r="C623" s="617"/>
      <c r="D623" s="617" t="s">
        <v>427</v>
      </c>
      <c r="E623" s="619" t="s">
        <v>442</v>
      </c>
      <c r="F623" s="293"/>
      <c r="G623" s="71"/>
      <c r="H623" s="221"/>
      <c r="I623" s="231"/>
      <c r="J623" s="271" t="e">
        <f t="shared" si="150"/>
        <v>#DIV/0!</v>
      </c>
      <c r="K623" s="444"/>
      <c r="L623" s="444"/>
    </row>
    <row r="624" spans="1:12" s="450" customFormat="1" ht="17.25" customHeight="1" x14ac:dyDescent="0.25">
      <c r="A624" s="24"/>
      <c r="B624" s="97"/>
      <c r="C624" s="88"/>
      <c r="D624" s="88"/>
      <c r="E624" s="98"/>
      <c r="F624" s="125" t="s">
        <v>161</v>
      </c>
      <c r="G624" s="106">
        <f>SUM(G625:G625)</f>
        <v>2486659.44</v>
      </c>
      <c r="H624" s="133">
        <f>SUM(H625:H625)</f>
        <v>2232062.6</v>
      </c>
      <c r="I624" s="235">
        <f>SUM(I625:I625)</f>
        <v>0</v>
      </c>
      <c r="J624" s="277">
        <f t="shared" si="150"/>
        <v>0</v>
      </c>
      <c r="K624" s="444"/>
      <c r="L624" s="444"/>
    </row>
    <row r="625" spans="1:12" s="450" customFormat="1" ht="15.75" customHeight="1" thickBot="1" x14ac:dyDescent="0.3">
      <c r="A625" s="24"/>
      <c r="B625" s="628" t="s">
        <v>42</v>
      </c>
      <c r="C625" s="617"/>
      <c r="D625" s="617" t="s">
        <v>601</v>
      </c>
      <c r="E625" s="619" t="s">
        <v>15</v>
      </c>
      <c r="F625" s="200"/>
      <c r="G625" s="104">
        <v>2486659.44</v>
      </c>
      <c r="H625" s="285">
        <v>2232062.6</v>
      </c>
      <c r="I625" s="249">
        <v>0</v>
      </c>
      <c r="J625" s="268">
        <f t="shared" si="150"/>
        <v>0</v>
      </c>
      <c r="K625" s="444"/>
      <c r="L625" s="444"/>
    </row>
    <row r="626" spans="1:12" s="453" customFormat="1" ht="21" customHeight="1" thickBot="1" x14ac:dyDescent="0.3">
      <c r="A626" s="296"/>
      <c r="B626" s="297"/>
      <c r="C626" s="298"/>
      <c r="D626" s="298"/>
      <c r="E626" s="298"/>
      <c r="F626" s="299" t="s">
        <v>430</v>
      </c>
      <c r="G626" s="457" t="e">
        <f>G6+G22+G57+G130+G137+G316+G379+G389+G491+G506+G513+G547+G606</f>
        <v>#REF!</v>
      </c>
      <c r="H626" s="458">
        <f>H6+H22+H57+H130+H137+H316+H379+H389+H491+H506+H513+H547+H606</f>
        <v>17869337792.23</v>
      </c>
      <c r="I626" s="459">
        <f>I6+I22+I57+I130+I137+I316+I379+I389+I491+I506+I513+I547+I606</f>
        <v>406747298.98000002</v>
      </c>
      <c r="J626" s="460">
        <f>I626/H626</f>
        <v>2.276230399298082E-2</v>
      </c>
      <c r="K626" s="444"/>
      <c r="L626" s="535"/>
    </row>
    <row r="628" spans="1:12" ht="16.5" customHeight="1" x14ac:dyDescent="0.25">
      <c r="K628" s="461"/>
    </row>
    <row r="629" spans="1:12" x14ac:dyDescent="0.25">
      <c r="F629" s="20" t="s">
        <v>554</v>
      </c>
      <c r="G629" s="463">
        <v>15119006440.620001</v>
      </c>
      <c r="H629" s="463">
        <v>17982858981.389999</v>
      </c>
      <c r="I629" s="463">
        <v>410911559.17000002</v>
      </c>
      <c r="J629" s="362">
        <f>I629/H629</f>
        <v>2.2850179695856031E-2</v>
      </c>
    </row>
    <row r="630" spans="1:12" x14ac:dyDescent="0.25">
      <c r="F630" s="21" t="s">
        <v>157</v>
      </c>
      <c r="G630" s="464" t="e">
        <f>G626/G629</f>
        <v>#REF!</v>
      </c>
      <c r="H630" s="464">
        <f>H626/H629</f>
        <v>0.99368725577632122</v>
      </c>
      <c r="I630" s="464">
        <f>I626/I629</f>
        <v>0.98986579935008068</v>
      </c>
      <c r="J630" s="464"/>
    </row>
    <row r="634" spans="1:12" s="440" customFormat="1" ht="17.25" customHeight="1" x14ac:dyDescent="0.25">
      <c r="A634" s="1682" t="s">
        <v>545</v>
      </c>
      <c r="B634" s="1682"/>
      <c r="C634" s="1682"/>
      <c r="D634" s="1682"/>
      <c r="E634" s="1682"/>
      <c r="F634" s="1682"/>
      <c r="J634" s="306" t="s">
        <v>211</v>
      </c>
    </row>
    <row r="635" spans="1:12" ht="29.25" customHeight="1" x14ac:dyDescent="0.25">
      <c r="A635" s="1682"/>
      <c r="B635" s="1682"/>
      <c r="C635" s="1682"/>
      <c r="D635" s="1682"/>
      <c r="E635" s="1682"/>
      <c r="F635" s="1682"/>
    </row>
    <row r="636" spans="1:12" x14ac:dyDescent="0.25">
      <c r="F636" s="598"/>
      <c r="G636" s="599"/>
      <c r="H636" s="599"/>
      <c r="I636" s="599"/>
      <c r="J636" s="599"/>
    </row>
    <row r="637" spans="1:12" x14ac:dyDescent="0.25">
      <c r="F637" s="598"/>
      <c r="G637" s="467">
        <v>15119006440.620001</v>
      </c>
      <c r="H637" s="605"/>
      <c r="I637" s="605"/>
      <c r="J637" s="467"/>
    </row>
    <row r="638" spans="1:12" x14ac:dyDescent="0.25">
      <c r="F638" s="598"/>
      <c r="G638" s="470">
        <v>114293914.54000001</v>
      </c>
      <c r="H638" s="606"/>
      <c r="I638" s="606"/>
      <c r="J638" s="470"/>
    </row>
    <row r="639" spans="1:12" x14ac:dyDescent="0.25">
      <c r="F639" s="598"/>
      <c r="G639" s="470">
        <f>G637-G638</f>
        <v>15004712526.08</v>
      </c>
      <c r="H639" s="605"/>
      <c r="I639" s="605"/>
      <c r="J639" s="470"/>
    </row>
    <row r="640" spans="1:12" x14ac:dyDescent="0.25">
      <c r="F640" s="598"/>
      <c r="G640" s="599" t="e">
        <f>G639-G626</f>
        <v>#REF!</v>
      </c>
      <c r="H640" s="599"/>
      <c r="I640" s="599"/>
      <c r="J640" s="599"/>
    </row>
    <row r="651" spans="1:6" s="461" customFormat="1" x14ac:dyDescent="0.25">
      <c r="A651" s="17"/>
      <c r="B651" s="18"/>
      <c r="C651" s="18"/>
      <c r="D651" s="18"/>
      <c r="E651" s="18"/>
      <c r="F651" s="19"/>
    </row>
    <row r="652" spans="1:6" s="461" customFormat="1" x14ac:dyDescent="0.25">
      <c r="A652" s="17"/>
      <c r="B652" s="18"/>
      <c r="C652" s="18"/>
      <c r="D652" s="18"/>
      <c r="E652" s="18"/>
      <c r="F652" s="19"/>
    </row>
    <row r="653" spans="1:6" s="461" customFormat="1" x14ac:dyDescent="0.25">
      <c r="A653" s="17"/>
      <c r="B653" s="18"/>
      <c r="C653" s="18"/>
      <c r="D653" s="18"/>
      <c r="E653" s="18"/>
      <c r="F653" s="19"/>
    </row>
    <row r="654" spans="1:6" s="461" customFormat="1" x14ac:dyDescent="0.25">
      <c r="A654" s="17"/>
      <c r="B654" s="18"/>
      <c r="C654" s="18"/>
      <c r="D654" s="18"/>
      <c r="E654" s="18"/>
      <c r="F654" s="19"/>
    </row>
    <row r="655" spans="1:6" s="461" customFormat="1" x14ac:dyDescent="0.25">
      <c r="A655" s="17"/>
      <c r="B655" s="18"/>
      <c r="C655" s="18"/>
      <c r="D655" s="18"/>
      <c r="E655" s="18"/>
      <c r="F655" s="19"/>
    </row>
    <row r="656" spans="1:6" s="461" customFormat="1" x14ac:dyDescent="0.25">
      <c r="A656" s="17"/>
      <c r="B656" s="18"/>
      <c r="C656" s="18"/>
      <c r="D656" s="18"/>
      <c r="E656" s="18"/>
      <c r="F656" s="19"/>
    </row>
    <row r="657" spans="1:6" s="461" customFormat="1" x14ac:dyDescent="0.25">
      <c r="A657" s="17"/>
      <c r="B657" s="18"/>
      <c r="C657" s="18"/>
      <c r="D657" s="18"/>
      <c r="E657" s="18"/>
      <c r="F657" s="19"/>
    </row>
    <row r="658" spans="1:6" s="461" customFormat="1" x14ac:dyDescent="0.25">
      <c r="A658" s="17"/>
      <c r="B658" s="18"/>
      <c r="C658" s="18"/>
      <c r="D658" s="18"/>
      <c r="E658" s="18"/>
      <c r="F658" s="19"/>
    </row>
    <row r="659" spans="1:6" s="461" customFormat="1" x14ac:dyDescent="0.25">
      <c r="A659" s="17"/>
      <c r="B659" s="18"/>
      <c r="C659" s="18"/>
      <c r="D659" s="18"/>
      <c r="E659" s="18"/>
      <c r="F659" s="19"/>
    </row>
    <row r="660" spans="1:6" s="461" customFormat="1" x14ac:dyDescent="0.25">
      <c r="A660" s="17"/>
      <c r="B660" s="18"/>
      <c r="C660" s="18"/>
      <c r="D660" s="18"/>
      <c r="E660" s="18"/>
      <c r="F660" s="19"/>
    </row>
  </sheetData>
  <mergeCells count="104">
    <mergeCell ref="A1:J1"/>
    <mergeCell ref="A4:A5"/>
    <mergeCell ref="B4:E4"/>
    <mergeCell ref="F4:F5"/>
    <mergeCell ref="G4:G5"/>
    <mergeCell ref="H4:H5"/>
    <mergeCell ref="I4:I5"/>
    <mergeCell ref="J4:J5"/>
    <mergeCell ref="B440:E440"/>
    <mergeCell ref="B154:B156"/>
    <mergeCell ref="C154:C156"/>
    <mergeCell ref="D154:D156"/>
    <mergeCell ref="E154:E156"/>
    <mergeCell ref="B160:B161"/>
    <mergeCell ref="C160:C161"/>
    <mergeCell ref="D160:D161"/>
    <mergeCell ref="E160:E161"/>
    <mergeCell ref="B111:B113"/>
    <mergeCell ref="C111:C113"/>
    <mergeCell ref="D111:D113"/>
    <mergeCell ref="E111:E113"/>
    <mergeCell ref="B151:B152"/>
    <mergeCell ref="C151:C152"/>
    <mergeCell ref="D151:D152"/>
    <mergeCell ref="E151:E152"/>
    <mergeCell ref="B185:B186"/>
    <mergeCell ref="C185:C186"/>
    <mergeCell ref="D185:D186"/>
    <mergeCell ref="E185:E186"/>
    <mergeCell ref="B188:B189"/>
    <mergeCell ref="C188:C189"/>
    <mergeCell ref="D188:D189"/>
    <mergeCell ref="E188:E189"/>
    <mergeCell ref="B176:B178"/>
    <mergeCell ref="C176:C178"/>
    <mergeCell ref="D176:D178"/>
    <mergeCell ref="E176:E178"/>
    <mergeCell ref="B182:B183"/>
    <mergeCell ref="C182:C183"/>
    <mergeCell ref="D182:D183"/>
    <mergeCell ref="E182:E183"/>
    <mergeCell ref="B206:B207"/>
    <mergeCell ref="C206:C207"/>
    <mergeCell ref="D206:D207"/>
    <mergeCell ref="E206:E207"/>
    <mergeCell ref="B209:B210"/>
    <mergeCell ref="C209:C210"/>
    <mergeCell ref="D209:D210"/>
    <mergeCell ref="E209:E210"/>
    <mergeCell ref="B191:B192"/>
    <mergeCell ref="C191:C192"/>
    <mergeCell ref="D191:D192"/>
    <mergeCell ref="E191:E192"/>
    <mergeCell ref="B203:B204"/>
    <mergeCell ref="C203:C204"/>
    <mergeCell ref="D203:D204"/>
    <mergeCell ref="E203:E204"/>
    <mergeCell ref="B233:B234"/>
    <mergeCell ref="C233:C234"/>
    <mergeCell ref="D233:D234"/>
    <mergeCell ref="E233:E234"/>
    <mergeCell ref="B279:B281"/>
    <mergeCell ref="C279:C281"/>
    <mergeCell ref="D279:D281"/>
    <mergeCell ref="E279:E281"/>
    <mergeCell ref="B212:B214"/>
    <mergeCell ref="C212:C214"/>
    <mergeCell ref="D212:D214"/>
    <mergeCell ref="E212:E214"/>
    <mergeCell ref="B216:B217"/>
    <mergeCell ref="C216:C217"/>
    <mergeCell ref="D216:D217"/>
    <mergeCell ref="E216:E217"/>
    <mergeCell ref="B344:B346"/>
    <mergeCell ref="C344:C346"/>
    <mergeCell ref="D344:D346"/>
    <mergeCell ref="E344:E346"/>
    <mergeCell ref="B347:B349"/>
    <mergeCell ref="C347:C349"/>
    <mergeCell ref="D347:D349"/>
    <mergeCell ref="E347:E349"/>
    <mergeCell ref="B333:B334"/>
    <mergeCell ref="C333:C334"/>
    <mergeCell ref="D333:D334"/>
    <mergeCell ref="E333:E334"/>
    <mergeCell ref="B335:B336"/>
    <mergeCell ref="C335:C336"/>
    <mergeCell ref="D335:D336"/>
    <mergeCell ref="E335:E336"/>
    <mergeCell ref="B426:B427"/>
    <mergeCell ref="C426:C427"/>
    <mergeCell ref="D426:D427"/>
    <mergeCell ref="E426:E427"/>
    <mergeCell ref="A634:F635"/>
    <mergeCell ref="B350:B352"/>
    <mergeCell ref="C350:C352"/>
    <mergeCell ref="D350:D352"/>
    <mergeCell ref="E350:E352"/>
    <mergeCell ref="B418:B419"/>
    <mergeCell ref="C418:C419"/>
    <mergeCell ref="D418:D419"/>
    <mergeCell ref="E418:E419"/>
    <mergeCell ref="B488:E488"/>
    <mergeCell ref="B470:E470"/>
  </mergeCells>
  <printOptions horizontalCentered="1"/>
  <pageMargins left="0.15748031496062992" right="0.15748031496062992" top="0" bottom="0" header="0.23622047244094491" footer="0.15748031496062992"/>
  <pageSetup paperSize="9" scale="90" firstPageNumber="0" orientation="landscape" blackAndWhite="1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1"/>
  <sheetViews>
    <sheetView topLeftCell="D1" zoomScaleNormal="100" workbookViewId="0">
      <pane ySplit="5" topLeftCell="A673" activePane="bottomLeft" state="frozen"/>
      <selection activeCell="P95" sqref="P95"/>
      <selection pane="bottomLeft" activeCell="A52" sqref="A52:XFD55"/>
    </sheetView>
  </sheetViews>
  <sheetFormatPr defaultRowHeight="15" x14ac:dyDescent="0.25"/>
  <cols>
    <col min="1" max="1" width="5" style="1250" customWidth="1"/>
    <col min="2" max="2" width="5.7109375" style="1251" customWidth="1"/>
    <col min="3" max="3" width="6.7109375" style="1251" customWidth="1"/>
    <col min="4" max="4" width="13.7109375" style="1251" customWidth="1"/>
    <col min="5" max="5" width="5.7109375" style="1251" customWidth="1"/>
    <col min="6" max="6" width="86.5703125" style="1252" customWidth="1"/>
    <col min="7" max="7" width="19.42578125" style="1253" hidden="1" customWidth="1"/>
    <col min="8" max="8" width="20.28515625" style="1253" customWidth="1"/>
    <col min="9" max="9" width="18.85546875" style="1253" customWidth="1"/>
    <col min="10" max="10" width="12.42578125" style="1253" customWidth="1"/>
    <col min="11" max="11" width="18.42578125" style="1254" customWidth="1"/>
    <col min="12" max="12" width="19.85546875" style="1254" customWidth="1"/>
    <col min="13" max="16384" width="9.140625" style="1254"/>
  </cols>
  <sheetData>
    <row r="1" spans="1:12" s="763" customFormat="1" ht="24" customHeight="1" x14ac:dyDescent="0.25">
      <c r="A1" s="1789" t="s">
        <v>551</v>
      </c>
      <c r="B1" s="1789"/>
      <c r="C1" s="1789"/>
      <c r="D1" s="1789"/>
      <c r="E1" s="1789"/>
      <c r="F1" s="1789"/>
      <c r="G1" s="1789"/>
      <c r="H1" s="1789"/>
      <c r="I1" s="1789"/>
      <c r="J1" s="1789"/>
    </row>
    <row r="2" spans="1:12" s="763" customFormat="1" ht="13.5" hidden="1" customHeight="1" x14ac:dyDescent="0.25">
      <c r="A2" s="764"/>
      <c r="B2" s="764"/>
      <c r="C2" s="764"/>
      <c r="D2" s="764"/>
      <c r="E2" s="764"/>
      <c r="F2" s="764"/>
      <c r="G2" s="764"/>
      <c r="H2" s="764"/>
      <c r="I2" s="764"/>
      <c r="J2" s="764"/>
    </row>
    <row r="3" spans="1:12" s="763" customFormat="1" ht="15" customHeight="1" thickBot="1" x14ac:dyDescent="0.3">
      <c r="A3" s="765"/>
      <c r="B3" s="766"/>
      <c r="C3" s="767"/>
      <c r="D3" s="766"/>
      <c r="E3" s="766"/>
      <c r="F3" s="766"/>
      <c r="G3" s="766"/>
      <c r="H3" s="766"/>
      <c r="I3" s="766"/>
      <c r="J3" s="768" t="s">
        <v>0</v>
      </c>
    </row>
    <row r="4" spans="1:12" s="763" customFormat="1" ht="35.25" customHeight="1" thickBot="1" x14ac:dyDescent="0.3">
      <c r="A4" s="1790" t="s">
        <v>1</v>
      </c>
      <c r="B4" s="1792" t="s">
        <v>2</v>
      </c>
      <c r="C4" s="1793"/>
      <c r="D4" s="1793"/>
      <c r="E4" s="1794"/>
      <c r="F4" s="1795" t="s">
        <v>278</v>
      </c>
      <c r="G4" s="1797" t="s">
        <v>276</v>
      </c>
      <c r="H4" s="1799" t="s">
        <v>552</v>
      </c>
      <c r="I4" s="1801" t="s">
        <v>669</v>
      </c>
      <c r="J4" s="1803" t="s">
        <v>274</v>
      </c>
    </row>
    <row r="5" spans="1:12" s="766" customFormat="1" ht="24.75" customHeight="1" thickBot="1" x14ac:dyDescent="0.3">
      <c r="A5" s="1791"/>
      <c r="B5" s="1277" t="s">
        <v>3</v>
      </c>
      <c r="C5" s="1278" t="s">
        <v>4</v>
      </c>
      <c r="D5" s="1278" t="s">
        <v>5</v>
      </c>
      <c r="E5" s="1279" t="s">
        <v>6</v>
      </c>
      <c r="F5" s="1796"/>
      <c r="G5" s="1798"/>
      <c r="H5" s="1800"/>
      <c r="I5" s="1802"/>
      <c r="J5" s="1804"/>
    </row>
    <row r="6" spans="1:12" s="778" customFormat="1" ht="36" customHeight="1" thickBot="1" x14ac:dyDescent="0.3">
      <c r="A6" s="769">
        <v>1</v>
      </c>
      <c r="B6" s="770"/>
      <c r="C6" s="771"/>
      <c r="D6" s="771"/>
      <c r="E6" s="772"/>
      <c r="F6" s="773" t="s">
        <v>226</v>
      </c>
      <c r="G6" s="774">
        <f>G7+G10+G20</f>
        <v>1517118806.54</v>
      </c>
      <c r="H6" s="775">
        <f t="shared" ref="H6:I6" si="0">H7+H10+H20</f>
        <v>996975914.43000007</v>
      </c>
      <c r="I6" s="776">
        <f t="shared" si="0"/>
        <v>340953897.97999996</v>
      </c>
      <c r="J6" s="777">
        <f>I6/H6</f>
        <v>0.34198809925607193</v>
      </c>
      <c r="L6" s="779"/>
    </row>
    <row r="7" spans="1:12" s="789" customFormat="1" ht="30" customHeight="1" thickBot="1" x14ac:dyDescent="0.3">
      <c r="A7" s="780"/>
      <c r="B7" s="781"/>
      <c r="C7" s="782"/>
      <c r="D7" s="782"/>
      <c r="E7" s="783"/>
      <c r="F7" s="784" t="s">
        <v>10</v>
      </c>
      <c r="G7" s="785">
        <f>G8</f>
        <v>100000</v>
      </c>
      <c r="H7" s="786">
        <f t="shared" ref="H7:I7" si="1">H8</f>
        <v>100000</v>
      </c>
      <c r="I7" s="787">
        <f t="shared" si="1"/>
        <v>30000</v>
      </c>
      <c r="J7" s="788">
        <f t="shared" ref="J7:J78" si="2">I7/H7</f>
        <v>0.3</v>
      </c>
      <c r="L7" s="790"/>
    </row>
    <row r="8" spans="1:12" s="800" customFormat="1" ht="30.75" customHeight="1" x14ac:dyDescent="0.25">
      <c r="A8" s="791"/>
      <c r="B8" s="792"/>
      <c r="C8" s="793"/>
      <c r="D8" s="793"/>
      <c r="E8" s="794"/>
      <c r="F8" s="795" t="s">
        <v>165</v>
      </c>
      <c r="G8" s="796">
        <f>SUM(G9:G9)</f>
        <v>100000</v>
      </c>
      <c r="H8" s="797">
        <f t="shared" ref="H8:I8" si="3">SUM(H9:H9)</f>
        <v>100000</v>
      </c>
      <c r="I8" s="798">
        <f t="shared" si="3"/>
        <v>30000</v>
      </c>
      <c r="J8" s="799">
        <f t="shared" si="2"/>
        <v>0.3</v>
      </c>
      <c r="L8" s="801"/>
    </row>
    <row r="9" spans="1:12" s="766" customFormat="1" ht="15" customHeight="1" thickBot="1" x14ac:dyDescent="0.3">
      <c r="A9" s="802"/>
      <c r="B9" s="803" t="s">
        <v>11</v>
      </c>
      <c r="C9" s="804"/>
      <c r="D9" s="804" t="s">
        <v>279</v>
      </c>
      <c r="E9" s="805" t="s">
        <v>12</v>
      </c>
      <c r="F9" s="806"/>
      <c r="G9" s="807">
        <v>100000</v>
      </c>
      <c r="H9" s="808">
        <v>100000</v>
      </c>
      <c r="I9" s="809">
        <v>30000</v>
      </c>
      <c r="J9" s="810">
        <f t="shared" si="2"/>
        <v>0.3</v>
      </c>
      <c r="K9" s="811"/>
      <c r="L9" s="811"/>
    </row>
    <row r="10" spans="1:12" s="813" customFormat="1" ht="30" customHeight="1" thickBot="1" x14ac:dyDescent="0.3">
      <c r="A10" s="812"/>
      <c r="B10" s="781"/>
      <c r="C10" s="782"/>
      <c r="D10" s="782"/>
      <c r="E10" s="783"/>
      <c r="F10" s="784" t="s">
        <v>158</v>
      </c>
      <c r="G10" s="785">
        <f>G11+G17</f>
        <v>1497473673.9400001</v>
      </c>
      <c r="H10" s="786">
        <f t="shared" ref="H10:I10" si="4">H11+H17</f>
        <v>976539432.53000009</v>
      </c>
      <c r="I10" s="787">
        <f t="shared" si="4"/>
        <v>320587416.07999998</v>
      </c>
      <c r="J10" s="788">
        <f t="shared" si="2"/>
        <v>0.32828926861604357</v>
      </c>
      <c r="L10" s="814"/>
    </row>
    <row r="11" spans="1:12" s="800" customFormat="1" ht="45" customHeight="1" x14ac:dyDescent="0.25">
      <c r="A11" s="791"/>
      <c r="B11" s="792"/>
      <c r="C11" s="793"/>
      <c r="D11" s="793"/>
      <c r="E11" s="794"/>
      <c r="F11" s="815" t="s">
        <v>230</v>
      </c>
      <c r="G11" s="816">
        <f>SUM(G12:G14)</f>
        <v>654924280</v>
      </c>
      <c r="H11" s="817">
        <f>SUM(H12:H16)</f>
        <v>976539432.53000009</v>
      </c>
      <c r="I11" s="818">
        <f>SUM(I12:I16)</f>
        <v>320587416.07999998</v>
      </c>
      <c r="J11" s="819">
        <f t="shared" si="2"/>
        <v>0.32828926861604357</v>
      </c>
      <c r="L11" s="801"/>
    </row>
    <row r="12" spans="1:12" s="766" customFormat="1" ht="12.75" customHeight="1" x14ac:dyDescent="0.25">
      <c r="A12" s="802"/>
      <c r="B12" s="820" t="s">
        <v>11</v>
      </c>
      <c r="C12" s="821"/>
      <c r="D12" s="821" t="s">
        <v>280</v>
      </c>
      <c r="E12" s="822" t="s">
        <v>14</v>
      </c>
      <c r="F12" s="823"/>
      <c r="G12" s="824">
        <v>144000000</v>
      </c>
      <c r="H12" s="825">
        <v>66000000</v>
      </c>
      <c r="I12" s="826">
        <v>35454000</v>
      </c>
      <c r="J12" s="827">
        <f t="shared" si="2"/>
        <v>0.5371818181818182</v>
      </c>
      <c r="L12" s="811"/>
    </row>
    <row r="13" spans="1:12" s="766" customFormat="1" ht="16.5" customHeight="1" x14ac:dyDescent="0.25">
      <c r="A13" s="802"/>
      <c r="B13" s="820" t="s">
        <v>11</v>
      </c>
      <c r="C13" s="821"/>
      <c r="D13" s="821" t="s">
        <v>281</v>
      </c>
      <c r="E13" s="822" t="s">
        <v>15</v>
      </c>
      <c r="F13" s="823"/>
      <c r="G13" s="824">
        <v>3500000</v>
      </c>
      <c r="H13" s="825">
        <v>4213016</v>
      </c>
      <c r="I13" s="826">
        <v>1264236.97</v>
      </c>
      <c r="J13" s="827">
        <f t="shared" si="2"/>
        <v>0.30007884375468785</v>
      </c>
      <c r="K13" s="811"/>
      <c r="L13" s="811"/>
    </row>
    <row r="14" spans="1:12" s="766" customFormat="1" ht="18" customHeight="1" x14ac:dyDescent="0.25">
      <c r="A14" s="802"/>
      <c r="B14" s="828" t="s">
        <v>11</v>
      </c>
      <c r="C14" s="1583"/>
      <c r="D14" s="1583" t="s">
        <v>282</v>
      </c>
      <c r="E14" s="1585" t="s">
        <v>15</v>
      </c>
      <c r="F14" s="823"/>
      <c r="G14" s="824">
        <v>507424280</v>
      </c>
      <c r="H14" s="825">
        <v>883517105.84000003</v>
      </c>
      <c r="I14" s="826">
        <v>261059868.41999999</v>
      </c>
      <c r="J14" s="827">
        <f t="shared" si="2"/>
        <v>0.29547800115516548</v>
      </c>
      <c r="K14" s="831"/>
      <c r="L14" s="811"/>
    </row>
    <row r="15" spans="1:12" s="766" customFormat="1" ht="18" customHeight="1" x14ac:dyDescent="0.25">
      <c r="A15" s="802"/>
      <c r="B15" s="828" t="s">
        <v>11</v>
      </c>
      <c r="C15" s="1583"/>
      <c r="D15" s="1583" t="s">
        <v>501</v>
      </c>
      <c r="E15" s="1585" t="s">
        <v>15</v>
      </c>
      <c r="F15" s="832" t="s">
        <v>504</v>
      </c>
      <c r="G15" s="824"/>
      <c r="H15" s="825"/>
      <c r="I15" s="826"/>
      <c r="J15" s="827" t="e">
        <f t="shared" si="2"/>
        <v>#DIV/0!</v>
      </c>
      <c r="K15" s="831"/>
      <c r="L15" s="811"/>
    </row>
    <row r="16" spans="1:12" s="766" customFormat="1" ht="18" customHeight="1" x14ac:dyDescent="0.25">
      <c r="A16" s="802"/>
      <c r="B16" s="828" t="s">
        <v>11</v>
      </c>
      <c r="C16" s="1583"/>
      <c r="D16" s="1583" t="s">
        <v>630</v>
      </c>
      <c r="E16" s="1585"/>
      <c r="F16" s="832"/>
      <c r="G16" s="824"/>
      <c r="H16" s="825">
        <v>22809310.690000001</v>
      </c>
      <c r="I16" s="826">
        <v>22809310.690000001</v>
      </c>
      <c r="J16" s="827">
        <f t="shared" si="2"/>
        <v>1</v>
      </c>
      <c r="K16" s="831"/>
      <c r="L16" s="811"/>
    </row>
    <row r="17" spans="1:12" s="766" customFormat="1" ht="18" customHeight="1" x14ac:dyDescent="0.25">
      <c r="A17" s="802"/>
      <c r="B17" s="833"/>
      <c r="C17" s="834"/>
      <c r="D17" s="834"/>
      <c r="E17" s="835"/>
      <c r="F17" s="795" t="s">
        <v>214</v>
      </c>
      <c r="G17" s="836">
        <f>SUM(G18:G18)</f>
        <v>842549393.94000006</v>
      </c>
      <c r="H17" s="837">
        <f>SUM(H18:H19)</f>
        <v>0</v>
      </c>
      <c r="I17" s="838">
        <f>SUM(I18:I19)</f>
        <v>0</v>
      </c>
      <c r="J17" s="839" t="e">
        <f t="shared" si="2"/>
        <v>#DIV/0!</v>
      </c>
      <c r="L17" s="811"/>
    </row>
    <row r="18" spans="1:12" s="766" customFormat="1" ht="18" customHeight="1" x14ac:dyDescent="0.25">
      <c r="A18" s="802"/>
      <c r="B18" s="820" t="s">
        <v>11</v>
      </c>
      <c r="C18" s="821"/>
      <c r="D18" s="821" t="s">
        <v>283</v>
      </c>
      <c r="E18" s="822" t="s">
        <v>12</v>
      </c>
      <c r="F18" s="823"/>
      <c r="G18" s="824">
        <v>842549393.94000006</v>
      </c>
      <c r="H18" s="840"/>
      <c r="I18" s="826"/>
      <c r="J18" s="827" t="e">
        <f t="shared" si="2"/>
        <v>#DIV/0!</v>
      </c>
      <c r="K18" s="831"/>
      <c r="L18" s="811"/>
    </row>
    <row r="19" spans="1:12" s="766" customFormat="1" ht="18" customHeight="1" thickBot="1" x14ac:dyDescent="0.3">
      <c r="A19" s="802"/>
      <c r="B19" s="841" t="s">
        <v>11</v>
      </c>
      <c r="C19" s="842"/>
      <c r="D19" s="842" t="s">
        <v>463</v>
      </c>
      <c r="E19" s="843" t="s">
        <v>12</v>
      </c>
      <c r="F19" s="844"/>
      <c r="G19" s="845"/>
      <c r="H19" s="846"/>
      <c r="I19" s="847"/>
      <c r="J19" s="827" t="e">
        <f t="shared" si="2"/>
        <v>#DIV/0!</v>
      </c>
      <c r="K19" s="831"/>
      <c r="L19" s="811"/>
    </row>
    <row r="20" spans="1:12" s="813" customFormat="1" ht="18" customHeight="1" thickBot="1" x14ac:dyDescent="0.3">
      <c r="A20" s="812"/>
      <c r="B20" s="781"/>
      <c r="C20" s="782"/>
      <c r="D20" s="782"/>
      <c r="E20" s="783"/>
      <c r="F20" s="784" t="s">
        <v>213</v>
      </c>
      <c r="G20" s="785">
        <f>G21</f>
        <v>19545132.600000001</v>
      </c>
      <c r="H20" s="786">
        <f>H21</f>
        <v>20336481.899999999</v>
      </c>
      <c r="I20" s="787">
        <f t="shared" ref="I20" si="5">I21</f>
        <v>20336481.899999999</v>
      </c>
      <c r="J20" s="788">
        <f t="shared" si="2"/>
        <v>1</v>
      </c>
      <c r="L20" s="814"/>
    </row>
    <row r="21" spans="1:12" s="800" customFormat="1" ht="111.75" customHeight="1" x14ac:dyDescent="0.25">
      <c r="A21" s="791"/>
      <c r="B21" s="848"/>
      <c r="C21" s="849"/>
      <c r="D21" s="849"/>
      <c r="E21" s="850"/>
      <c r="F21" s="795" t="s">
        <v>215</v>
      </c>
      <c r="G21" s="851">
        <f>SUM(G22:G22)</f>
        <v>19545132.600000001</v>
      </c>
      <c r="H21" s="797">
        <f>SUM(H22:H22)</f>
        <v>20336481.899999999</v>
      </c>
      <c r="I21" s="798">
        <f t="shared" ref="I21" si="6">SUM(I22:I22)</f>
        <v>20336481.899999999</v>
      </c>
      <c r="J21" s="799">
        <f t="shared" si="2"/>
        <v>1</v>
      </c>
      <c r="L21" s="801"/>
    </row>
    <row r="22" spans="1:12" s="766" customFormat="1" ht="16.5" customHeight="1" thickBot="1" x14ac:dyDescent="0.3">
      <c r="A22" s="852"/>
      <c r="B22" s="803" t="s">
        <v>11</v>
      </c>
      <c r="C22" s="804"/>
      <c r="D22" s="804" t="s">
        <v>284</v>
      </c>
      <c r="E22" s="805" t="s">
        <v>16</v>
      </c>
      <c r="F22" s="853"/>
      <c r="G22" s="854">
        <v>19545132.600000001</v>
      </c>
      <c r="H22" s="846">
        <v>20336481.899999999</v>
      </c>
      <c r="I22" s="855">
        <v>20336481.899999999</v>
      </c>
      <c r="J22" s="856">
        <f t="shared" si="2"/>
        <v>1</v>
      </c>
      <c r="L22" s="811"/>
    </row>
    <row r="23" spans="1:12" s="778" customFormat="1" ht="38.25" customHeight="1" thickBot="1" x14ac:dyDescent="0.3">
      <c r="A23" s="857">
        <v>2</v>
      </c>
      <c r="B23" s="858"/>
      <c r="C23" s="859"/>
      <c r="D23" s="859"/>
      <c r="E23" s="860"/>
      <c r="F23" s="861" t="s">
        <v>227</v>
      </c>
      <c r="G23" s="862">
        <f>G24+G30+G35+G42+G48+G55</f>
        <v>2893460778.4099998</v>
      </c>
      <c r="H23" s="863">
        <f>H24+H30+H35+H42+H48+H55</f>
        <v>2448015876.7600002</v>
      </c>
      <c r="I23" s="864">
        <f>I24+I30+I35+I42+I48</f>
        <v>741216511</v>
      </c>
      <c r="J23" s="865">
        <f t="shared" si="2"/>
        <v>0.30278255873937199</v>
      </c>
      <c r="L23" s="779"/>
    </row>
    <row r="24" spans="1:12" s="874" customFormat="1" ht="66" customHeight="1" x14ac:dyDescent="0.25">
      <c r="A24" s="780"/>
      <c r="B24" s="866"/>
      <c r="C24" s="867"/>
      <c r="D24" s="867"/>
      <c r="E24" s="868"/>
      <c r="F24" s="869" t="s">
        <v>246</v>
      </c>
      <c r="G24" s="870">
        <f>G25+G28</f>
        <v>458711609.99000001</v>
      </c>
      <c r="H24" s="871">
        <f>SUM(H25+H28)</f>
        <v>922825792.5</v>
      </c>
      <c r="I24" s="872">
        <f t="shared" ref="I24" si="7">I25+I28</f>
        <v>337615167.20999998</v>
      </c>
      <c r="J24" s="873">
        <f t="shared" si="2"/>
        <v>0.3658492967512067</v>
      </c>
      <c r="L24" s="875"/>
    </row>
    <row r="25" spans="1:12" s="884" customFormat="1" ht="42" customHeight="1" x14ac:dyDescent="0.25">
      <c r="A25" s="876"/>
      <c r="B25" s="877"/>
      <c r="C25" s="878"/>
      <c r="D25" s="878"/>
      <c r="E25" s="879"/>
      <c r="F25" s="795" t="s">
        <v>18</v>
      </c>
      <c r="G25" s="880">
        <f>SUM(G26:G27)</f>
        <v>453711609.99000001</v>
      </c>
      <c r="H25" s="881">
        <f>SUM(H26:H27)</f>
        <v>917625792.5</v>
      </c>
      <c r="I25" s="882">
        <f t="shared" ref="I25" si="8">SUM(I26:I27)</f>
        <v>337570146.18000001</v>
      </c>
      <c r="J25" s="883">
        <f t="shared" si="2"/>
        <v>0.36787342829620823</v>
      </c>
      <c r="L25" s="885"/>
    </row>
    <row r="26" spans="1:12" s="766" customFormat="1" ht="15" customHeight="1" x14ac:dyDescent="0.25">
      <c r="A26" s="802"/>
      <c r="B26" s="886" t="s">
        <v>19</v>
      </c>
      <c r="C26" s="1591"/>
      <c r="D26" s="1591" t="s">
        <v>285</v>
      </c>
      <c r="E26" s="1594" t="s">
        <v>15</v>
      </c>
      <c r="F26" s="823"/>
      <c r="G26" s="889">
        <v>27015182.239999998</v>
      </c>
      <c r="H26" s="825">
        <v>194722504.93000001</v>
      </c>
      <c r="I26" s="826">
        <v>56536747.740000002</v>
      </c>
      <c r="J26" s="827">
        <f t="shared" si="2"/>
        <v>0.29034521592829843</v>
      </c>
      <c r="K26" s="831"/>
      <c r="L26" s="811"/>
    </row>
    <row r="27" spans="1:12" s="766" customFormat="1" ht="16.5" customHeight="1" x14ac:dyDescent="0.25">
      <c r="A27" s="802"/>
      <c r="B27" s="886" t="s">
        <v>19</v>
      </c>
      <c r="C27" s="1591"/>
      <c r="D27" s="1591" t="s">
        <v>286</v>
      </c>
      <c r="E27" s="1594" t="s">
        <v>12</v>
      </c>
      <c r="F27" s="823"/>
      <c r="G27" s="889">
        <v>426696427.75</v>
      </c>
      <c r="H27" s="825">
        <v>722903287.57000005</v>
      </c>
      <c r="I27" s="826">
        <v>281033398.44</v>
      </c>
      <c r="J27" s="827">
        <f t="shared" si="2"/>
        <v>0.38875656435963712</v>
      </c>
      <c r="K27" s="831"/>
      <c r="L27" s="811"/>
    </row>
    <row r="28" spans="1:12" s="884" customFormat="1" ht="15" customHeight="1" x14ac:dyDescent="0.25">
      <c r="A28" s="876"/>
      <c r="B28" s="877"/>
      <c r="C28" s="878"/>
      <c r="D28" s="878"/>
      <c r="E28" s="879"/>
      <c r="F28" s="795" t="s">
        <v>20</v>
      </c>
      <c r="G28" s="890">
        <f>SUM(G29:G29)</f>
        <v>5000000</v>
      </c>
      <c r="H28" s="891">
        <f>SUM(H29:H29)</f>
        <v>5200000</v>
      </c>
      <c r="I28" s="892">
        <f t="shared" ref="I28" si="9">SUM(I29:I29)</f>
        <v>45021.03</v>
      </c>
      <c r="J28" s="893">
        <f t="shared" si="2"/>
        <v>8.6578903846153844E-3</v>
      </c>
      <c r="L28" s="885"/>
    </row>
    <row r="29" spans="1:12" s="766" customFormat="1" ht="14.25" customHeight="1" x14ac:dyDescent="0.25">
      <c r="A29" s="802"/>
      <c r="B29" s="886" t="s">
        <v>19</v>
      </c>
      <c r="C29" s="894"/>
      <c r="D29" s="1591" t="s">
        <v>287</v>
      </c>
      <c r="E29" s="895" t="s">
        <v>15</v>
      </c>
      <c r="F29" s="823"/>
      <c r="G29" s="889">
        <v>5000000</v>
      </c>
      <c r="H29" s="825">
        <v>5200000</v>
      </c>
      <c r="I29" s="826">
        <v>45021.03</v>
      </c>
      <c r="J29" s="827">
        <f t="shared" si="2"/>
        <v>8.6578903846153844E-3</v>
      </c>
      <c r="K29" s="831"/>
      <c r="L29" s="811"/>
    </row>
    <row r="30" spans="1:12" s="874" customFormat="1" ht="18.75" customHeight="1" x14ac:dyDescent="0.25">
      <c r="A30" s="780"/>
      <c r="B30" s="896"/>
      <c r="C30" s="897"/>
      <c r="D30" s="897"/>
      <c r="E30" s="898"/>
      <c r="F30" s="899" t="s">
        <v>166</v>
      </c>
      <c r="G30" s="900">
        <f>G31</f>
        <v>500000</v>
      </c>
      <c r="H30" s="901">
        <f>H31+H33</f>
        <v>108183.24</v>
      </c>
      <c r="I30" s="902">
        <f>I31+I33</f>
        <v>0</v>
      </c>
      <c r="J30" s="903">
        <f t="shared" si="2"/>
        <v>0</v>
      </c>
      <c r="L30" s="875"/>
    </row>
    <row r="31" spans="1:12" s="884" customFormat="1" ht="30" customHeight="1" x14ac:dyDescent="0.25">
      <c r="A31" s="876"/>
      <c r="B31" s="877"/>
      <c r="C31" s="878"/>
      <c r="D31" s="878"/>
      <c r="E31" s="879"/>
      <c r="F31" s="795" t="s">
        <v>21</v>
      </c>
      <c r="G31" s="890">
        <f>G32</f>
        <v>500000</v>
      </c>
      <c r="H31" s="891">
        <f>H32</f>
        <v>108183.24</v>
      </c>
      <c r="I31" s="892">
        <f t="shared" ref="I31" si="10">I32</f>
        <v>0</v>
      </c>
      <c r="J31" s="893">
        <f t="shared" si="2"/>
        <v>0</v>
      </c>
      <c r="K31" s="831"/>
      <c r="L31" s="885"/>
    </row>
    <row r="32" spans="1:12" s="766" customFormat="1" ht="14.25" customHeight="1" x14ac:dyDescent="0.25">
      <c r="A32" s="802"/>
      <c r="B32" s="886" t="s">
        <v>19</v>
      </c>
      <c r="C32" s="894" t="s">
        <v>569</v>
      </c>
      <c r="D32" s="894" t="s">
        <v>288</v>
      </c>
      <c r="E32" s="895" t="s">
        <v>22</v>
      </c>
      <c r="F32" s="823"/>
      <c r="G32" s="889">
        <v>500000</v>
      </c>
      <c r="H32" s="825">
        <v>108183.24</v>
      </c>
      <c r="I32" s="826">
        <v>0</v>
      </c>
      <c r="J32" s="827">
        <f t="shared" si="2"/>
        <v>0</v>
      </c>
      <c r="K32" s="831"/>
      <c r="L32" s="811"/>
    </row>
    <row r="33" spans="1:12" s="766" customFormat="1" ht="34.5" hidden="1" customHeight="1" x14ac:dyDescent="0.25">
      <c r="A33" s="802"/>
      <c r="B33" s="877"/>
      <c r="C33" s="878"/>
      <c r="D33" s="878"/>
      <c r="E33" s="879"/>
      <c r="F33" s="795" t="s">
        <v>433</v>
      </c>
      <c r="G33" s="890"/>
      <c r="H33" s="891">
        <f>H34</f>
        <v>0</v>
      </c>
      <c r="I33" s="892">
        <f>I34</f>
        <v>0</v>
      </c>
      <c r="J33" s="893" t="e">
        <f t="shared" si="2"/>
        <v>#DIV/0!</v>
      </c>
      <c r="K33" s="831"/>
      <c r="L33" s="811"/>
    </row>
    <row r="34" spans="1:12" s="766" customFormat="1" ht="15.75" hidden="1" customHeight="1" x14ac:dyDescent="0.25">
      <c r="A34" s="802"/>
      <c r="B34" s="886" t="s">
        <v>19</v>
      </c>
      <c r="C34" s="894"/>
      <c r="D34" s="894" t="s">
        <v>434</v>
      </c>
      <c r="E34" s="895" t="s">
        <v>22</v>
      </c>
      <c r="F34" s="823"/>
      <c r="G34" s="889"/>
      <c r="H34" s="825"/>
      <c r="I34" s="826"/>
      <c r="J34" s="827" t="e">
        <f t="shared" si="2"/>
        <v>#DIV/0!</v>
      </c>
      <c r="K34" s="831"/>
      <c r="L34" s="811"/>
    </row>
    <row r="35" spans="1:12" s="766" customFormat="1" ht="30" hidden="1" customHeight="1" x14ac:dyDescent="0.25">
      <c r="A35" s="802"/>
      <c r="B35" s="896"/>
      <c r="C35" s="897"/>
      <c r="D35" s="897"/>
      <c r="E35" s="898"/>
      <c r="F35" s="899" t="s">
        <v>214</v>
      </c>
      <c r="G35" s="900">
        <f>G36</f>
        <v>915834444.45000005</v>
      </c>
      <c r="H35" s="901">
        <f>SUM(H36+H39)</f>
        <v>0</v>
      </c>
      <c r="I35" s="902">
        <f>SUM(I36+I39)</f>
        <v>0</v>
      </c>
      <c r="J35" s="903" t="e">
        <f t="shared" si="2"/>
        <v>#DIV/0!</v>
      </c>
      <c r="L35" s="811"/>
    </row>
    <row r="36" spans="1:12" s="766" customFormat="1" ht="102.75" hidden="1" customHeight="1" x14ac:dyDescent="0.25">
      <c r="A36" s="802"/>
      <c r="B36" s="877"/>
      <c r="C36" s="878"/>
      <c r="D36" s="878"/>
      <c r="E36" s="879"/>
      <c r="F36" s="795" t="s">
        <v>225</v>
      </c>
      <c r="G36" s="890">
        <f>SUM(G37:G37)</f>
        <v>915834444.45000005</v>
      </c>
      <c r="H36" s="891">
        <f>SUM(H37:H38)</f>
        <v>0</v>
      </c>
      <c r="I36" s="892">
        <f>SUM(I37:I38)</f>
        <v>0</v>
      </c>
      <c r="J36" s="893" t="e">
        <f t="shared" si="2"/>
        <v>#DIV/0!</v>
      </c>
      <c r="L36" s="811"/>
    </row>
    <row r="37" spans="1:12" s="766" customFormat="1" ht="23.25" hidden="1" customHeight="1" x14ac:dyDescent="0.25">
      <c r="A37" s="802"/>
      <c r="B37" s="1596" t="s">
        <v>19</v>
      </c>
      <c r="C37" s="1591"/>
      <c r="D37" s="1591" t="s">
        <v>289</v>
      </c>
      <c r="E37" s="1594" t="s">
        <v>22</v>
      </c>
      <c r="F37" s="823"/>
      <c r="G37" s="889">
        <v>915834444.45000005</v>
      </c>
      <c r="H37" s="825">
        <f>258215684.22-258215684.22</f>
        <v>0</v>
      </c>
      <c r="I37" s="826">
        <f>258215684.22-258215684.22</f>
        <v>0</v>
      </c>
      <c r="J37" s="827" t="e">
        <f t="shared" si="2"/>
        <v>#DIV/0!</v>
      </c>
      <c r="K37" s="831"/>
      <c r="L37" s="811"/>
    </row>
    <row r="38" spans="1:12" s="766" customFormat="1" ht="19.5" hidden="1" customHeight="1" x14ac:dyDescent="0.25">
      <c r="A38" s="802"/>
      <c r="B38" s="1596" t="s">
        <v>19</v>
      </c>
      <c r="C38" s="1591"/>
      <c r="D38" s="1591" t="s">
        <v>464</v>
      </c>
      <c r="E38" s="1594" t="s">
        <v>22</v>
      </c>
      <c r="F38" s="823"/>
      <c r="G38" s="889"/>
      <c r="H38" s="825">
        <f>2608239.23-2608239.23</f>
        <v>0</v>
      </c>
      <c r="I38" s="826">
        <f>2608239.23-2608239.23</f>
        <v>0</v>
      </c>
      <c r="J38" s="827" t="e">
        <f t="shared" si="2"/>
        <v>#DIV/0!</v>
      </c>
      <c r="K38" s="831"/>
      <c r="L38" s="811"/>
    </row>
    <row r="39" spans="1:12" s="766" customFormat="1" ht="106.5" hidden="1" customHeight="1" x14ac:dyDescent="0.25">
      <c r="A39" s="802"/>
      <c r="B39" s="905"/>
      <c r="C39" s="906"/>
      <c r="D39" s="906"/>
      <c r="E39" s="907"/>
      <c r="F39" s="795" t="s">
        <v>514</v>
      </c>
      <c r="G39" s="908"/>
      <c r="H39" s="909">
        <f>SUM(H40:H41)</f>
        <v>0</v>
      </c>
      <c r="I39" s="910">
        <f>SUM(I40:I41)</f>
        <v>0</v>
      </c>
      <c r="J39" s="911" t="e">
        <f t="shared" si="2"/>
        <v>#DIV/0!</v>
      </c>
      <c r="K39" s="831"/>
      <c r="L39" s="811"/>
    </row>
    <row r="40" spans="1:12" s="766" customFormat="1" ht="27" hidden="1" customHeight="1" x14ac:dyDescent="0.25">
      <c r="A40" s="802"/>
      <c r="B40" s="1596" t="s">
        <v>19</v>
      </c>
      <c r="C40" s="1591"/>
      <c r="D40" s="1591" t="s">
        <v>513</v>
      </c>
      <c r="E40" s="1594" t="s">
        <v>22</v>
      </c>
      <c r="F40" s="823"/>
      <c r="G40" s="889"/>
      <c r="H40" s="825"/>
      <c r="I40" s="826"/>
      <c r="J40" s="827" t="e">
        <f t="shared" si="2"/>
        <v>#DIV/0!</v>
      </c>
      <c r="K40" s="831"/>
      <c r="L40" s="811"/>
    </row>
    <row r="41" spans="1:12" s="766" customFormat="1" ht="27" hidden="1" customHeight="1" x14ac:dyDescent="0.25">
      <c r="A41" s="802"/>
      <c r="B41" s="1596" t="s">
        <v>19</v>
      </c>
      <c r="C41" s="1591"/>
      <c r="D41" s="1591" t="s">
        <v>515</v>
      </c>
      <c r="E41" s="1594" t="s">
        <v>22</v>
      </c>
      <c r="F41" s="823"/>
      <c r="G41" s="889"/>
      <c r="H41" s="825"/>
      <c r="I41" s="826"/>
      <c r="J41" s="827" t="e">
        <f t="shared" si="2"/>
        <v>#DIV/0!</v>
      </c>
      <c r="K41" s="831"/>
      <c r="L41" s="811"/>
    </row>
    <row r="42" spans="1:12" s="874" customFormat="1" ht="18.75" customHeight="1" x14ac:dyDescent="0.25">
      <c r="A42" s="780"/>
      <c r="B42" s="896"/>
      <c r="C42" s="897"/>
      <c r="D42" s="897"/>
      <c r="E42" s="898"/>
      <c r="F42" s="899" t="s">
        <v>23</v>
      </c>
      <c r="G42" s="900">
        <f>G43</f>
        <v>331924010.10000002</v>
      </c>
      <c r="H42" s="901">
        <f>H43+H46</f>
        <v>230248832.44</v>
      </c>
      <c r="I42" s="902">
        <f>I43+I46</f>
        <v>70237659.540000007</v>
      </c>
      <c r="J42" s="903">
        <f t="shared" si="2"/>
        <v>0.30505109969798899</v>
      </c>
      <c r="L42" s="875"/>
    </row>
    <row r="43" spans="1:12" s="884" customFormat="1" ht="33.75" customHeight="1" x14ac:dyDescent="0.25">
      <c r="A43" s="876"/>
      <c r="B43" s="877"/>
      <c r="C43" s="878"/>
      <c r="D43" s="878"/>
      <c r="E43" s="879"/>
      <c r="F43" s="795" t="s">
        <v>216</v>
      </c>
      <c r="G43" s="890">
        <f>G44</f>
        <v>331924010.10000002</v>
      </c>
      <c r="H43" s="891">
        <f>SUM(H44:H45)</f>
        <v>230248832.44</v>
      </c>
      <c r="I43" s="892">
        <f>SUM(I44:I45)</f>
        <v>70237659.540000007</v>
      </c>
      <c r="J43" s="893">
        <f t="shared" si="2"/>
        <v>0.30505109969798899</v>
      </c>
      <c r="L43" s="885"/>
    </row>
    <row r="44" spans="1:12" s="766" customFormat="1" ht="16.5" customHeight="1" x14ac:dyDescent="0.25">
      <c r="A44" s="802"/>
      <c r="B44" s="1596" t="s">
        <v>19</v>
      </c>
      <c r="C44" s="1591" t="s">
        <v>569</v>
      </c>
      <c r="D44" s="1591" t="s">
        <v>290</v>
      </c>
      <c r="E44" s="1594" t="s">
        <v>22</v>
      </c>
      <c r="F44" s="823"/>
      <c r="G44" s="889">
        <v>331924010.10000002</v>
      </c>
      <c r="H44" s="825">
        <v>145716424.58000001</v>
      </c>
      <c r="I44" s="826">
        <v>70237659.540000007</v>
      </c>
      <c r="J44" s="827">
        <f t="shared" si="2"/>
        <v>0.48201607843760064</v>
      </c>
      <c r="L44" s="811"/>
    </row>
    <row r="45" spans="1:12" s="766" customFormat="1" ht="16.5" customHeight="1" x14ac:dyDescent="0.25">
      <c r="A45" s="802"/>
      <c r="B45" s="1596" t="s">
        <v>19</v>
      </c>
      <c r="C45" s="1591" t="s">
        <v>569</v>
      </c>
      <c r="D45" s="1591" t="s">
        <v>568</v>
      </c>
      <c r="E45" s="1594" t="s">
        <v>22</v>
      </c>
      <c r="F45" s="823"/>
      <c r="G45" s="889"/>
      <c r="H45" s="825">
        <v>84532407.859999999</v>
      </c>
      <c r="I45" s="826">
        <v>0</v>
      </c>
      <c r="J45" s="827">
        <f t="shared" si="2"/>
        <v>0</v>
      </c>
      <c r="L45" s="811"/>
    </row>
    <row r="46" spans="1:12" s="884" customFormat="1" ht="111" hidden="1" customHeight="1" x14ac:dyDescent="0.25">
      <c r="A46" s="876"/>
      <c r="B46" s="877"/>
      <c r="C46" s="878"/>
      <c r="D46" s="878"/>
      <c r="E46" s="879"/>
      <c r="F46" s="795" t="s">
        <v>526</v>
      </c>
      <c r="G46" s="890"/>
      <c r="H46" s="891">
        <f>H47</f>
        <v>0</v>
      </c>
      <c r="I46" s="892">
        <f t="shared" ref="I46" si="11">I47</f>
        <v>0</v>
      </c>
      <c r="J46" s="893" t="e">
        <f t="shared" si="2"/>
        <v>#DIV/0!</v>
      </c>
      <c r="L46" s="885"/>
    </row>
    <row r="47" spans="1:12" s="766" customFormat="1" ht="16.5" hidden="1" customHeight="1" x14ac:dyDescent="0.25">
      <c r="A47" s="802"/>
      <c r="B47" s="1596" t="s">
        <v>19</v>
      </c>
      <c r="C47" s="1591"/>
      <c r="D47" s="1591" t="s">
        <v>527</v>
      </c>
      <c r="E47" s="1594"/>
      <c r="F47" s="823"/>
      <c r="G47" s="889"/>
      <c r="H47" s="825"/>
      <c r="I47" s="826"/>
      <c r="J47" s="827" t="e">
        <f t="shared" si="2"/>
        <v>#DIV/0!</v>
      </c>
      <c r="K47" s="811"/>
      <c r="L47" s="811"/>
    </row>
    <row r="48" spans="1:12" s="874" customFormat="1" ht="42" customHeight="1" x14ac:dyDescent="0.25">
      <c r="A48" s="780"/>
      <c r="B48" s="912"/>
      <c r="C48" s="913"/>
      <c r="D48" s="913"/>
      <c r="E48" s="914"/>
      <c r="F48" s="899" t="s">
        <v>24</v>
      </c>
      <c r="G48" s="900">
        <f>G51+G53</f>
        <v>1130639097.71</v>
      </c>
      <c r="H48" s="901">
        <f>H49+H51+H53</f>
        <v>1294833068.5800002</v>
      </c>
      <c r="I48" s="902">
        <f>I49+I51+I53</f>
        <v>333363684.25</v>
      </c>
      <c r="J48" s="903">
        <f t="shared" si="2"/>
        <v>0.25745688177055032</v>
      </c>
      <c r="L48" s="875"/>
    </row>
    <row r="49" spans="1:12" s="874" customFormat="1" ht="42" customHeight="1" x14ac:dyDescent="0.25">
      <c r="A49" s="780"/>
      <c r="B49" s="915"/>
      <c r="C49" s="915"/>
      <c r="D49" s="915"/>
      <c r="E49" s="915"/>
      <c r="F49" s="916" t="s">
        <v>433</v>
      </c>
      <c r="G49" s="917"/>
      <c r="H49" s="918">
        <f>SUM(H50)</f>
        <v>185251184.66999999</v>
      </c>
      <c r="I49" s="919">
        <f>SUM(I50)</f>
        <v>87341853.170000002</v>
      </c>
      <c r="J49" s="903">
        <f t="shared" si="2"/>
        <v>0.4714779736798323</v>
      </c>
      <c r="L49" s="875"/>
    </row>
    <row r="50" spans="1:12" s="874" customFormat="1" ht="18.75" customHeight="1" x14ac:dyDescent="0.25">
      <c r="A50" s="780"/>
      <c r="B50" s="821" t="s">
        <v>19</v>
      </c>
      <c r="C50" s="821" t="s">
        <v>569</v>
      </c>
      <c r="D50" s="821" t="s">
        <v>570</v>
      </c>
      <c r="E50" s="821" t="s">
        <v>578</v>
      </c>
      <c r="F50" s="921"/>
      <c r="G50" s="889"/>
      <c r="H50" s="825">
        <v>185251184.66999999</v>
      </c>
      <c r="I50" s="826">
        <v>87341853.170000002</v>
      </c>
      <c r="J50" s="827">
        <f>I50/H50</f>
        <v>0.4714779736798323</v>
      </c>
      <c r="L50" s="875"/>
    </row>
    <row r="51" spans="1:12" s="884" customFormat="1" ht="57" customHeight="1" x14ac:dyDescent="0.25">
      <c r="A51" s="876"/>
      <c r="B51" s="877"/>
      <c r="C51" s="878"/>
      <c r="D51" s="878"/>
      <c r="E51" s="879"/>
      <c r="F51" s="795" t="s">
        <v>262</v>
      </c>
      <c r="G51" s="890">
        <f>G52</f>
        <v>1130639097.71</v>
      </c>
      <c r="H51" s="891">
        <f>H52</f>
        <v>1109581883.9100001</v>
      </c>
      <c r="I51" s="892">
        <f>SUM(I52)</f>
        <v>246021831.08000001</v>
      </c>
      <c r="J51" s="893">
        <f t="shared" si="2"/>
        <v>0.22172480881992773</v>
      </c>
      <c r="L51" s="885"/>
    </row>
    <row r="52" spans="1:12" s="766" customFormat="1" ht="15.75" customHeight="1" x14ac:dyDescent="0.25">
      <c r="A52" s="802"/>
      <c r="B52" s="1596" t="s">
        <v>19</v>
      </c>
      <c r="C52" s="1591"/>
      <c r="D52" s="1591" t="s">
        <v>291</v>
      </c>
      <c r="E52" s="1594" t="s">
        <v>15</v>
      </c>
      <c r="F52" s="922"/>
      <c r="G52" s="923">
        <v>1130639097.71</v>
      </c>
      <c r="H52" s="924">
        <v>1109581883.9100001</v>
      </c>
      <c r="I52" s="826">
        <v>246021831.08000001</v>
      </c>
      <c r="J52" s="827">
        <f t="shared" si="2"/>
        <v>0.22172480881992773</v>
      </c>
      <c r="K52" s="831"/>
      <c r="L52" s="811"/>
    </row>
    <row r="53" spans="1:12" s="766" customFormat="1" ht="47.25" hidden="1" customHeight="1" x14ac:dyDescent="0.25">
      <c r="A53" s="802"/>
      <c r="B53" s="877"/>
      <c r="C53" s="878"/>
      <c r="D53" s="878"/>
      <c r="E53" s="879"/>
      <c r="F53" s="795" t="s">
        <v>431</v>
      </c>
      <c r="G53" s="890">
        <f>G54</f>
        <v>0</v>
      </c>
      <c r="H53" s="891">
        <f>H54</f>
        <v>0</v>
      </c>
      <c r="I53" s="892">
        <f t="shared" ref="I53" si="12">I54</f>
        <v>0</v>
      </c>
      <c r="J53" s="893" t="e">
        <f t="shared" si="2"/>
        <v>#DIV/0!</v>
      </c>
      <c r="L53" s="811"/>
    </row>
    <row r="54" spans="1:12" s="766" customFormat="1" ht="15.75" hidden="1" customHeight="1" x14ac:dyDescent="0.25">
      <c r="A54" s="802"/>
      <c r="B54" s="1596" t="s">
        <v>19</v>
      </c>
      <c r="C54" s="1591"/>
      <c r="D54" s="1591" t="s">
        <v>432</v>
      </c>
      <c r="E54" s="1594" t="s">
        <v>22</v>
      </c>
      <c r="F54" s="823"/>
      <c r="G54" s="889">
        <v>0</v>
      </c>
      <c r="H54" s="825"/>
      <c r="I54" s="826"/>
      <c r="J54" s="827" t="e">
        <f t="shared" si="2"/>
        <v>#DIV/0!</v>
      </c>
      <c r="K54" s="831"/>
      <c r="L54" s="811"/>
    </row>
    <row r="55" spans="1:12" s="766" customFormat="1" ht="37.5" customHeight="1" x14ac:dyDescent="0.25">
      <c r="A55" s="802"/>
      <c r="B55" s="912"/>
      <c r="C55" s="913"/>
      <c r="D55" s="913"/>
      <c r="E55" s="914"/>
      <c r="F55" s="899" t="s">
        <v>263</v>
      </c>
      <c r="G55" s="900">
        <f>G56</f>
        <v>55851616.159999996</v>
      </c>
      <c r="H55" s="901">
        <f>H56</f>
        <v>0</v>
      </c>
      <c r="I55" s="902">
        <f t="shared" ref="I55:I56" si="13">I56</f>
        <v>0</v>
      </c>
      <c r="J55" s="903" t="e">
        <f t="shared" si="2"/>
        <v>#DIV/0!</v>
      </c>
      <c r="L55" s="811"/>
    </row>
    <row r="56" spans="1:12" s="766" customFormat="1" ht="54.75" customHeight="1" x14ac:dyDescent="0.25">
      <c r="A56" s="802"/>
      <c r="B56" s="877"/>
      <c r="C56" s="878"/>
      <c r="D56" s="878"/>
      <c r="E56" s="879"/>
      <c r="F56" s="795" t="s">
        <v>264</v>
      </c>
      <c r="G56" s="890">
        <f>G57</f>
        <v>55851616.159999996</v>
      </c>
      <c r="H56" s="891">
        <f>H57</f>
        <v>0</v>
      </c>
      <c r="I56" s="892">
        <f t="shared" si="13"/>
        <v>0</v>
      </c>
      <c r="J56" s="893" t="e">
        <f t="shared" si="2"/>
        <v>#DIV/0!</v>
      </c>
      <c r="L56" s="811"/>
    </row>
    <row r="57" spans="1:12" s="766" customFormat="1" ht="16.5" customHeight="1" thickBot="1" x14ac:dyDescent="0.3">
      <c r="A57" s="802"/>
      <c r="B57" s="925" t="s">
        <v>19</v>
      </c>
      <c r="C57" s="926"/>
      <c r="D57" s="926" t="s">
        <v>292</v>
      </c>
      <c r="E57" s="927" t="s">
        <v>15</v>
      </c>
      <c r="F57" s="844"/>
      <c r="G57" s="928">
        <v>55851616.159999996</v>
      </c>
      <c r="H57" s="929">
        <v>0</v>
      </c>
      <c r="I57" s="809">
        <v>0</v>
      </c>
      <c r="J57" s="810" t="e">
        <f t="shared" si="2"/>
        <v>#DIV/0!</v>
      </c>
      <c r="K57" s="831"/>
      <c r="L57" s="811"/>
    </row>
    <row r="58" spans="1:12" s="930" customFormat="1" ht="37.5" customHeight="1" thickBot="1" x14ac:dyDescent="0.3">
      <c r="A58" s="769">
        <v>3</v>
      </c>
      <c r="B58" s="770"/>
      <c r="C58" s="771"/>
      <c r="D58" s="771"/>
      <c r="E58" s="772"/>
      <c r="F58" s="773" t="s">
        <v>228</v>
      </c>
      <c r="G58" s="774" t="e">
        <f>G59+G62+G74+G83+G87+G100+G121+G130+G133</f>
        <v>#REF!</v>
      </c>
      <c r="H58" s="775">
        <f>H59+H62+H74+H83+H87+H100+H121+H130+H133+H71</f>
        <v>758573743.80000007</v>
      </c>
      <c r="I58" s="776">
        <f>I59+I62+I74+I83+I87+I100+I121+I130+I133+I71</f>
        <v>340870372.31999993</v>
      </c>
      <c r="J58" s="777">
        <f t="shared" si="2"/>
        <v>0.44935693478190208</v>
      </c>
      <c r="L58" s="931"/>
    </row>
    <row r="59" spans="1:12" s="874" customFormat="1" ht="48.75" customHeight="1" x14ac:dyDescent="0.25">
      <c r="A59" s="780"/>
      <c r="B59" s="932"/>
      <c r="C59" s="933"/>
      <c r="D59" s="933"/>
      <c r="E59" s="934"/>
      <c r="F59" s="935" t="s">
        <v>167</v>
      </c>
      <c r="G59" s="936">
        <f t="shared" ref="G59:I60" si="14">G60</f>
        <v>2847166.91</v>
      </c>
      <c r="H59" s="937">
        <f t="shared" si="14"/>
        <v>3509546.24</v>
      </c>
      <c r="I59" s="938">
        <f t="shared" si="14"/>
        <v>786760</v>
      </c>
      <c r="J59" s="939">
        <f t="shared" si="2"/>
        <v>0.22417712894986674</v>
      </c>
      <c r="L59" s="875"/>
    </row>
    <row r="60" spans="1:12" s="884" customFormat="1" ht="33.75" customHeight="1" x14ac:dyDescent="0.25">
      <c r="A60" s="876"/>
      <c r="B60" s="940"/>
      <c r="C60" s="941"/>
      <c r="D60" s="941"/>
      <c r="E60" s="942"/>
      <c r="F60" s="795" t="s">
        <v>28</v>
      </c>
      <c r="G60" s="890">
        <f>G61</f>
        <v>2847166.91</v>
      </c>
      <c r="H60" s="891">
        <f>H61</f>
        <v>3509546.24</v>
      </c>
      <c r="I60" s="892">
        <f t="shared" si="14"/>
        <v>786760</v>
      </c>
      <c r="J60" s="893">
        <f t="shared" si="2"/>
        <v>0.22417712894986674</v>
      </c>
      <c r="L60" s="885"/>
    </row>
    <row r="61" spans="1:12" s="766" customFormat="1" ht="17.25" customHeight="1" x14ac:dyDescent="0.25">
      <c r="A61" s="802"/>
      <c r="B61" s="1599" t="s">
        <v>11</v>
      </c>
      <c r="C61" s="1590"/>
      <c r="D61" s="1590" t="s">
        <v>293</v>
      </c>
      <c r="E61" s="1593" t="s">
        <v>15</v>
      </c>
      <c r="F61" s="946"/>
      <c r="G61" s="928">
        <v>2847166.91</v>
      </c>
      <c r="H61" s="929">
        <v>3509546.24</v>
      </c>
      <c r="I61" s="826">
        <v>786760</v>
      </c>
      <c r="J61" s="827">
        <f t="shared" si="2"/>
        <v>0.22417712894986674</v>
      </c>
      <c r="K61" s="831"/>
      <c r="L61" s="811"/>
    </row>
    <row r="62" spans="1:12" s="874" customFormat="1" ht="66.75" customHeight="1" x14ac:dyDescent="0.25">
      <c r="A62" s="780"/>
      <c r="B62" s="947"/>
      <c r="C62" s="948"/>
      <c r="D62" s="948"/>
      <c r="E62" s="949"/>
      <c r="F62" s="950" t="s">
        <v>168</v>
      </c>
      <c r="G62" s="951">
        <f>G63+G65+G67</f>
        <v>55343785.670000002</v>
      </c>
      <c r="H62" s="952">
        <f>H63+H65+H67+H69</f>
        <v>64033492.279999994</v>
      </c>
      <c r="I62" s="953">
        <f>I63+I65+I67+I69</f>
        <v>18833287.98</v>
      </c>
      <c r="J62" s="954">
        <f t="shared" si="2"/>
        <v>0.2941162087122699</v>
      </c>
      <c r="L62" s="875"/>
    </row>
    <row r="63" spans="1:12" s="884" customFormat="1" ht="51" customHeight="1" x14ac:dyDescent="0.25">
      <c r="A63" s="876"/>
      <c r="B63" s="940"/>
      <c r="C63" s="941"/>
      <c r="D63" s="941"/>
      <c r="E63" s="942"/>
      <c r="F63" s="795" t="s">
        <v>273</v>
      </c>
      <c r="G63" s="890">
        <f t="shared" ref="G63:I65" si="15">G64</f>
        <v>52169428.670000002</v>
      </c>
      <c r="H63" s="891">
        <f t="shared" si="15"/>
        <v>59116965.689999998</v>
      </c>
      <c r="I63" s="892">
        <f t="shared" si="15"/>
        <v>18227268.719999999</v>
      </c>
      <c r="J63" s="893">
        <f t="shared" si="2"/>
        <v>0.30832551209716869</v>
      </c>
      <c r="L63" s="885"/>
    </row>
    <row r="64" spans="1:12" s="766" customFormat="1" ht="12.75" customHeight="1" x14ac:dyDescent="0.25">
      <c r="A64" s="802"/>
      <c r="B64" s="955" t="s">
        <v>11</v>
      </c>
      <c r="C64" s="894"/>
      <c r="D64" s="894" t="s">
        <v>294</v>
      </c>
      <c r="E64" s="895" t="s">
        <v>12</v>
      </c>
      <c r="F64" s="956"/>
      <c r="G64" s="889">
        <v>52169428.670000002</v>
      </c>
      <c r="H64" s="825">
        <v>59116965.689999998</v>
      </c>
      <c r="I64" s="826">
        <v>18227268.719999999</v>
      </c>
      <c r="J64" s="827">
        <f t="shared" si="2"/>
        <v>0.30832551209716869</v>
      </c>
      <c r="K64" s="831"/>
      <c r="L64" s="811"/>
    </row>
    <row r="65" spans="1:12" s="884" customFormat="1" ht="56.25" customHeight="1" x14ac:dyDescent="0.25">
      <c r="A65" s="876"/>
      <c r="B65" s="940"/>
      <c r="C65" s="941"/>
      <c r="D65" s="941"/>
      <c r="E65" s="942"/>
      <c r="F65" s="795" t="s">
        <v>159</v>
      </c>
      <c r="G65" s="890">
        <f t="shared" si="15"/>
        <v>3000000</v>
      </c>
      <c r="H65" s="891">
        <f t="shared" si="15"/>
        <v>4726361.22</v>
      </c>
      <c r="I65" s="892">
        <f t="shared" si="15"/>
        <v>539763.42000000004</v>
      </c>
      <c r="J65" s="893">
        <f t="shared" si="2"/>
        <v>0.11420274390284543</v>
      </c>
      <c r="L65" s="885"/>
    </row>
    <row r="66" spans="1:12" s="766" customFormat="1" ht="12.75" customHeight="1" x14ac:dyDescent="0.25">
      <c r="A66" s="802"/>
      <c r="B66" s="955" t="s">
        <v>11</v>
      </c>
      <c r="C66" s="894"/>
      <c r="D66" s="894" t="s">
        <v>295</v>
      </c>
      <c r="E66" s="895" t="s">
        <v>15</v>
      </c>
      <c r="F66" s="956"/>
      <c r="G66" s="889">
        <v>3000000</v>
      </c>
      <c r="H66" s="825">
        <v>4726361.22</v>
      </c>
      <c r="I66" s="826">
        <v>539763.42000000004</v>
      </c>
      <c r="J66" s="827">
        <f t="shared" si="2"/>
        <v>0.11420274390284543</v>
      </c>
      <c r="K66" s="831"/>
      <c r="L66" s="811"/>
    </row>
    <row r="67" spans="1:12" s="884" customFormat="1" ht="45" customHeight="1" x14ac:dyDescent="0.25">
      <c r="A67" s="876"/>
      <c r="B67" s="940"/>
      <c r="C67" s="941"/>
      <c r="D67" s="941"/>
      <c r="E67" s="942"/>
      <c r="F67" s="795" t="s">
        <v>160</v>
      </c>
      <c r="G67" s="890">
        <f t="shared" ref="G67:I69" si="16">G68</f>
        <v>174357</v>
      </c>
      <c r="H67" s="891">
        <f t="shared" si="16"/>
        <v>190165.37</v>
      </c>
      <c r="I67" s="892">
        <f t="shared" si="16"/>
        <v>66255.839999999997</v>
      </c>
      <c r="J67" s="893">
        <f t="shared" si="2"/>
        <v>0.34841170082649642</v>
      </c>
      <c r="L67" s="885"/>
    </row>
    <row r="68" spans="1:12" s="766" customFormat="1" ht="12.75" customHeight="1" x14ac:dyDescent="0.25">
      <c r="A68" s="802"/>
      <c r="B68" s="955" t="s">
        <v>11</v>
      </c>
      <c r="C68" s="894"/>
      <c r="D68" s="894" t="s">
        <v>296</v>
      </c>
      <c r="E68" s="895" t="s">
        <v>15</v>
      </c>
      <c r="F68" s="956"/>
      <c r="G68" s="889">
        <v>174357</v>
      </c>
      <c r="H68" s="825">
        <v>190165.37</v>
      </c>
      <c r="I68" s="826">
        <v>66255.839999999997</v>
      </c>
      <c r="J68" s="827">
        <f t="shared" si="2"/>
        <v>0.34841170082649642</v>
      </c>
      <c r="L68" s="811"/>
    </row>
    <row r="69" spans="1:12" s="884" customFormat="1" ht="63.75" hidden="1" customHeight="1" x14ac:dyDescent="0.25">
      <c r="A69" s="876"/>
      <c r="B69" s="940"/>
      <c r="C69" s="941"/>
      <c r="D69" s="941"/>
      <c r="E69" s="942"/>
      <c r="F69" s="795" t="s">
        <v>528</v>
      </c>
      <c r="G69" s="890">
        <f t="shared" si="16"/>
        <v>174357</v>
      </c>
      <c r="H69" s="891">
        <f t="shared" si="16"/>
        <v>0</v>
      </c>
      <c r="I69" s="892">
        <f t="shared" si="16"/>
        <v>0</v>
      </c>
      <c r="J69" s="893" t="e">
        <f t="shared" si="2"/>
        <v>#DIV/0!</v>
      </c>
      <c r="L69" s="885"/>
    </row>
    <row r="70" spans="1:12" s="766" customFormat="1" ht="12.75" hidden="1" customHeight="1" x14ac:dyDescent="0.25">
      <c r="A70" s="802"/>
      <c r="B70" s="955" t="s">
        <v>11</v>
      </c>
      <c r="C70" s="894"/>
      <c r="D70" s="894" t="s">
        <v>529</v>
      </c>
      <c r="E70" s="895" t="s">
        <v>12</v>
      </c>
      <c r="F70" s="956"/>
      <c r="G70" s="889">
        <v>174357</v>
      </c>
      <c r="H70" s="825"/>
      <c r="I70" s="826"/>
      <c r="J70" s="827" t="e">
        <f t="shared" si="2"/>
        <v>#DIV/0!</v>
      </c>
      <c r="K70" s="811"/>
      <c r="L70" s="811"/>
    </row>
    <row r="71" spans="1:12" s="766" customFormat="1" ht="111.75" hidden="1" customHeight="1" x14ac:dyDescent="0.25">
      <c r="A71" s="802"/>
      <c r="B71" s="947"/>
      <c r="C71" s="948"/>
      <c r="D71" s="948"/>
      <c r="E71" s="949"/>
      <c r="F71" s="950" t="s">
        <v>435</v>
      </c>
      <c r="G71" s="951"/>
      <c r="H71" s="952">
        <f>H72</f>
        <v>0</v>
      </c>
      <c r="I71" s="953">
        <f>I72</f>
        <v>0</v>
      </c>
      <c r="J71" s="954" t="e">
        <f t="shared" si="2"/>
        <v>#DIV/0!</v>
      </c>
      <c r="L71" s="811"/>
    </row>
    <row r="72" spans="1:12" s="766" customFormat="1" ht="43.5" hidden="1" customHeight="1" x14ac:dyDescent="0.25">
      <c r="A72" s="802"/>
      <c r="B72" s="940"/>
      <c r="C72" s="941"/>
      <c r="D72" s="941"/>
      <c r="E72" s="942"/>
      <c r="F72" s="795" t="s">
        <v>428</v>
      </c>
      <c r="G72" s="890"/>
      <c r="H72" s="891">
        <f>H73</f>
        <v>0</v>
      </c>
      <c r="I72" s="892">
        <f>I73</f>
        <v>0</v>
      </c>
      <c r="J72" s="893" t="e">
        <f t="shared" si="2"/>
        <v>#DIV/0!</v>
      </c>
      <c r="L72" s="811"/>
    </row>
    <row r="73" spans="1:12" s="766" customFormat="1" ht="15" hidden="1" customHeight="1" x14ac:dyDescent="0.25">
      <c r="A73" s="802"/>
      <c r="B73" s="955" t="s">
        <v>11</v>
      </c>
      <c r="C73" s="894"/>
      <c r="D73" s="894" t="s">
        <v>436</v>
      </c>
      <c r="E73" s="895" t="s">
        <v>22</v>
      </c>
      <c r="F73" s="823"/>
      <c r="G73" s="889"/>
      <c r="H73" s="825"/>
      <c r="I73" s="826"/>
      <c r="J73" s="827" t="e">
        <f t="shared" si="2"/>
        <v>#DIV/0!</v>
      </c>
      <c r="L73" s="811"/>
    </row>
    <row r="74" spans="1:12" s="874" customFormat="1" ht="61.5" customHeight="1" x14ac:dyDescent="0.25">
      <c r="A74" s="780"/>
      <c r="B74" s="947"/>
      <c r="C74" s="948"/>
      <c r="D74" s="948"/>
      <c r="E74" s="949"/>
      <c r="F74" s="950" t="s">
        <v>169</v>
      </c>
      <c r="G74" s="951">
        <f t="shared" ref="G74:I74" si="17">G75+G77+G79+G81</f>
        <v>83876578.629999995</v>
      </c>
      <c r="H74" s="952">
        <f t="shared" si="17"/>
        <v>90358652.709999993</v>
      </c>
      <c r="I74" s="953">
        <f t="shared" si="17"/>
        <v>38459497.089999996</v>
      </c>
      <c r="J74" s="954">
        <f t="shared" si="2"/>
        <v>0.42563159073910894</v>
      </c>
      <c r="L74" s="875"/>
    </row>
    <row r="75" spans="1:12" s="884" customFormat="1" ht="21" customHeight="1" x14ac:dyDescent="0.25">
      <c r="A75" s="876"/>
      <c r="B75" s="940"/>
      <c r="C75" s="941"/>
      <c r="D75" s="941"/>
      <c r="E75" s="942"/>
      <c r="F75" s="795" t="s">
        <v>29</v>
      </c>
      <c r="G75" s="890">
        <f t="shared" ref="G75:I75" si="18">G76</f>
        <v>69912978.629999995</v>
      </c>
      <c r="H75" s="891">
        <f t="shared" si="18"/>
        <v>76888652.709999993</v>
      </c>
      <c r="I75" s="892">
        <f t="shared" si="18"/>
        <v>32507422.739999998</v>
      </c>
      <c r="J75" s="893">
        <f t="shared" si="2"/>
        <v>0.42278569846460767</v>
      </c>
      <c r="L75" s="885"/>
    </row>
    <row r="76" spans="1:12" s="765" customFormat="1" ht="17.25" customHeight="1" x14ac:dyDescent="0.25">
      <c r="A76" s="802"/>
      <c r="B76" s="955" t="s">
        <v>11</v>
      </c>
      <c r="C76" s="894"/>
      <c r="D76" s="894" t="s">
        <v>298</v>
      </c>
      <c r="E76" s="895" t="s">
        <v>30</v>
      </c>
      <c r="F76" s="823"/>
      <c r="G76" s="889">
        <v>69912978.629999995</v>
      </c>
      <c r="H76" s="825">
        <v>76888652.709999993</v>
      </c>
      <c r="I76" s="826">
        <v>32507422.739999998</v>
      </c>
      <c r="J76" s="827">
        <f t="shared" si="2"/>
        <v>0.42278569846460767</v>
      </c>
      <c r="K76" s="957"/>
      <c r="L76" s="957"/>
    </row>
    <row r="77" spans="1:12" s="884" customFormat="1" ht="58.5" customHeight="1" x14ac:dyDescent="0.25">
      <c r="A77" s="876"/>
      <c r="B77" s="940"/>
      <c r="C77" s="941"/>
      <c r="D77" s="941"/>
      <c r="E77" s="942"/>
      <c r="F77" s="795" t="s">
        <v>218</v>
      </c>
      <c r="G77" s="890">
        <f t="shared" ref="G77:I77" si="19">G78</f>
        <v>12960000</v>
      </c>
      <c r="H77" s="891">
        <f t="shared" si="19"/>
        <v>12456000</v>
      </c>
      <c r="I77" s="892">
        <f t="shared" si="19"/>
        <v>5312000</v>
      </c>
      <c r="J77" s="893">
        <f t="shared" si="2"/>
        <v>0.42646114322414902</v>
      </c>
      <c r="L77" s="885"/>
    </row>
    <row r="78" spans="1:12" s="766" customFormat="1" ht="15" customHeight="1" x14ac:dyDescent="0.25">
      <c r="A78" s="802"/>
      <c r="B78" s="955" t="s">
        <v>11</v>
      </c>
      <c r="C78" s="894"/>
      <c r="D78" s="894" t="s">
        <v>299</v>
      </c>
      <c r="E78" s="895" t="s">
        <v>30</v>
      </c>
      <c r="F78" s="956"/>
      <c r="G78" s="889">
        <v>12960000</v>
      </c>
      <c r="H78" s="825">
        <v>12456000</v>
      </c>
      <c r="I78" s="826">
        <v>5312000</v>
      </c>
      <c r="J78" s="827">
        <f t="shared" si="2"/>
        <v>0.42646114322414902</v>
      </c>
      <c r="K78" s="831"/>
      <c r="L78" s="811"/>
    </row>
    <row r="79" spans="1:12" s="884" customFormat="1" ht="69" customHeight="1" x14ac:dyDescent="0.25">
      <c r="A79" s="876"/>
      <c r="B79" s="940"/>
      <c r="C79" s="941"/>
      <c r="D79" s="941"/>
      <c r="E79" s="942"/>
      <c r="F79" s="795" t="s">
        <v>219</v>
      </c>
      <c r="G79" s="890">
        <f t="shared" ref="G79:I79" si="20">G80</f>
        <v>307600</v>
      </c>
      <c r="H79" s="891">
        <f t="shared" si="20"/>
        <v>382000</v>
      </c>
      <c r="I79" s="892">
        <f t="shared" si="20"/>
        <v>280074.34999999998</v>
      </c>
      <c r="J79" s="893">
        <f t="shared" ref="J79:J149" si="21">I79/H79</f>
        <v>0.73317892670157059</v>
      </c>
      <c r="L79" s="885"/>
    </row>
    <row r="80" spans="1:12" s="766" customFormat="1" ht="15" customHeight="1" x14ac:dyDescent="0.25">
      <c r="A80" s="802"/>
      <c r="B80" s="955" t="s">
        <v>11</v>
      </c>
      <c r="C80" s="894"/>
      <c r="D80" s="894" t="s">
        <v>300</v>
      </c>
      <c r="E80" s="895" t="s">
        <v>51</v>
      </c>
      <c r="F80" s="956"/>
      <c r="G80" s="889">
        <v>307600</v>
      </c>
      <c r="H80" s="825">
        <v>382000</v>
      </c>
      <c r="I80" s="826">
        <v>280074.34999999998</v>
      </c>
      <c r="J80" s="827">
        <f t="shared" si="21"/>
        <v>0.73317892670157059</v>
      </c>
      <c r="K80" s="831"/>
      <c r="L80" s="811"/>
    </row>
    <row r="81" spans="1:12" s="884" customFormat="1" ht="38.25" customHeight="1" x14ac:dyDescent="0.25">
      <c r="A81" s="876"/>
      <c r="B81" s="940"/>
      <c r="C81" s="941"/>
      <c r="D81" s="941"/>
      <c r="E81" s="942"/>
      <c r="F81" s="795" t="s">
        <v>31</v>
      </c>
      <c r="G81" s="890">
        <f t="shared" ref="G81:I81" si="22">G82</f>
        <v>696000</v>
      </c>
      <c r="H81" s="891">
        <f t="shared" si="22"/>
        <v>632000</v>
      </c>
      <c r="I81" s="892">
        <f t="shared" si="22"/>
        <v>360000</v>
      </c>
      <c r="J81" s="893">
        <f t="shared" si="21"/>
        <v>0.569620253164557</v>
      </c>
      <c r="K81" s="831"/>
      <c r="L81" s="831"/>
    </row>
    <row r="82" spans="1:12" s="766" customFormat="1" ht="12.75" customHeight="1" x14ac:dyDescent="0.25">
      <c r="A82" s="802"/>
      <c r="B82" s="955" t="s">
        <v>11</v>
      </c>
      <c r="C82" s="894"/>
      <c r="D82" s="894" t="s">
        <v>297</v>
      </c>
      <c r="E82" s="895" t="s">
        <v>30</v>
      </c>
      <c r="F82" s="956"/>
      <c r="G82" s="889">
        <v>696000</v>
      </c>
      <c r="H82" s="825">
        <v>632000</v>
      </c>
      <c r="I82" s="826">
        <v>360000</v>
      </c>
      <c r="J82" s="827">
        <f t="shared" si="21"/>
        <v>0.569620253164557</v>
      </c>
      <c r="K82" s="831"/>
      <c r="L82" s="831"/>
    </row>
    <row r="83" spans="1:12" s="874" customFormat="1" ht="43.5" customHeight="1" x14ac:dyDescent="0.25">
      <c r="A83" s="780"/>
      <c r="B83" s="947"/>
      <c r="C83" s="948"/>
      <c r="D83" s="948"/>
      <c r="E83" s="949"/>
      <c r="F83" s="950" t="s">
        <v>170</v>
      </c>
      <c r="G83" s="951">
        <f>G84</f>
        <v>65541564</v>
      </c>
      <c r="H83" s="952">
        <f>H84</f>
        <v>145579368</v>
      </c>
      <c r="I83" s="953">
        <f>I84</f>
        <v>125884143</v>
      </c>
      <c r="J83" s="954">
        <f t="shared" si="21"/>
        <v>0.86471142669062828</v>
      </c>
      <c r="K83" s="831"/>
      <c r="L83" s="831"/>
    </row>
    <row r="84" spans="1:12" s="884" customFormat="1" ht="61.5" customHeight="1" x14ac:dyDescent="0.25">
      <c r="A84" s="876"/>
      <c r="B84" s="940"/>
      <c r="C84" s="941"/>
      <c r="D84" s="941"/>
      <c r="E84" s="942"/>
      <c r="F84" s="795" t="s">
        <v>627</v>
      </c>
      <c r="G84" s="890">
        <f>SUM(G85:G85)</f>
        <v>65541564</v>
      </c>
      <c r="H84" s="891">
        <f>SUM(H85:H86)</f>
        <v>145579368</v>
      </c>
      <c r="I84" s="892">
        <f>SUM(I85:I86)</f>
        <v>125884143</v>
      </c>
      <c r="J84" s="893">
        <f t="shared" si="21"/>
        <v>0.86471142669062828</v>
      </c>
      <c r="K84" s="831"/>
      <c r="L84" s="831"/>
    </row>
    <row r="85" spans="1:12" s="766" customFormat="1" ht="15" customHeight="1" x14ac:dyDescent="0.25">
      <c r="A85" s="802"/>
      <c r="B85" s="1597" t="s">
        <v>11</v>
      </c>
      <c r="C85" s="1589"/>
      <c r="D85" s="1589" t="s">
        <v>626</v>
      </c>
      <c r="E85" s="960" t="s">
        <v>12</v>
      </c>
      <c r="F85" s="961"/>
      <c r="G85" s="826">
        <v>65541564</v>
      </c>
      <c r="H85" s="826">
        <v>145579368</v>
      </c>
      <c r="I85" s="826">
        <v>125884143</v>
      </c>
      <c r="J85" s="827">
        <f t="shared" si="21"/>
        <v>0.86471142669062828</v>
      </c>
      <c r="K85" s="831"/>
      <c r="L85" s="831"/>
    </row>
    <row r="86" spans="1:12" s="766" customFormat="1" ht="15" customHeight="1" x14ac:dyDescent="0.25">
      <c r="A86" s="802"/>
      <c r="B86" s="962" t="s">
        <v>11</v>
      </c>
      <c r="C86" s="821"/>
      <c r="D86" s="821" t="s">
        <v>556</v>
      </c>
      <c r="E86" s="821" t="s">
        <v>12</v>
      </c>
      <c r="F86" s="961"/>
      <c r="G86" s="826"/>
      <c r="H86" s="826"/>
      <c r="I86" s="826"/>
      <c r="J86" s="827" t="e">
        <f t="shared" si="21"/>
        <v>#DIV/0!</v>
      </c>
      <c r="K86" s="831"/>
      <c r="L86" s="831"/>
    </row>
    <row r="87" spans="1:12" s="874" customFormat="1" ht="45.75" customHeight="1" x14ac:dyDescent="0.25">
      <c r="A87" s="780"/>
      <c r="B87" s="947"/>
      <c r="C87" s="948"/>
      <c r="D87" s="948"/>
      <c r="E87" s="949"/>
      <c r="F87" s="950" t="s">
        <v>171</v>
      </c>
      <c r="G87" s="951">
        <f>G88+G92+G94+G96</f>
        <v>13633690</v>
      </c>
      <c r="H87" s="952">
        <f>H88+H92+H94+H96+H98</f>
        <v>34558192.969999999</v>
      </c>
      <c r="I87" s="952">
        <f>I88+I92+I94+I96+I98</f>
        <v>8883002.4600000009</v>
      </c>
      <c r="J87" s="954">
        <f t="shared" si="21"/>
        <v>0.25704476121512904</v>
      </c>
      <c r="K87" s="831"/>
      <c r="L87" s="831"/>
    </row>
    <row r="88" spans="1:12" s="884" customFormat="1" ht="69.75" customHeight="1" x14ac:dyDescent="0.25">
      <c r="A88" s="876"/>
      <c r="B88" s="940"/>
      <c r="C88" s="941"/>
      <c r="D88" s="941"/>
      <c r="E88" s="942"/>
      <c r="F88" s="795" t="s">
        <v>33</v>
      </c>
      <c r="G88" s="890">
        <f>SUM(G89:G91)</f>
        <v>12356566</v>
      </c>
      <c r="H88" s="891">
        <f>SUM(H89:H91)</f>
        <v>13139392</v>
      </c>
      <c r="I88" s="892">
        <f t="shared" ref="I88" si="23">SUM(I89:I91)</f>
        <v>3773711.9400000004</v>
      </c>
      <c r="J88" s="893">
        <f t="shared" si="21"/>
        <v>0.28720597878501536</v>
      </c>
      <c r="K88" s="831"/>
      <c r="L88" s="831"/>
    </row>
    <row r="89" spans="1:12" s="766" customFormat="1" ht="12.75" customHeight="1" x14ac:dyDescent="0.25">
      <c r="A89" s="802"/>
      <c r="B89" s="955" t="s">
        <v>11</v>
      </c>
      <c r="C89" s="894"/>
      <c r="D89" s="894" t="s">
        <v>302</v>
      </c>
      <c r="E89" s="895" t="s">
        <v>12</v>
      </c>
      <c r="F89" s="956"/>
      <c r="G89" s="889">
        <v>10109754</v>
      </c>
      <c r="H89" s="825">
        <v>10750248</v>
      </c>
      <c r="I89" s="826">
        <v>2884928.72</v>
      </c>
      <c r="J89" s="827">
        <f t="shared" si="21"/>
        <v>0.26835927133960075</v>
      </c>
      <c r="K89" s="831"/>
      <c r="L89" s="831"/>
    </row>
    <row r="90" spans="1:12" s="766" customFormat="1" ht="12.75" customHeight="1" x14ac:dyDescent="0.25">
      <c r="A90" s="802"/>
      <c r="B90" s="955" t="s">
        <v>11</v>
      </c>
      <c r="C90" s="894"/>
      <c r="D90" s="894" t="s">
        <v>303</v>
      </c>
      <c r="E90" s="895" t="s">
        <v>12</v>
      </c>
      <c r="F90" s="956"/>
      <c r="G90" s="889">
        <v>2246612</v>
      </c>
      <c r="H90" s="825">
        <v>2388944</v>
      </c>
      <c r="I90" s="826">
        <v>888783.22</v>
      </c>
      <c r="J90" s="827">
        <f t="shared" si="21"/>
        <v>0.37204020688638995</v>
      </c>
      <c r="K90" s="831"/>
      <c r="L90" s="831"/>
    </row>
    <row r="91" spans="1:12" s="766" customFormat="1" ht="12.75" customHeight="1" x14ac:dyDescent="0.25">
      <c r="A91" s="802"/>
      <c r="B91" s="955" t="s">
        <v>11</v>
      </c>
      <c r="C91" s="894"/>
      <c r="D91" s="894" t="s">
        <v>304</v>
      </c>
      <c r="E91" s="895" t="s">
        <v>15</v>
      </c>
      <c r="F91" s="956"/>
      <c r="G91" s="889">
        <v>200</v>
      </c>
      <c r="H91" s="825">
        <v>200</v>
      </c>
      <c r="I91" s="826"/>
      <c r="J91" s="827">
        <f t="shared" si="21"/>
        <v>0</v>
      </c>
      <c r="K91" s="831"/>
      <c r="L91" s="831"/>
    </row>
    <row r="92" spans="1:12" s="766" customFormat="1" ht="51.75" customHeight="1" x14ac:dyDescent="0.25">
      <c r="A92" s="802"/>
      <c r="B92" s="940"/>
      <c r="C92" s="941"/>
      <c r="D92" s="941"/>
      <c r="E92" s="942"/>
      <c r="F92" s="795" t="s">
        <v>220</v>
      </c>
      <c r="G92" s="890">
        <f>G93</f>
        <v>112331</v>
      </c>
      <c r="H92" s="891">
        <f>H93</f>
        <v>119448</v>
      </c>
      <c r="I92" s="892">
        <f t="shared" ref="I92" si="24">I93</f>
        <v>37568.49</v>
      </c>
      <c r="J92" s="893">
        <f t="shared" si="21"/>
        <v>0.31451753064094834</v>
      </c>
      <c r="K92" s="831"/>
      <c r="L92" s="831"/>
    </row>
    <row r="93" spans="1:12" s="766" customFormat="1" ht="12.75" customHeight="1" x14ac:dyDescent="0.25">
      <c r="A93" s="802"/>
      <c r="B93" s="955" t="s">
        <v>11</v>
      </c>
      <c r="C93" s="894"/>
      <c r="D93" s="894" t="s">
        <v>305</v>
      </c>
      <c r="E93" s="895" t="s">
        <v>140</v>
      </c>
      <c r="F93" s="956"/>
      <c r="G93" s="889">
        <v>112331</v>
      </c>
      <c r="H93" s="825">
        <v>119448</v>
      </c>
      <c r="I93" s="826">
        <v>37568.49</v>
      </c>
      <c r="J93" s="827">
        <f t="shared" si="21"/>
        <v>0.31451753064094834</v>
      </c>
      <c r="K93" s="831"/>
      <c r="L93" s="831"/>
    </row>
    <row r="94" spans="1:12" s="884" customFormat="1" ht="45" customHeight="1" x14ac:dyDescent="0.25">
      <c r="A94" s="876"/>
      <c r="B94" s="940"/>
      <c r="C94" s="941"/>
      <c r="D94" s="941"/>
      <c r="E94" s="942"/>
      <c r="F94" s="795" t="s">
        <v>34</v>
      </c>
      <c r="G94" s="890">
        <f t="shared" ref="G94:I94" si="25">SUM(G95:G95)</f>
        <v>1123306</v>
      </c>
      <c r="H94" s="891">
        <f t="shared" si="25"/>
        <v>1194472</v>
      </c>
      <c r="I94" s="892">
        <f t="shared" si="25"/>
        <v>416657.67</v>
      </c>
      <c r="J94" s="893">
        <f t="shared" si="21"/>
        <v>0.3488216299754201</v>
      </c>
      <c r="K94" s="831"/>
      <c r="L94" s="831"/>
    </row>
    <row r="95" spans="1:12" s="766" customFormat="1" ht="12.75" customHeight="1" x14ac:dyDescent="0.25">
      <c r="A95" s="802"/>
      <c r="B95" s="955" t="s">
        <v>11</v>
      </c>
      <c r="C95" s="894"/>
      <c r="D95" s="894" t="s">
        <v>306</v>
      </c>
      <c r="E95" s="895" t="s">
        <v>12</v>
      </c>
      <c r="F95" s="956"/>
      <c r="G95" s="889">
        <v>1123306</v>
      </c>
      <c r="H95" s="825">
        <v>1194472</v>
      </c>
      <c r="I95" s="826">
        <v>416657.67</v>
      </c>
      <c r="J95" s="827">
        <f t="shared" si="21"/>
        <v>0.3488216299754201</v>
      </c>
      <c r="K95" s="831"/>
      <c r="L95" s="831"/>
    </row>
    <row r="96" spans="1:12" s="884" customFormat="1" ht="45" customHeight="1" x14ac:dyDescent="0.25">
      <c r="A96" s="876"/>
      <c r="B96" s="940"/>
      <c r="C96" s="941"/>
      <c r="D96" s="941"/>
      <c r="E96" s="942"/>
      <c r="F96" s="795" t="s">
        <v>35</v>
      </c>
      <c r="G96" s="890">
        <f t="shared" ref="G96:I98" si="26">G97</f>
        <v>41487</v>
      </c>
      <c r="H96" s="891">
        <f t="shared" si="26"/>
        <v>128122</v>
      </c>
      <c r="I96" s="892">
        <f t="shared" si="26"/>
        <v>62769.5</v>
      </c>
      <c r="J96" s="893">
        <f t="shared" si="21"/>
        <v>0.48991976397496134</v>
      </c>
      <c r="K96" s="831"/>
      <c r="L96" s="831"/>
    </row>
    <row r="97" spans="1:12" s="766" customFormat="1" ht="12.75" customHeight="1" x14ac:dyDescent="0.25">
      <c r="A97" s="802"/>
      <c r="B97" s="955" t="s">
        <v>11</v>
      </c>
      <c r="C97" s="894"/>
      <c r="D97" s="894" t="s">
        <v>307</v>
      </c>
      <c r="E97" s="895" t="s">
        <v>15</v>
      </c>
      <c r="F97" s="956"/>
      <c r="G97" s="889">
        <v>41487</v>
      </c>
      <c r="H97" s="825">
        <v>128122</v>
      </c>
      <c r="I97" s="826">
        <v>62769.5</v>
      </c>
      <c r="J97" s="827">
        <f t="shared" si="21"/>
        <v>0.48991976397496134</v>
      </c>
      <c r="K97" s="831"/>
      <c r="L97" s="831"/>
    </row>
    <row r="98" spans="1:12" s="884" customFormat="1" ht="81.75" customHeight="1" x14ac:dyDescent="0.25">
      <c r="A98" s="876"/>
      <c r="B98" s="940"/>
      <c r="C98" s="941"/>
      <c r="D98" s="941"/>
      <c r="E98" s="942"/>
      <c r="F98" s="795" t="s">
        <v>523</v>
      </c>
      <c r="G98" s="890"/>
      <c r="H98" s="891">
        <f t="shared" si="26"/>
        <v>19976758.969999999</v>
      </c>
      <c r="I98" s="892">
        <f t="shared" si="26"/>
        <v>4592294.8600000003</v>
      </c>
      <c r="J98" s="893">
        <f t="shared" si="21"/>
        <v>0.22988187758066547</v>
      </c>
      <c r="K98" s="831"/>
      <c r="L98" s="831"/>
    </row>
    <row r="99" spans="1:12" s="766" customFormat="1" ht="17.25" customHeight="1" x14ac:dyDescent="0.25">
      <c r="A99" s="802"/>
      <c r="B99" s="955" t="s">
        <v>11</v>
      </c>
      <c r="C99" s="894"/>
      <c r="D99" s="894" t="s">
        <v>524</v>
      </c>
      <c r="E99" s="895" t="s">
        <v>12</v>
      </c>
      <c r="F99" s="956"/>
      <c r="G99" s="889"/>
      <c r="H99" s="825">
        <v>19976758.969999999</v>
      </c>
      <c r="I99" s="826">
        <v>4592294.8600000003</v>
      </c>
      <c r="J99" s="827">
        <f t="shared" si="21"/>
        <v>0.22988187758066547</v>
      </c>
      <c r="K99" s="831"/>
      <c r="L99" s="831"/>
    </row>
    <row r="100" spans="1:12" s="874" customFormat="1" ht="18.75" customHeight="1" x14ac:dyDescent="0.25">
      <c r="A100" s="780"/>
      <c r="B100" s="947"/>
      <c r="C100" s="948"/>
      <c r="D100" s="948"/>
      <c r="E100" s="949"/>
      <c r="F100" s="950" t="s">
        <v>221</v>
      </c>
      <c r="G100" s="951" t="e">
        <f>G101</f>
        <v>#REF!</v>
      </c>
      <c r="H100" s="952">
        <f>H101</f>
        <v>19181088.280000001</v>
      </c>
      <c r="I100" s="953">
        <f>I101</f>
        <v>2506186</v>
      </c>
      <c r="J100" s="954">
        <f t="shared" si="21"/>
        <v>0.13065921825787039</v>
      </c>
      <c r="K100" s="831"/>
      <c r="L100" s="831"/>
    </row>
    <row r="101" spans="1:12" s="884" customFormat="1" ht="19.5" customHeight="1" x14ac:dyDescent="0.25">
      <c r="A101" s="876"/>
      <c r="B101" s="940"/>
      <c r="C101" s="941"/>
      <c r="D101" s="941"/>
      <c r="E101" s="942"/>
      <c r="F101" s="795" t="s">
        <v>221</v>
      </c>
      <c r="G101" s="890" t="e">
        <f>#REF!</f>
        <v>#REF!</v>
      </c>
      <c r="H101" s="891">
        <f>SUM(H102:H120)</f>
        <v>19181088.280000001</v>
      </c>
      <c r="I101" s="892">
        <f>SUM(I102:I120)</f>
        <v>2506186</v>
      </c>
      <c r="J101" s="893">
        <f t="shared" si="21"/>
        <v>0.13065921825787039</v>
      </c>
      <c r="K101" s="831"/>
      <c r="L101" s="831"/>
    </row>
    <row r="102" spans="1:12" s="966" customFormat="1" ht="33" customHeight="1" x14ac:dyDescent="0.25">
      <c r="A102" s="802"/>
      <c r="B102" s="963" t="s">
        <v>11</v>
      </c>
      <c r="C102" s="1603" t="s">
        <v>37</v>
      </c>
      <c r="D102" s="1589" t="s">
        <v>607</v>
      </c>
      <c r="E102" s="1604" t="s">
        <v>12</v>
      </c>
      <c r="F102" s="832" t="s">
        <v>608</v>
      </c>
      <c r="G102" s="889"/>
      <c r="H102" s="825">
        <v>2500000</v>
      </c>
      <c r="I102" s="826">
        <v>2500000</v>
      </c>
      <c r="J102" s="827">
        <f t="shared" si="21"/>
        <v>1</v>
      </c>
      <c r="K102" s="831"/>
      <c r="L102" s="831"/>
    </row>
    <row r="103" spans="1:12" s="966" customFormat="1" ht="17.25" customHeight="1" x14ac:dyDescent="0.25">
      <c r="A103" s="802"/>
      <c r="B103" s="1597" t="s">
        <v>11</v>
      </c>
      <c r="C103" s="1589"/>
      <c r="D103" s="1589" t="s">
        <v>465</v>
      </c>
      <c r="E103" s="1592" t="s">
        <v>15</v>
      </c>
      <c r="F103" s="832"/>
      <c r="G103" s="889"/>
      <c r="H103" s="825"/>
      <c r="I103" s="826"/>
      <c r="J103" s="827" t="e">
        <f t="shared" si="21"/>
        <v>#DIV/0!</v>
      </c>
      <c r="K103" s="831"/>
      <c r="L103" s="831"/>
    </row>
    <row r="104" spans="1:12" s="966" customFormat="1" ht="16.5" customHeight="1" x14ac:dyDescent="0.25">
      <c r="A104" s="802"/>
      <c r="B104" s="1597" t="s">
        <v>11</v>
      </c>
      <c r="C104" s="1589"/>
      <c r="D104" s="1589" t="s">
        <v>467</v>
      </c>
      <c r="E104" s="1592" t="s">
        <v>15</v>
      </c>
      <c r="F104" s="832"/>
      <c r="G104" s="889"/>
      <c r="H104" s="825"/>
      <c r="I104" s="826"/>
      <c r="J104" s="827" t="e">
        <f t="shared" si="21"/>
        <v>#DIV/0!</v>
      </c>
      <c r="K104" s="831"/>
      <c r="L104" s="831"/>
    </row>
    <row r="105" spans="1:12" s="966" customFormat="1" ht="18" customHeight="1" x14ac:dyDescent="0.25">
      <c r="A105" s="802"/>
      <c r="B105" s="1597" t="s">
        <v>11</v>
      </c>
      <c r="C105" s="1589"/>
      <c r="D105" s="1589" t="s">
        <v>466</v>
      </c>
      <c r="E105" s="1592" t="s">
        <v>15</v>
      </c>
      <c r="F105" s="832"/>
      <c r="G105" s="889"/>
      <c r="H105" s="825"/>
      <c r="I105" s="826"/>
      <c r="J105" s="827" t="e">
        <f t="shared" si="21"/>
        <v>#DIV/0!</v>
      </c>
      <c r="K105" s="831"/>
      <c r="L105" s="831"/>
    </row>
    <row r="106" spans="1:12" s="966" customFormat="1" ht="18.75" customHeight="1" x14ac:dyDescent="0.25">
      <c r="A106" s="802"/>
      <c r="B106" s="1597" t="s">
        <v>11</v>
      </c>
      <c r="C106" s="1589"/>
      <c r="D106" s="1589" t="s">
        <v>468</v>
      </c>
      <c r="E106" s="1592" t="s">
        <v>15</v>
      </c>
      <c r="F106" s="832"/>
      <c r="G106" s="889"/>
      <c r="H106" s="825"/>
      <c r="I106" s="826"/>
      <c r="J106" s="827" t="e">
        <f t="shared" si="21"/>
        <v>#DIV/0!</v>
      </c>
      <c r="K106" s="831"/>
      <c r="L106" s="831"/>
    </row>
    <row r="107" spans="1:12" s="966" customFormat="1" ht="17.25" customHeight="1" x14ac:dyDescent="0.25">
      <c r="A107" s="802"/>
      <c r="B107" s="1597" t="s">
        <v>11</v>
      </c>
      <c r="C107" s="1589"/>
      <c r="D107" s="1589" t="s">
        <v>469</v>
      </c>
      <c r="E107" s="1592" t="s">
        <v>15</v>
      </c>
      <c r="F107" s="832"/>
      <c r="G107" s="889"/>
      <c r="H107" s="825"/>
      <c r="I107" s="826"/>
      <c r="J107" s="827" t="e">
        <f t="shared" si="21"/>
        <v>#DIV/0!</v>
      </c>
      <c r="K107" s="831"/>
      <c r="L107" s="831"/>
    </row>
    <row r="108" spans="1:12" s="966" customFormat="1" ht="18.75" customHeight="1" x14ac:dyDescent="0.25">
      <c r="A108" s="802"/>
      <c r="B108" s="1597" t="s">
        <v>11</v>
      </c>
      <c r="C108" s="1589"/>
      <c r="D108" s="1589" t="s">
        <v>470</v>
      </c>
      <c r="E108" s="1592" t="s">
        <v>15</v>
      </c>
      <c r="F108" s="832"/>
      <c r="G108" s="889"/>
      <c r="H108" s="825"/>
      <c r="I108" s="826"/>
      <c r="J108" s="827" t="e">
        <f t="shared" si="21"/>
        <v>#DIV/0!</v>
      </c>
      <c r="K108" s="831"/>
      <c r="L108" s="831"/>
    </row>
    <row r="109" spans="1:12" s="966" customFormat="1" ht="19.5" customHeight="1" x14ac:dyDescent="0.25">
      <c r="A109" s="802"/>
      <c r="B109" s="1597" t="s">
        <v>11</v>
      </c>
      <c r="C109" s="1589"/>
      <c r="D109" s="1589" t="s">
        <v>471</v>
      </c>
      <c r="E109" s="1592" t="s">
        <v>15</v>
      </c>
      <c r="F109" s="832"/>
      <c r="G109" s="889"/>
      <c r="H109" s="825"/>
      <c r="I109" s="826"/>
      <c r="J109" s="827" t="e">
        <f t="shared" si="21"/>
        <v>#DIV/0!</v>
      </c>
      <c r="K109" s="831"/>
      <c r="L109" s="831"/>
    </row>
    <row r="110" spans="1:12" s="966" customFormat="1" ht="17.25" customHeight="1" x14ac:dyDescent="0.25">
      <c r="A110" s="802"/>
      <c r="B110" s="1602" t="s">
        <v>11</v>
      </c>
      <c r="C110" s="1603"/>
      <c r="D110" s="1603" t="s">
        <v>472</v>
      </c>
      <c r="E110" s="1604" t="s">
        <v>15</v>
      </c>
      <c r="F110" s="832"/>
      <c r="G110" s="889"/>
      <c r="H110" s="825"/>
      <c r="I110" s="826"/>
      <c r="J110" s="827" t="e">
        <f t="shared" si="21"/>
        <v>#DIV/0!</v>
      </c>
      <c r="K110" s="831"/>
      <c r="L110" s="831"/>
    </row>
    <row r="111" spans="1:12" s="966" customFormat="1" ht="20.25" customHeight="1" x14ac:dyDescent="0.25">
      <c r="A111" s="802"/>
      <c r="B111" s="1602" t="s">
        <v>11</v>
      </c>
      <c r="C111" s="1603"/>
      <c r="D111" s="1603" t="s">
        <v>473</v>
      </c>
      <c r="E111" s="1604" t="s">
        <v>15</v>
      </c>
      <c r="F111" s="832"/>
      <c r="G111" s="889"/>
      <c r="H111" s="825"/>
      <c r="I111" s="826"/>
      <c r="J111" s="827" t="e">
        <f t="shared" si="21"/>
        <v>#DIV/0!</v>
      </c>
      <c r="K111" s="831"/>
      <c r="L111" s="831"/>
    </row>
    <row r="112" spans="1:12" s="966" customFormat="1" ht="15.75" customHeight="1" x14ac:dyDescent="0.25">
      <c r="A112" s="802"/>
      <c r="B112" s="1045" t="s">
        <v>11</v>
      </c>
      <c r="C112" s="821" t="s">
        <v>37</v>
      </c>
      <c r="D112" s="821" t="s">
        <v>631</v>
      </c>
      <c r="E112" s="821" t="s">
        <v>15</v>
      </c>
      <c r="F112" s="1046"/>
      <c r="G112" s="826"/>
      <c r="H112" s="826">
        <v>166880.94</v>
      </c>
      <c r="I112" s="826">
        <v>6186</v>
      </c>
      <c r="J112" s="1047">
        <f t="shared" si="21"/>
        <v>3.7068343454920619E-2</v>
      </c>
      <c r="K112" s="831"/>
      <c r="L112" s="831"/>
    </row>
    <row r="113" spans="1:12" s="966" customFormat="1" ht="16.5" customHeight="1" x14ac:dyDescent="0.25">
      <c r="A113" s="802"/>
      <c r="B113" s="1045" t="s">
        <v>11</v>
      </c>
      <c r="C113" s="821" t="s">
        <v>37</v>
      </c>
      <c r="D113" s="821" t="s">
        <v>632</v>
      </c>
      <c r="E113" s="821" t="s">
        <v>15</v>
      </c>
      <c r="F113" s="1069"/>
      <c r="G113" s="826"/>
      <c r="H113" s="826">
        <v>1262013.28</v>
      </c>
      <c r="I113" s="826">
        <v>0</v>
      </c>
      <c r="J113" s="1047">
        <f t="shared" si="21"/>
        <v>0</v>
      </c>
      <c r="K113" s="831"/>
      <c r="L113" s="831"/>
    </row>
    <row r="114" spans="1:12" s="766" customFormat="1" ht="17.25" customHeight="1" x14ac:dyDescent="0.25">
      <c r="A114" s="802"/>
      <c r="B114" s="1045" t="s">
        <v>11</v>
      </c>
      <c r="C114" s="821" t="s">
        <v>37</v>
      </c>
      <c r="D114" s="821" t="s">
        <v>633</v>
      </c>
      <c r="E114" s="821" t="s">
        <v>15</v>
      </c>
      <c r="F114" s="961"/>
      <c r="G114" s="826"/>
      <c r="H114" s="826">
        <v>1262013.28</v>
      </c>
      <c r="I114" s="826">
        <v>0</v>
      </c>
      <c r="J114" s="1047">
        <f t="shared" si="21"/>
        <v>0</v>
      </c>
      <c r="K114" s="831"/>
      <c r="L114" s="831"/>
    </row>
    <row r="115" spans="1:12" s="766" customFormat="1" ht="20.25" customHeight="1" x14ac:dyDescent="0.25">
      <c r="A115" s="802"/>
      <c r="B115" s="1045" t="s">
        <v>11</v>
      </c>
      <c r="C115" s="821" t="s">
        <v>37</v>
      </c>
      <c r="D115" s="821" t="s">
        <v>634</v>
      </c>
      <c r="E115" s="821" t="s">
        <v>15</v>
      </c>
      <c r="F115" s="961"/>
      <c r="G115" s="826"/>
      <c r="H115" s="826">
        <v>2500000</v>
      </c>
      <c r="I115" s="826">
        <v>0</v>
      </c>
      <c r="J115" s="1047">
        <f t="shared" si="21"/>
        <v>0</v>
      </c>
      <c r="K115" s="831"/>
      <c r="L115" s="831"/>
    </row>
    <row r="116" spans="1:12" s="766" customFormat="1" ht="20.25" customHeight="1" x14ac:dyDescent="0.25">
      <c r="A116" s="802"/>
      <c r="B116" s="1045" t="s">
        <v>11</v>
      </c>
      <c r="C116" s="821" t="s">
        <v>37</v>
      </c>
      <c r="D116" s="821" t="s">
        <v>635</v>
      </c>
      <c r="E116" s="821" t="s">
        <v>15</v>
      </c>
      <c r="F116" s="961"/>
      <c r="G116" s="826"/>
      <c r="H116" s="826">
        <v>2500000</v>
      </c>
      <c r="I116" s="826">
        <v>0</v>
      </c>
      <c r="J116" s="1047">
        <f t="shared" si="21"/>
        <v>0</v>
      </c>
      <c r="K116" s="831"/>
      <c r="L116" s="831"/>
    </row>
    <row r="117" spans="1:12" s="766" customFormat="1" ht="20.25" customHeight="1" x14ac:dyDescent="0.25">
      <c r="A117" s="802"/>
      <c r="B117" s="1045" t="s">
        <v>11</v>
      </c>
      <c r="C117" s="821" t="s">
        <v>37</v>
      </c>
      <c r="D117" s="821" t="s">
        <v>636</v>
      </c>
      <c r="E117" s="821" t="s">
        <v>15</v>
      </c>
      <c r="F117" s="961"/>
      <c r="G117" s="826"/>
      <c r="H117" s="826">
        <v>2500000</v>
      </c>
      <c r="I117" s="826">
        <v>0</v>
      </c>
      <c r="J117" s="1047">
        <f t="shared" si="21"/>
        <v>0</v>
      </c>
      <c r="K117" s="831"/>
      <c r="L117" s="831"/>
    </row>
    <row r="118" spans="1:12" s="766" customFormat="1" ht="20.25" customHeight="1" x14ac:dyDescent="0.25">
      <c r="A118" s="802"/>
      <c r="B118" s="1045" t="s">
        <v>11</v>
      </c>
      <c r="C118" s="821" t="s">
        <v>37</v>
      </c>
      <c r="D118" s="821" t="s">
        <v>637</v>
      </c>
      <c r="E118" s="821" t="s">
        <v>15</v>
      </c>
      <c r="F118" s="961"/>
      <c r="G118" s="826"/>
      <c r="H118" s="826">
        <v>2500000</v>
      </c>
      <c r="I118" s="826">
        <v>0</v>
      </c>
      <c r="J118" s="1047">
        <f t="shared" si="21"/>
        <v>0</v>
      </c>
      <c r="K118" s="831"/>
      <c r="L118" s="831"/>
    </row>
    <row r="119" spans="1:12" s="766" customFormat="1" ht="20.25" customHeight="1" x14ac:dyDescent="0.25">
      <c r="A119" s="802"/>
      <c r="B119" s="1045" t="s">
        <v>11</v>
      </c>
      <c r="C119" s="821" t="s">
        <v>37</v>
      </c>
      <c r="D119" s="821" t="s">
        <v>638</v>
      </c>
      <c r="E119" s="821" t="s">
        <v>15</v>
      </c>
      <c r="F119" s="961"/>
      <c r="G119" s="826"/>
      <c r="H119" s="826">
        <v>1490180.78</v>
      </c>
      <c r="I119" s="826">
        <v>0</v>
      </c>
      <c r="J119" s="1047">
        <f t="shared" si="21"/>
        <v>0</v>
      </c>
      <c r="K119" s="831"/>
      <c r="L119" s="831"/>
    </row>
    <row r="120" spans="1:12" s="766" customFormat="1" ht="20.25" customHeight="1" x14ac:dyDescent="0.25">
      <c r="A120" s="802"/>
      <c r="B120" s="1045" t="s">
        <v>11</v>
      </c>
      <c r="C120" s="821" t="s">
        <v>37</v>
      </c>
      <c r="D120" s="821" t="s">
        <v>639</v>
      </c>
      <c r="E120" s="821" t="s">
        <v>15</v>
      </c>
      <c r="F120" s="961"/>
      <c r="G120" s="826"/>
      <c r="H120" s="826">
        <v>2500000</v>
      </c>
      <c r="I120" s="826">
        <v>0</v>
      </c>
      <c r="J120" s="1047">
        <f t="shared" si="21"/>
        <v>0</v>
      </c>
      <c r="K120" s="831"/>
      <c r="L120" s="831"/>
    </row>
    <row r="121" spans="1:12" s="766" customFormat="1" ht="37.5" customHeight="1" thickBot="1" x14ac:dyDescent="0.3">
      <c r="A121" s="802"/>
      <c r="B121" s="1071"/>
      <c r="C121" s="1072"/>
      <c r="D121" s="1072"/>
      <c r="E121" s="1073"/>
      <c r="F121" s="1074" t="s">
        <v>217</v>
      </c>
      <c r="G121" s="1544">
        <f>G122</f>
        <v>317622885.14999998</v>
      </c>
      <c r="H121" s="1075">
        <f>H122</f>
        <v>354784847.62</v>
      </c>
      <c r="I121" s="1076">
        <f t="shared" ref="I121" si="27">I122</f>
        <v>129513522.50999999</v>
      </c>
      <c r="J121" s="1077">
        <f t="shared" si="21"/>
        <v>0.36504806611334839</v>
      </c>
      <c r="K121" s="831"/>
      <c r="L121" s="831"/>
    </row>
    <row r="122" spans="1:12" s="766" customFormat="1" ht="49.5" customHeight="1" x14ac:dyDescent="0.25">
      <c r="A122" s="802"/>
      <c r="B122" s="969"/>
      <c r="C122" s="970"/>
      <c r="D122" s="970"/>
      <c r="E122" s="971"/>
      <c r="F122" s="972" t="s">
        <v>602</v>
      </c>
      <c r="G122" s="973">
        <f>SUM(G123:G129)</f>
        <v>317622885.14999998</v>
      </c>
      <c r="H122" s="974">
        <f>SUM(H123:H129)</f>
        <v>354784847.62</v>
      </c>
      <c r="I122" s="975">
        <f t="shared" ref="I122" si="28">SUM(I123:I129)</f>
        <v>129513522.50999999</v>
      </c>
      <c r="J122" s="976">
        <f t="shared" si="21"/>
        <v>0.36504806611334839</v>
      </c>
      <c r="K122" s="831"/>
      <c r="L122" s="831"/>
    </row>
    <row r="123" spans="1:12" s="766" customFormat="1" ht="12.75" customHeight="1" x14ac:dyDescent="0.25">
      <c r="A123" s="802"/>
      <c r="B123" s="955" t="s">
        <v>11</v>
      </c>
      <c r="C123" s="894"/>
      <c r="D123" s="894" t="s">
        <v>309</v>
      </c>
      <c r="E123" s="895" t="s">
        <v>140</v>
      </c>
      <c r="F123" s="956"/>
      <c r="G123" s="889">
        <v>6775713.4100000001</v>
      </c>
      <c r="H123" s="825">
        <v>7082413.6600000001</v>
      </c>
      <c r="I123" s="826">
        <v>2461458</v>
      </c>
      <c r="J123" s="827">
        <f t="shared" si="21"/>
        <v>0.3475450768855543</v>
      </c>
      <c r="K123" s="831"/>
      <c r="L123" s="831"/>
    </row>
    <row r="124" spans="1:12" s="766" customFormat="1" ht="12.75" customHeight="1" x14ac:dyDescent="0.25">
      <c r="A124" s="802"/>
      <c r="B124" s="955" t="s">
        <v>11</v>
      </c>
      <c r="C124" s="894"/>
      <c r="D124" s="894" t="s">
        <v>310</v>
      </c>
      <c r="E124" s="895" t="s">
        <v>12</v>
      </c>
      <c r="F124" s="956"/>
      <c r="G124" s="889">
        <v>246929220.09999999</v>
      </c>
      <c r="H124" s="825">
        <v>274071806.95999998</v>
      </c>
      <c r="I124" s="826">
        <v>99388402.819999993</v>
      </c>
      <c r="J124" s="827">
        <f t="shared" si="21"/>
        <v>0.36263636133323796</v>
      </c>
      <c r="K124" s="831"/>
      <c r="L124" s="831"/>
    </row>
    <row r="125" spans="1:12" s="766" customFormat="1" ht="12.75" customHeight="1" x14ac:dyDescent="0.25">
      <c r="A125" s="802"/>
      <c r="B125" s="955" t="s">
        <v>11</v>
      </c>
      <c r="C125" s="894"/>
      <c r="D125" s="894" t="s">
        <v>311</v>
      </c>
      <c r="E125" s="895" t="s">
        <v>26</v>
      </c>
      <c r="F125" s="956"/>
      <c r="G125" s="889">
        <v>314110</v>
      </c>
      <c r="H125" s="825">
        <v>258040</v>
      </c>
      <c r="I125" s="826">
        <v>123349.98</v>
      </c>
      <c r="J125" s="827">
        <f t="shared" si="21"/>
        <v>0.47802658502557743</v>
      </c>
      <c r="K125" s="831"/>
      <c r="L125" s="831"/>
    </row>
    <row r="126" spans="1:12" s="766" customFormat="1" ht="12.75" customHeight="1" x14ac:dyDescent="0.25">
      <c r="A126" s="802"/>
      <c r="B126" s="955" t="s">
        <v>11</v>
      </c>
      <c r="C126" s="894"/>
      <c r="D126" s="894" t="s">
        <v>312</v>
      </c>
      <c r="E126" s="895" t="s">
        <v>26</v>
      </c>
      <c r="F126" s="956"/>
      <c r="G126" s="889">
        <v>62855841.640000001</v>
      </c>
      <c r="H126" s="825">
        <v>72760587</v>
      </c>
      <c r="I126" s="826">
        <v>27518311.710000001</v>
      </c>
      <c r="J126" s="827">
        <f t="shared" si="21"/>
        <v>0.37820354184333344</v>
      </c>
      <c r="K126" s="831"/>
      <c r="L126" s="831"/>
    </row>
    <row r="127" spans="1:12" s="766" customFormat="1" ht="12.75" customHeight="1" x14ac:dyDescent="0.25">
      <c r="A127" s="802"/>
      <c r="B127" s="955" t="s">
        <v>11</v>
      </c>
      <c r="C127" s="894"/>
      <c r="D127" s="894" t="s">
        <v>313</v>
      </c>
      <c r="E127" s="895" t="s">
        <v>15</v>
      </c>
      <c r="F127" s="956"/>
      <c r="G127" s="889">
        <v>188000</v>
      </c>
      <c r="H127" s="825">
        <v>202000</v>
      </c>
      <c r="I127" s="826">
        <v>22000</v>
      </c>
      <c r="J127" s="827">
        <f t="shared" si="21"/>
        <v>0.10891089108910891</v>
      </c>
      <c r="K127" s="831"/>
      <c r="L127" s="831"/>
    </row>
    <row r="128" spans="1:12" s="766" customFormat="1" ht="12.75" customHeight="1" x14ac:dyDescent="0.25">
      <c r="A128" s="802"/>
      <c r="B128" s="955" t="s">
        <v>11</v>
      </c>
      <c r="C128" s="894"/>
      <c r="D128" s="894" t="s">
        <v>314</v>
      </c>
      <c r="E128" s="895" t="s">
        <v>15</v>
      </c>
      <c r="F128" s="956" t="s">
        <v>8</v>
      </c>
      <c r="G128" s="889">
        <v>250000</v>
      </c>
      <c r="H128" s="825">
        <v>100000</v>
      </c>
      <c r="I128" s="826">
        <v>0</v>
      </c>
      <c r="J128" s="827">
        <f t="shared" si="21"/>
        <v>0</v>
      </c>
      <c r="K128" s="831"/>
      <c r="L128" s="831"/>
    </row>
    <row r="129" spans="1:12" s="766" customFormat="1" ht="18" customHeight="1" thickBot="1" x14ac:dyDescent="0.3">
      <c r="A129" s="802"/>
      <c r="B129" s="1597" t="s">
        <v>11</v>
      </c>
      <c r="C129" s="1589"/>
      <c r="D129" s="1589" t="s">
        <v>315</v>
      </c>
      <c r="E129" s="1592" t="s">
        <v>15</v>
      </c>
      <c r="F129" s="977"/>
      <c r="G129" s="978">
        <v>310000</v>
      </c>
      <c r="H129" s="808">
        <v>310000</v>
      </c>
      <c r="I129" s="809">
        <v>0</v>
      </c>
      <c r="J129" s="810">
        <f t="shared" si="21"/>
        <v>0</v>
      </c>
      <c r="K129" s="831"/>
      <c r="L129" s="831"/>
    </row>
    <row r="130" spans="1:12" s="766" customFormat="1" ht="38.25" customHeight="1" thickBot="1" x14ac:dyDescent="0.3">
      <c r="A130" s="802"/>
      <c r="B130" s="781"/>
      <c r="C130" s="782"/>
      <c r="D130" s="782"/>
      <c r="E130" s="783"/>
      <c r="F130" s="784" t="s">
        <v>27</v>
      </c>
      <c r="G130" s="785">
        <f>G131</f>
        <v>36179836.979999997</v>
      </c>
      <c r="H130" s="786">
        <f>H131</f>
        <v>39016151</v>
      </c>
      <c r="I130" s="787">
        <f t="shared" ref="I130" si="29">I131</f>
        <v>14458676.33</v>
      </c>
      <c r="J130" s="788">
        <f t="shared" si="21"/>
        <v>0.37058182212796953</v>
      </c>
      <c r="K130" s="831"/>
      <c r="L130" s="831"/>
    </row>
    <row r="131" spans="1:12" s="766" customFormat="1" ht="51" customHeight="1" x14ac:dyDescent="0.25">
      <c r="A131" s="802"/>
      <c r="B131" s="969"/>
      <c r="C131" s="970"/>
      <c r="D131" s="970"/>
      <c r="E131" s="971"/>
      <c r="F131" s="972" t="s">
        <v>223</v>
      </c>
      <c r="G131" s="973">
        <f>SUM(G132:G132)</f>
        <v>36179836.979999997</v>
      </c>
      <c r="H131" s="974">
        <f>SUM(H132:H132)</f>
        <v>39016151</v>
      </c>
      <c r="I131" s="975">
        <f t="shared" ref="I131" si="30">SUM(I132:I132)</f>
        <v>14458676.33</v>
      </c>
      <c r="J131" s="976">
        <f t="shared" si="21"/>
        <v>0.37058182212796953</v>
      </c>
      <c r="K131" s="831"/>
      <c r="L131" s="831"/>
    </row>
    <row r="132" spans="1:12" s="766" customFormat="1" ht="15.75" customHeight="1" thickBot="1" x14ac:dyDescent="0.3">
      <c r="A132" s="802"/>
      <c r="B132" s="1597" t="s">
        <v>11</v>
      </c>
      <c r="C132" s="1589"/>
      <c r="D132" s="1589" t="s">
        <v>316</v>
      </c>
      <c r="E132" s="1592" t="s">
        <v>114</v>
      </c>
      <c r="F132" s="977"/>
      <c r="G132" s="978">
        <v>36179836.979999997</v>
      </c>
      <c r="H132" s="808">
        <v>39016151</v>
      </c>
      <c r="I132" s="809">
        <v>14458676.33</v>
      </c>
      <c r="J132" s="810">
        <f t="shared" si="21"/>
        <v>0.37058182212796953</v>
      </c>
      <c r="K132" s="831"/>
      <c r="L132" s="831"/>
    </row>
    <row r="133" spans="1:12" s="789" customFormat="1" ht="33.75" customHeight="1" thickBot="1" x14ac:dyDescent="0.3">
      <c r="A133" s="780"/>
      <c r="B133" s="781"/>
      <c r="C133" s="782"/>
      <c r="D133" s="782"/>
      <c r="E133" s="783"/>
      <c r="F133" s="784" t="s">
        <v>17</v>
      </c>
      <c r="G133" s="785">
        <f>G134</f>
        <v>1799973.66</v>
      </c>
      <c r="H133" s="786">
        <f>H134</f>
        <v>7552404.7000000002</v>
      </c>
      <c r="I133" s="787">
        <f t="shared" ref="I133" si="31">I134</f>
        <v>1545296.95</v>
      </c>
      <c r="J133" s="788">
        <f t="shared" si="21"/>
        <v>0.2046099237769925</v>
      </c>
      <c r="K133" s="831"/>
      <c r="L133" s="831"/>
    </row>
    <row r="134" spans="1:12" s="884" customFormat="1" ht="31.5" customHeight="1" x14ac:dyDescent="0.25">
      <c r="A134" s="876"/>
      <c r="B134" s="969"/>
      <c r="C134" s="970"/>
      <c r="D134" s="970"/>
      <c r="E134" s="971"/>
      <c r="F134" s="972" t="s">
        <v>555</v>
      </c>
      <c r="G134" s="973">
        <f>SUM(G135:G136)</f>
        <v>1799973.66</v>
      </c>
      <c r="H134" s="974">
        <f>SUM(H135:H136)</f>
        <v>7552404.7000000002</v>
      </c>
      <c r="I134" s="975">
        <f t="shared" ref="I134" si="32">SUM(I135:I136)</f>
        <v>1545296.95</v>
      </c>
      <c r="J134" s="976">
        <f t="shared" si="21"/>
        <v>0.2046099237769925</v>
      </c>
      <c r="K134" s="831"/>
      <c r="L134" s="831"/>
    </row>
    <row r="135" spans="1:12" s="766" customFormat="1" ht="15" customHeight="1" x14ac:dyDescent="0.25">
      <c r="A135" s="802"/>
      <c r="B135" s="1601" t="s">
        <v>11</v>
      </c>
      <c r="C135" s="1584"/>
      <c r="D135" s="1584" t="s">
        <v>522</v>
      </c>
      <c r="E135" s="1586" t="s">
        <v>15</v>
      </c>
      <c r="F135" s="982"/>
      <c r="G135" s="923">
        <v>1331836.1599999999</v>
      </c>
      <c r="H135" s="924">
        <v>6700404.7000000002</v>
      </c>
      <c r="I135" s="826">
        <v>1400624.95</v>
      </c>
      <c r="J135" s="827">
        <f t="shared" si="21"/>
        <v>0.2090358736092463</v>
      </c>
      <c r="K135" s="831"/>
      <c r="L135" s="831"/>
    </row>
    <row r="136" spans="1:12" s="766" customFormat="1" ht="17.25" customHeight="1" thickBot="1" x14ac:dyDescent="0.3">
      <c r="A136" s="802"/>
      <c r="B136" s="1600" t="s">
        <v>11</v>
      </c>
      <c r="C136" s="1583"/>
      <c r="D136" s="1583" t="s">
        <v>317</v>
      </c>
      <c r="E136" s="1585" t="s">
        <v>15</v>
      </c>
      <c r="F136" s="977"/>
      <c r="G136" s="978">
        <v>468137.5</v>
      </c>
      <c r="H136" s="808">
        <v>852000</v>
      </c>
      <c r="I136" s="809">
        <v>144672</v>
      </c>
      <c r="J136" s="810">
        <f t="shared" si="21"/>
        <v>0.16980281690140844</v>
      </c>
      <c r="K136" s="831"/>
      <c r="L136" s="831"/>
    </row>
    <row r="137" spans="1:12" s="778" customFormat="1" ht="33" customHeight="1" thickBot="1" x14ac:dyDescent="0.3">
      <c r="A137" s="984">
        <v>4</v>
      </c>
      <c r="B137" s="985"/>
      <c r="C137" s="986"/>
      <c r="D137" s="986"/>
      <c r="E137" s="987"/>
      <c r="F137" s="988" t="s">
        <v>229</v>
      </c>
      <c r="G137" s="862">
        <f>G138+G141</f>
        <v>166667307.56999999</v>
      </c>
      <c r="H137" s="863">
        <f>H138+H141</f>
        <v>243131354</v>
      </c>
      <c r="I137" s="864">
        <f t="shared" ref="I137" si="33">I138+I141</f>
        <v>76862303.219999999</v>
      </c>
      <c r="J137" s="865">
        <f t="shared" si="21"/>
        <v>0.31613488739917928</v>
      </c>
      <c r="K137" s="831"/>
      <c r="L137" s="831"/>
    </row>
    <row r="138" spans="1:12" s="778" customFormat="1" ht="19.5" customHeight="1" x14ac:dyDescent="0.25">
      <c r="A138" s="989"/>
      <c r="B138" s="866"/>
      <c r="C138" s="867"/>
      <c r="D138" s="867"/>
      <c r="E138" s="990"/>
      <c r="F138" s="869" t="s">
        <v>172</v>
      </c>
      <c r="G138" s="870">
        <f>G139</f>
        <v>35216336.619999997</v>
      </c>
      <c r="H138" s="871">
        <f>H139</f>
        <v>39258650.689999998</v>
      </c>
      <c r="I138" s="872">
        <f t="shared" ref="I138" si="34">I139</f>
        <v>15572716.4</v>
      </c>
      <c r="J138" s="873">
        <f t="shared" si="21"/>
        <v>0.39666967983611057</v>
      </c>
      <c r="K138" s="831"/>
      <c r="L138" s="831"/>
    </row>
    <row r="139" spans="1:12" s="778" customFormat="1" ht="30" customHeight="1" x14ac:dyDescent="0.25">
      <c r="A139" s="989"/>
      <c r="B139" s="969"/>
      <c r="C139" s="970"/>
      <c r="D139" s="970"/>
      <c r="E139" s="991"/>
      <c r="F139" s="972" t="s">
        <v>40</v>
      </c>
      <c r="G139" s="973">
        <f>SUM(G140:G140)</f>
        <v>35216336.619999997</v>
      </c>
      <c r="H139" s="974">
        <f>SUM(H140:H140)</f>
        <v>39258650.689999998</v>
      </c>
      <c r="I139" s="892">
        <f t="shared" ref="I139" si="35">SUM(I140:I140)</f>
        <v>15572716.4</v>
      </c>
      <c r="J139" s="893">
        <f t="shared" si="21"/>
        <v>0.39666967983611057</v>
      </c>
      <c r="K139" s="831"/>
      <c r="L139" s="831"/>
    </row>
    <row r="140" spans="1:12" s="778" customFormat="1" ht="15.75" customHeight="1" thickBot="1" x14ac:dyDescent="0.3">
      <c r="A140" s="989"/>
      <c r="B140" s="955" t="s">
        <v>38</v>
      </c>
      <c r="C140" s="894"/>
      <c r="D140" s="894" t="s">
        <v>318</v>
      </c>
      <c r="E140" s="992" t="s">
        <v>12</v>
      </c>
      <c r="F140" s="956"/>
      <c r="G140" s="978">
        <v>35216336.619999997</v>
      </c>
      <c r="H140" s="808">
        <v>39258650.689999998</v>
      </c>
      <c r="I140" s="809">
        <v>15572716.4</v>
      </c>
      <c r="J140" s="810">
        <f t="shared" si="21"/>
        <v>0.39666967983611057</v>
      </c>
      <c r="K140" s="831"/>
      <c r="L140" s="831"/>
    </row>
    <row r="141" spans="1:12" s="874" customFormat="1" ht="34.5" customHeight="1" thickBot="1" x14ac:dyDescent="0.3">
      <c r="A141" s="780"/>
      <c r="B141" s="993"/>
      <c r="C141" s="994"/>
      <c r="D141" s="994"/>
      <c r="E141" s="995"/>
      <c r="F141" s="996" t="s">
        <v>202</v>
      </c>
      <c r="G141" s="997">
        <f>G142</f>
        <v>131450970.95</v>
      </c>
      <c r="H141" s="998">
        <f>H142</f>
        <v>203872703.31</v>
      </c>
      <c r="I141" s="999">
        <f t="shared" ref="I141" si="36">I142</f>
        <v>61289586.82</v>
      </c>
      <c r="J141" s="1000">
        <f t="shared" si="21"/>
        <v>0.30062674318300331</v>
      </c>
      <c r="K141" s="831"/>
      <c r="L141" s="831"/>
    </row>
    <row r="142" spans="1:12" s="766" customFormat="1" ht="30" customHeight="1" x14ac:dyDescent="0.25">
      <c r="A142" s="802"/>
      <c r="B142" s="969"/>
      <c r="C142" s="970"/>
      <c r="D142" s="970"/>
      <c r="E142" s="991"/>
      <c r="F142" s="972" t="s">
        <v>203</v>
      </c>
      <c r="G142" s="973">
        <f>SUM(G143:G143)</f>
        <v>131450970.95</v>
      </c>
      <c r="H142" s="974">
        <f>SUM(H143:H143)</f>
        <v>203872703.31</v>
      </c>
      <c r="I142" s="975">
        <f t="shared" ref="I142" si="37">SUM(I143:I143)</f>
        <v>61289586.82</v>
      </c>
      <c r="J142" s="976">
        <f t="shared" si="21"/>
        <v>0.30062674318300331</v>
      </c>
      <c r="K142" s="831"/>
      <c r="L142" s="831"/>
    </row>
    <row r="143" spans="1:12" s="766" customFormat="1" ht="17.25" customHeight="1" thickBot="1" x14ac:dyDescent="0.3">
      <c r="A143" s="852"/>
      <c r="B143" s="1001" t="s">
        <v>38</v>
      </c>
      <c r="C143" s="1002"/>
      <c r="D143" s="1002" t="s">
        <v>319</v>
      </c>
      <c r="E143" s="1003" t="s">
        <v>39</v>
      </c>
      <c r="F143" s="853"/>
      <c r="G143" s="928">
        <v>131450970.95</v>
      </c>
      <c r="H143" s="929">
        <v>203872703.31</v>
      </c>
      <c r="I143" s="809">
        <v>61289586.82</v>
      </c>
      <c r="J143" s="810">
        <f t="shared" si="21"/>
        <v>0.30062674318300331</v>
      </c>
      <c r="K143" s="831"/>
      <c r="L143" s="831"/>
    </row>
    <row r="144" spans="1:12" s="1004" customFormat="1" ht="21.75" customHeight="1" thickBot="1" x14ac:dyDescent="0.3">
      <c r="A144" s="769">
        <v>5</v>
      </c>
      <c r="B144" s="770"/>
      <c r="C144" s="771"/>
      <c r="D144" s="771"/>
      <c r="E144" s="772"/>
      <c r="F144" s="773" t="s">
        <v>256</v>
      </c>
      <c r="G144" s="774">
        <f>G145+G170+G204+G242+G265+G306+G316+G319+G323</f>
        <v>7788567679.3999996</v>
      </c>
      <c r="H144" s="775">
        <f>H145+H170+H204+H242+H265+H268+H306+H314+H316+H319+H323</f>
        <v>10332335058.93</v>
      </c>
      <c r="I144" s="776">
        <f>I145+I170+I204+I242+I265+I268+I306+I314+I316+I319+I323</f>
        <v>3560550486.3900003</v>
      </c>
      <c r="J144" s="777">
        <f t="shared" si="21"/>
        <v>0.34460269301010504</v>
      </c>
      <c r="K144" s="831"/>
      <c r="L144" s="831"/>
    </row>
    <row r="145" spans="1:12" s="874" customFormat="1" ht="37.5" customHeight="1" x14ac:dyDescent="0.25">
      <c r="A145" s="780"/>
      <c r="B145" s="932"/>
      <c r="C145" s="933"/>
      <c r="D145" s="933"/>
      <c r="E145" s="934"/>
      <c r="F145" s="935" t="s">
        <v>174</v>
      </c>
      <c r="G145" s="936">
        <f>G146+G149+G151+G153+G155+G157+G160+G164+G166</f>
        <v>2552130617.5999999</v>
      </c>
      <c r="H145" s="937">
        <f>H146+H149+H151+H153+H155+H157+H160+H164+H166</f>
        <v>2649219228.02</v>
      </c>
      <c r="I145" s="938">
        <f>I146+I149+I151+I153+I155+I157+I160+I164+I166</f>
        <v>1287387290.46</v>
      </c>
      <c r="J145" s="939">
        <f t="shared" si="21"/>
        <v>0.48594970051692565</v>
      </c>
      <c r="K145" s="831"/>
      <c r="L145" s="831"/>
    </row>
    <row r="146" spans="1:12" s="884" customFormat="1" ht="26.25" customHeight="1" x14ac:dyDescent="0.25">
      <c r="A146" s="876"/>
      <c r="B146" s="940"/>
      <c r="C146" s="941"/>
      <c r="D146" s="941"/>
      <c r="E146" s="942"/>
      <c r="F146" s="795" t="s">
        <v>47</v>
      </c>
      <c r="G146" s="890">
        <f>SUM(G147:G148)</f>
        <v>1687752041</v>
      </c>
      <c r="H146" s="891">
        <f>SUM(H147:H148)</f>
        <v>1834070244</v>
      </c>
      <c r="I146" s="892">
        <f t="shared" ref="I146" si="38">SUM(I147:I148)</f>
        <v>949734483.88</v>
      </c>
      <c r="J146" s="893">
        <f t="shared" si="21"/>
        <v>0.51782884924226491</v>
      </c>
      <c r="K146" s="831"/>
      <c r="L146" s="831"/>
    </row>
    <row r="147" spans="1:12" s="766" customFormat="1" ht="12.75" customHeight="1" x14ac:dyDescent="0.25">
      <c r="A147" s="802"/>
      <c r="B147" s="955" t="s">
        <v>45</v>
      </c>
      <c r="C147" s="894"/>
      <c r="D147" s="894" t="s">
        <v>320</v>
      </c>
      <c r="E147" s="895" t="s">
        <v>53</v>
      </c>
      <c r="F147" s="823"/>
      <c r="G147" s="889">
        <v>1687107641</v>
      </c>
      <c r="H147" s="825">
        <v>1833449844</v>
      </c>
      <c r="I147" s="826">
        <v>949455483.88</v>
      </c>
      <c r="J147" s="827">
        <f t="shared" si="21"/>
        <v>0.51785189924180985</v>
      </c>
      <c r="K147" s="831"/>
      <c r="L147" s="831"/>
    </row>
    <row r="148" spans="1:12" s="766" customFormat="1" ht="12.75" customHeight="1" x14ac:dyDescent="0.25">
      <c r="A148" s="802"/>
      <c r="B148" s="955" t="s">
        <v>45</v>
      </c>
      <c r="C148" s="894"/>
      <c r="D148" s="894" t="s">
        <v>321</v>
      </c>
      <c r="E148" s="895" t="s">
        <v>12</v>
      </c>
      <c r="F148" s="823"/>
      <c r="G148" s="889">
        <v>644400</v>
      </c>
      <c r="H148" s="825">
        <v>620400</v>
      </c>
      <c r="I148" s="826">
        <v>279000</v>
      </c>
      <c r="J148" s="827">
        <f t="shared" si="21"/>
        <v>0.44970986460348161</v>
      </c>
      <c r="K148" s="831"/>
      <c r="L148" s="831"/>
    </row>
    <row r="149" spans="1:12" s="884" customFormat="1" ht="45" hidden="1" customHeight="1" x14ac:dyDescent="0.25">
      <c r="A149" s="876"/>
      <c r="B149" s="1005"/>
      <c r="C149" s="1006"/>
      <c r="D149" s="1006"/>
      <c r="E149" s="1007"/>
      <c r="F149" s="1008" t="s">
        <v>48</v>
      </c>
      <c r="G149" s="1009">
        <f>G150</f>
        <v>0</v>
      </c>
      <c r="H149" s="1010"/>
      <c r="I149" s="1011"/>
      <c r="J149" s="1012" t="e">
        <f t="shared" si="21"/>
        <v>#DIV/0!</v>
      </c>
      <c r="K149" s="831"/>
      <c r="L149" s="831"/>
    </row>
    <row r="150" spans="1:12" s="766" customFormat="1" ht="12.75" hidden="1" customHeight="1" x14ac:dyDescent="0.25">
      <c r="A150" s="802"/>
      <c r="B150" s="955" t="s">
        <v>45</v>
      </c>
      <c r="C150" s="894"/>
      <c r="D150" s="894" t="s">
        <v>49</v>
      </c>
      <c r="E150" s="895" t="s">
        <v>12</v>
      </c>
      <c r="F150" s="823" t="s">
        <v>7</v>
      </c>
      <c r="G150" s="889"/>
      <c r="H150" s="825"/>
      <c r="I150" s="826"/>
      <c r="J150" s="827" t="e">
        <f t="shared" ref="J150:J213" si="39">I150/H150</f>
        <v>#DIV/0!</v>
      </c>
      <c r="K150" s="831"/>
      <c r="L150" s="831"/>
    </row>
    <row r="151" spans="1:12" s="884" customFormat="1" ht="52.5" customHeight="1" x14ac:dyDescent="0.25">
      <c r="A151" s="876"/>
      <c r="B151" s="940"/>
      <c r="C151" s="941"/>
      <c r="D151" s="941"/>
      <c r="E151" s="942"/>
      <c r="F151" s="795" t="s">
        <v>50</v>
      </c>
      <c r="G151" s="890">
        <f>G152</f>
        <v>88377294</v>
      </c>
      <c r="H151" s="891">
        <f>SUM(H152)</f>
        <v>90014803</v>
      </c>
      <c r="I151" s="892">
        <f t="shared" ref="I151" si="40">I152</f>
        <v>24649832.82</v>
      </c>
      <c r="J151" s="893">
        <f t="shared" si="39"/>
        <v>0.27384199041128826</v>
      </c>
      <c r="K151" s="831"/>
      <c r="L151" s="831"/>
    </row>
    <row r="152" spans="1:12" s="765" customFormat="1" ht="12.75" customHeight="1" x14ac:dyDescent="0.25">
      <c r="A152" s="802"/>
      <c r="B152" s="1588" t="s">
        <v>45</v>
      </c>
      <c r="C152" s="1591"/>
      <c r="D152" s="1591" t="s">
        <v>322</v>
      </c>
      <c r="E152" s="1594" t="s">
        <v>16</v>
      </c>
      <c r="F152" s="823"/>
      <c r="G152" s="889">
        <v>88377294</v>
      </c>
      <c r="H152" s="825">
        <v>90014803</v>
      </c>
      <c r="I152" s="826">
        <v>24649832.82</v>
      </c>
      <c r="J152" s="827">
        <f t="shared" si="39"/>
        <v>0.27384199041128826</v>
      </c>
      <c r="K152" s="831"/>
      <c r="L152" s="831"/>
    </row>
    <row r="153" spans="1:12" s="884" customFormat="1" ht="18.75" customHeight="1" x14ac:dyDescent="0.25">
      <c r="A153" s="876"/>
      <c r="B153" s="940"/>
      <c r="C153" s="941"/>
      <c r="D153" s="941"/>
      <c r="E153" s="942"/>
      <c r="F153" s="795" t="s">
        <v>52</v>
      </c>
      <c r="G153" s="890">
        <f>G154</f>
        <v>727129115.19000006</v>
      </c>
      <c r="H153" s="891">
        <f>H154</f>
        <v>651537425.73000002</v>
      </c>
      <c r="I153" s="892">
        <f t="shared" ref="I153" si="41">I154</f>
        <v>291514856.88999999</v>
      </c>
      <c r="J153" s="893">
        <f t="shared" si="39"/>
        <v>0.44742611149832096</v>
      </c>
      <c r="K153" s="831"/>
      <c r="L153" s="831"/>
    </row>
    <row r="154" spans="1:12" s="766" customFormat="1" ht="12.75" customHeight="1" x14ac:dyDescent="0.25">
      <c r="A154" s="802"/>
      <c r="B154" s="955" t="s">
        <v>45</v>
      </c>
      <c r="C154" s="894"/>
      <c r="D154" s="894" t="s">
        <v>323</v>
      </c>
      <c r="E154" s="895" t="s">
        <v>26</v>
      </c>
      <c r="F154" s="823"/>
      <c r="G154" s="889">
        <v>727129115.19000006</v>
      </c>
      <c r="H154" s="825">
        <v>651537425.73000002</v>
      </c>
      <c r="I154" s="826">
        <v>291514856.88999999</v>
      </c>
      <c r="J154" s="827">
        <f t="shared" si="39"/>
        <v>0.44742611149832096</v>
      </c>
      <c r="K154" s="831"/>
      <c r="L154" s="831"/>
    </row>
    <row r="155" spans="1:12" s="884" customFormat="1" ht="18" customHeight="1" x14ac:dyDescent="0.25">
      <c r="A155" s="876"/>
      <c r="B155" s="940"/>
      <c r="C155" s="941"/>
      <c r="D155" s="941"/>
      <c r="E155" s="942"/>
      <c r="F155" s="795" t="s">
        <v>54</v>
      </c>
      <c r="G155" s="890">
        <f t="shared" ref="G155:I155" si="42">G156</f>
        <v>48872167.409999996</v>
      </c>
      <c r="H155" s="891">
        <f>H156</f>
        <v>46764005.289999999</v>
      </c>
      <c r="I155" s="892">
        <f t="shared" si="42"/>
        <v>21488116.870000001</v>
      </c>
      <c r="J155" s="893">
        <f t="shared" si="39"/>
        <v>0.45950120689501789</v>
      </c>
      <c r="K155" s="831"/>
      <c r="L155" s="831"/>
    </row>
    <row r="156" spans="1:12" s="766" customFormat="1" ht="12.75" customHeight="1" x14ac:dyDescent="0.25">
      <c r="A156" s="802"/>
      <c r="B156" s="1014" t="s">
        <v>45</v>
      </c>
      <c r="C156" s="821"/>
      <c r="D156" s="821" t="s">
        <v>324</v>
      </c>
      <c r="E156" s="822" t="s">
        <v>53</v>
      </c>
      <c r="F156" s="823"/>
      <c r="G156" s="889">
        <v>48872167.409999996</v>
      </c>
      <c r="H156" s="825">
        <v>46764005.289999999</v>
      </c>
      <c r="I156" s="826">
        <v>21488116.870000001</v>
      </c>
      <c r="J156" s="827">
        <f t="shared" si="39"/>
        <v>0.45950120689501789</v>
      </c>
      <c r="K156" s="831"/>
      <c r="L156" s="831"/>
    </row>
    <row r="157" spans="1:12" s="884" customFormat="1" ht="18" customHeight="1" x14ac:dyDescent="0.25">
      <c r="A157" s="876"/>
      <c r="B157" s="940"/>
      <c r="C157" s="941"/>
      <c r="D157" s="941"/>
      <c r="E157" s="942"/>
      <c r="F157" s="795" t="s">
        <v>55</v>
      </c>
      <c r="G157" s="890">
        <f>SUM(G158:G159)</f>
        <v>0</v>
      </c>
      <c r="H157" s="891">
        <f>SUM(H158:H159)</f>
        <v>26832750</v>
      </c>
      <c r="I157" s="892">
        <f>SUM(I158:I159)</f>
        <v>0</v>
      </c>
      <c r="J157" s="893">
        <f t="shared" si="39"/>
        <v>0</v>
      </c>
      <c r="K157" s="831"/>
      <c r="L157" s="831"/>
    </row>
    <row r="158" spans="1:12" s="766" customFormat="1" ht="12.75" customHeight="1" x14ac:dyDescent="0.25">
      <c r="A158" s="802"/>
      <c r="B158" s="962" t="s">
        <v>45</v>
      </c>
      <c r="C158" s="821"/>
      <c r="D158" s="821" t="s">
        <v>531</v>
      </c>
      <c r="E158" s="821"/>
      <c r="F158" s="1029"/>
      <c r="G158" s="889"/>
      <c r="H158" s="825">
        <v>26832750</v>
      </c>
      <c r="I158" s="826">
        <v>0</v>
      </c>
      <c r="J158" s="827">
        <f t="shared" si="39"/>
        <v>0</v>
      </c>
      <c r="K158" s="831"/>
      <c r="L158" s="831"/>
    </row>
    <row r="159" spans="1:12" s="765" customFormat="1" ht="12.75" customHeight="1" x14ac:dyDescent="0.25">
      <c r="A159" s="802"/>
      <c r="B159" s="962"/>
      <c r="C159" s="821"/>
      <c r="D159" s="821"/>
      <c r="E159" s="821"/>
      <c r="F159" s="1029"/>
      <c r="G159" s="889"/>
      <c r="H159" s="825"/>
      <c r="I159" s="826"/>
      <c r="J159" s="827" t="e">
        <f t="shared" si="39"/>
        <v>#DIV/0!</v>
      </c>
      <c r="K159" s="831"/>
      <c r="L159" s="831"/>
    </row>
    <row r="160" spans="1:12" s="884" customFormat="1" ht="28.5" hidden="1" customHeight="1" x14ac:dyDescent="0.25">
      <c r="A160" s="876"/>
      <c r="B160" s="1015"/>
      <c r="C160" s="1016"/>
      <c r="D160" s="1016"/>
      <c r="E160" s="1017"/>
      <c r="F160" s="1018" t="s">
        <v>163</v>
      </c>
      <c r="G160" s="1019">
        <f t="shared" ref="G160:I160" si="43">SUM(G161:G163)</f>
        <v>0</v>
      </c>
      <c r="H160" s="1020">
        <f t="shared" si="43"/>
        <v>0</v>
      </c>
      <c r="I160" s="1021">
        <f t="shared" si="43"/>
        <v>0</v>
      </c>
      <c r="J160" s="1022" t="e">
        <f t="shared" si="39"/>
        <v>#DIV/0!</v>
      </c>
      <c r="K160" s="831"/>
      <c r="L160" s="831"/>
    </row>
    <row r="161" spans="1:12" s="765" customFormat="1" ht="12.75" hidden="1" customHeight="1" x14ac:dyDescent="0.25">
      <c r="A161" s="802"/>
      <c r="B161" s="1781" t="s">
        <v>45</v>
      </c>
      <c r="C161" s="1754"/>
      <c r="D161" s="1754" t="s">
        <v>162</v>
      </c>
      <c r="E161" s="1756" t="s">
        <v>26</v>
      </c>
      <c r="F161" s="823"/>
      <c r="G161" s="889"/>
      <c r="H161" s="825"/>
      <c r="I161" s="826"/>
      <c r="J161" s="827" t="e">
        <f t="shared" si="39"/>
        <v>#DIV/0!</v>
      </c>
      <c r="K161" s="831"/>
      <c r="L161" s="831"/>
    </row>
    <row r="162" spans="1:12" s="765" customFormat="1" ht="12.75" hidden="1" customHeight="1" x14ac:dyDescent="0.25">
      <c r="A162" s="802"/>
      <c r="B162" s="1786"/>
      <c r="C162" s="1787"/>
      <c r="D162" s="1787"/>
      <c r="E162" s="1788"/>
      <c r="F162" s="823" t="s">
        <v>7</v>
      </c>
      <c r="G162" s="889"/>
      <c r="H162" s="825"/>
      <c r="I162" s="826"/>
      <c r="J162" s="827" t="e">
        <f t="shared" si="39"/>
        <v>#DIV/0!</v>
      </c>
      <c r="K162" s="831"/>
      <c r="L162" s="831"/>
    </row>
    <row r="163" spans="1:12" s="765" customFormat="1" ht="12.75" hidden="1" customHeight="1" x14ac:dyDescent="0.25">
      <c r="A163" s="802"/>
      <c r="B163" s="1782"/>
      <c r="C163" s="1755"/>
      <c r="D163" s="1755"/>
      <c r="E163" s="1757"/>
      <c r="F163" s="823" t="s">
        <v>9</v>
      </c>
      <c r="G163" s="889"/>
      <c r="H163" s="825"/>
      <c r="I163" s="826"/>
      <c r="J163" s="827" t="e">
        <f t="shared" si="39"/>
        <v>#DIV/0!</v>
      </c>
      <c r="K163" s="831"/>
      <c r="L163" s="831"/>
    </row>
    <row r="164" spans="1:12" s="884" customFormat="1" ht="30" hidden="1" customHeight="1" x14ac:dyDescent="0.25">
      <c r="A164" s="876"/>
      <c r="B164" s="940"/>
      <c r="C164" s="941"/>
      <c r="D164" s="941"/>
      <c r="E164" s="942"/>
      <c r="F164" s="795" t="s">
        <v>58</v>
      </c>
      <c r="G164" s="890">
        <f>SUM(G165:G165)</f>
        <v>0</v>
      </c>
      <c r="H164" s="891">
        <f>SUM(H165:H165)</f>
        <v>0</v>
      </c>
      <c r="I164" s="892">
        <f>SUM(I165:I165)</f>
        <v>0</v>
      </c>
      <c r="J164" s="893" t="e">
        <f t="shared" si="39"/>
        <v>#DIV/0!</v>
      </c>
      <c r="K164" s="831"/>
      <c r="L164" s="831"/>
    </row>
    <row r="165" spans="1:12" s="766" customFormat="1" ht="15" hidden="1" customHeight="1" x14ac:dyDescent="0.25">
      <c r="A165" s="802"/>
      <c r="B165" s="1600" t="s">
        <v>45</v>
      </c>
      <c r="C165" s="1583"/>
      <c r="D165" s="1583" t="s">
        <v>449</v>
      </c>
      <c r="E165" s="1585" t="s">
        <v>26</v>
      </c>
      <c r="F165" s="823"/>
      <c r="G165" s="889"/>
      <c r="H165" s="825"/>
      <c r="I165" s="826"/>
      <c r="J165" s="827" t="e">
        <f t="shared" si="39"/>
        <v>#DIV/0!</v>
      </c>
      <c r="K165" s="831"/>
      <c r="L165" s="831"/>
    </row>
    <row r="166" spans="1:12" s="884" customFormat="1" ht="15" hidden="1" customHeight="1" x14ac:dyDescent="0.25">
      <c r="A166" s="876"/>
      <c r="B166" s="1015"/>
      <c r="C166" s="1016"/>
      <c r="D166" s="1016"/>
      <c r="E166" s="1017"/>
      <c r="F166" s="1018" t="s">
        <v>56</v>
      </c>
      <c r="G166" s="1019">
        <f t="shared" ref="G166:I166" si="44">SUM(G167:G169)</f>
        <v>0</v>
      </c>
      <c r="H166" s="1020">
        <f t="shared" si="44"/>
        <v>0</v>
      </c>
      <c r="I166" s="1021">
        <f t="shared" si="44"/>
        <v>0</v>
      </c>
      <c r="J166" s="1022" t="e">
        <f t="shared" si="39"/>
        <v>#DIV/0!</v>
      </c>
      <c r="K166" s="831"/>
      <c r="L166" s="831"/>
    </row>
    <row r="167" spans="1:12" s="765" customFormat="1" ht="12.75" hidden="1" customHeight="1" x14ac:dyDescent="0.25">
      <c r="A167" s="802"/>
      <c r="B167" s="1781" t="s">
        <v>45</v>
      </c>
      <c r="C167" s="1754"/>
      <c r="D167" s="1754" t="s">
        <v>57</v>
      </c>
      <c r="E167" s="1756" t="s">
        <v>26</v>
      </c>
      <c r="F167" s="823"/>
      <c r="G167" s="889"/>
      <c r="H167" s="825"/>
      <c r="I167" s="826"/>
      <c r="J167" s="827" t="e">
        <f t="shared" si="39"/>
        <v>#DIV/0!</v>
      </c>
      <c r="K167" s="831"/>
      <c r="L167" s="831"/>
    </row>
    <row r="168" spans="1:12" s="765" customFormat="1" ht="12.75" hidden="1" customHeight="1" x14ac:dyDescent="0.25">
      <c r="A168" s="802"/>
      <c r="B168" s="1782"/>
      <c r="C168" s="1755"/>
      <c r="D168" s="1755"/>
      <c r="E168" s="1757"/>
      <c r="F168" s="823" t="s">
        <v>7</v>
      </c>
      <c r="G168" s="889"/>
      <c r="H168" s="825"/>
      <c r="I168" s="826"/>
      <c r="J168" s="827" t="e">
        <f t="shared" si="39"/>
        <v>#DIV/0!</v>
      </c>
      <c r="K168" s="831"/>
      <c r="L168" s="831"/>
    </row>
    <row r="169" spans="1:12" s="765" customFormat="1" ht="12.75" hidden="1" customHeight="1" x14ac:dyDescent="0.25">
      <c r="A169" s="802"/>
      <c r="B169" s="1023"/>
      <c r="C169" s="821"/>
      <c r="D169" s="821"/>
      <c r="E169" s="822"/>
      <c r="F169" s="823"/>
      <c r="G169" s="889"/>
      <c r="H169" s="825"/>
      <c r="I169" s="826"/>
      <c r="J169" s="827" t="e">
        <f t="shared" si="39"/>
        <v>#DIV/0!</v>
      </c>
      <c r="K169" s="831"/>
      <c r="L169" s="831"/>
    </row>
    <row r="170" spans="1:12" s="874" customFormat="1" ht="36" customHeight="1" x14ac:dyDescent="0.25">
      <c r="A170" s="1024"/>
      <c r="B170" s="947"/>
      <c r="C170" s="948"/>
      <c r="D170" s="948"/>
      <c r="E170" s="949"/>
      <c r="F170" s="950" t="s">
        <v>175</v>
      </c>
      <c r="G170" s="951">
        <f>G171+G174+G176+G178+G180+G186+G202</f>
        <v>3499688491.23</v>
      </c>
      <c r="H170" s="952">
        <f>H171+H174+H176+H178+H180+H186+H202+H200+H191</f>
        <v>4085365914.7400002</v>
      </c>
      <c r="I170" s="952">
        <f>I171+I174+I176+I178+I180+I186+I202+I200+I191</f>
        <v>1616729669.4900002</v>
      </c>
      <c r="J170" s="954">
        <f>I170/H170</f>
        <v>0.3957368087046596</v>
      </c>
      <c r="K170" s="831"/>
      <c r="L170" s="831"/>
    </row>
    <row r="171" spans="1:12" s="884" customFormat="1" ht="21.75" customHeight="1" x14ac:dyDescent="0.25">
      <c r="A171" s="876"/>
      <c r="B171" s="940"/>
      <c r="C171" s="941"/>
      <c r="D171" s="941"/>
      <c r="E171" s="942"/>
      <c r="F171" s="795" t="s">
        <v>47</v>
      </c>
      <c r="G171" s="890">
        <f>SUM(G172:G173)</f>
        <v>2294872764</v>
      </c>
      <c r="H171" s="891">
        <f>SUM(H172:H173)</f>
        <v>2593796437</v>
      </c>
      <c r="I171" s="892">
        <f t="shared" ref="I171" si="45">SUM(I172:I173)</f>
        <v>998751569.20000005</v>
      </c>
      <c r="J171" s="893">
        <f t="shared" si="39"/>
        <v>0.38505395217334859</v>
      </c>
      <c r="K171" s="831"/>
      <c r="L171" s="831"/>
    </row>
    <row r="172" spans="1:12" s="765" customFormat="1" ht="12.75" customHeight="1" x14ac:dyDescent="0.25">
      <c r="A172" s="802"/>
      <c r="B172" s="955" t="s">
        <v>45</v>
      </c>
      <c r="C172" s="894"/>
      <c r="D172" s="894" t="s">
        <v>325</v>
      </c>
      <c r="E172" s="895" t="s">
        <v>53</v>
      </c>
      <c r="F172" s="922"/>
      <c r="G172" s="923">
        <v>2293414764</v>
      </c>
      <c r="H172" s="924">
        <v>2592262837</v>
      </c>
      <c r="I172" s="826">
        <v>998150569.20000005</v>
      </c>
      <c r="J172" s="827">
        <f t="shared" si="39"/>
        <v>0.38504990888776919</v>
      </c>
      <c r="K172" s="831"/>
      <c r="L172" s="831"/>
    </row>
    <row r="173" spans="1:12" s="765" customFormat="1" ht="12.75" customHeight="1" x14ac:dyDescent="0.25">
      <c r="A173" s="802"/>
      <c r="B173" s="955" t="s">
        <v>45</v>
      </c>
      <c r="C173" s="894"/>
      <c r="D173" s="894" t="s">
        <v>326</v>
      </c>
      <c r="E173" s="895" t="s">
        <v>12</v>
      </c>
      <c r="F173" s="823"/>
      <c r="G173" s="889">
        <v>1458000</v>
      </c>
      <c r="H173" s="825">
        <v>1533600</v>
      </c>
      <c r="I173" s="826">
        <v>601000</v>
      </c>
      <c r="J173" s="827">
        <f t="shared" si="39"/>
        <v>0.39188836724047993</v>
      </c>
      <c r="K173" s="831"/>
      <c r="L173" s="831"/>
    </row>
    <row r="174" spans="1:12" s="884" customFormat="1" ht="83.25" customHeight="1" x14ac:dyDescent="0.25">
      <c r="A174" s="876"/>
      <c r="B174" s="940"/>
      <c r="C174" s="941"/>
      <c r="D174" s="941"/>
      <c r="E174" s="942"/>
      <c r="F174" s="795" t="s">
        <v>561</v>
      </c>
      <c r="G174" s="890">
        <f>G175</f>
        <v>164052000</v>
      </c>
      <c r="H174" s="891">
        <f>H175</f>
        <v>174441960</v>
      </c>
      <c r="I174" s="892">
        <f t="shared" ref="I174" si="46">I175</f>
        <v>63423288.649999999</v>
      </c>
      <c r="J174" s="893">
        <f t="shared" si="39"/>
        <v>0.3635781703553434</v>
      </c>
      <c r="K174" s="831"/>
      <c r="L174" s="831"/>
    </row>
    <row r="175" spans="1:12" s="766" customFormat="1" ht="14.25" customHeight="1" x14ac:dyDescent="0.25">
      <c r="A175" s="802"/>
      <c r="B175" s="955" t="s">
        <v>45</v>
      </c>
      <c r="C175" s="894"/>
      <c r="D175" s="894" t="s">
        <v>562</v>
      </c>
      <c r="E175" s="895" t="s">
        <v>53</v>
      </c>
      <c r="F175" s="823"/>
      <c r="G175" s="889">
        <v>164052000</v>
      </c>
      <c r="H175" s="825">
        <v>174441960</v>
      </c>
      <c r="I175" s="826">
        <v>63423288.649999999</v>
      </c>
      <c r="J175" s="827">
        <f t="shared" si="39"/>
        <v>0.3635781703553434</v>
      </c>
      <c r="K175" s="831"/>
      <c r="L175" s="831"/>
    </row>
    <row r="176" spans="1:12" s="884" customFormat="1" ht="15" customHeight="1" x14ac:dyDescent="0.25">
      <c r="A176" s="876"/>
      <c r="B176" s="940"/>
      <c r="C176" s="941"/>
      <c r="D176" s="941"/>
      <c r="E176" s="942"/>
      <c r="F176" s="795" t="s">
        <v>54</v>
      </c>
      <c r="G176" s="890">
        <f>G177</f>
        <v>378255196.81</v>
      </c>
      <c r="H176" s="891">
        <f>H177</f>
        <v>520371484.56999999</v>
      </c>
      <c r="I176" s="892">
        <f t="shared" ref="I176" si="47">I177</f>
        <v>224297478.40000001</v>
      </c>
      <c r="J176" s="893">
        <f t="shared" si="39"/>
        <v>0.43103337721386553</v>
      </c>
      <c r="K176" s="831"/>
      <c r="L176" s="831"/>
    </row>
    <row r="177" spans="1:12" s="765" customFormat="1" ht="14.25" customHeight="1" x14ac:dyDescent="0.25">
      <c r="A177" s="802"/>
      <c r="B177" s="955" t="s">
        <v>45</v>
      </c>
      <c r="C177" s="894"/>
      <c r="D177" s="894" t="s">
        <v>328</v>
      </c>
      <c r="E177" s="895" t="s">
        <v>53</v>
      </c>
      <c r="F177" s="823"/>
      <c r="G177" s="889">
        <v>378255196.81</v>
      </c>
      <c r="H177" s="825">
        <v>520371484.56999999</v>
      </c>
      <c r="I177" s="826">
        <v>224297478.40000001</v>
      </c>
      <c r="J177" s="827">
        <f t="shared" si="39"/>
        <v>0.43103337721386553</v>
      </c>
      <c r="K177" s="831"/>
      <c r="L177" s="831"/>
    </row>
    <row r="178" spans="1:12" s="884" customFormat="1" ht="30" customHeight="1" x14ac:dyDescent="0.25">
      <c r="A178" s="876"/>
      <c r="B178" s="940"/>
      <c r="C178" s="941"/>
      <c r="D178" s="941"/>
      <c r="E178" s="942"/>
      <c r="F178" s="795" t="s">
        <v>60</v>
      </c>
      <c r="G178" s="890">
        <f>G179</f>
        <v>281802018.19999999</v>
      </c>
      <c r="H178" s="891">
        <f>H179</f>
        <v>350739699.55000001</v>
      </c>
      <c r="I178" s="892">
        <f t="shared" ref="I178" si="48">I179</f>
        <v>126404783.40000001</v>
      </c>
      <c r="J178" s="893">
        <f t="shared" si="39"/>
        <v>0.36039485567837826</v>
      </c>
      <c r="K178" s="831"/>
      <c r="L178" s="831"/>
    </row>
    <row r="179" spans="1:12" s="765" customFormat="1" ht="12.75" customHeight="1" x14ac:dyDescent="0.25">
      <c r="A179" s="802"/>
      <c r="B179" s="1025" t="s">
        <v>45</v>
      </c>
      <c r="C179" s="894"/>
      <c r="D179" s="894" t="s">
        <v>329</v>
      </c>
      <c r="E179" s="895" t="s">
        <v>53</v>
      </c>
      <c r="F179" s="823"/>
      <c r="G179" s="889">
        <v>281802018.19999999</v>
      </c>
      <c r="H179" s="825">
        <v>350739699.55000001</v>
      </c>
      <c r="I179" s="826">
        <v>126404783.40000001</v>
      </c>
      <c r="J179" s="827">
        <f t="shared" si="39"/>
        <v>0.36039485567837826</v>
      </c>
      <c r="K179" s="831"/>
      <c r="L179" s="831"/>
    </row>
    <row r="180" spans="1:12" s="884" customFormat="1" ht="21" customHeight="1" x14ac:dyDescent="0.25">
      <c r="A180" s="876"/>
      <c r="B180" s="940"/>
      <c r="C180" s="941"/>
      <c r="D180" s="941"/>
      <c r="E180" s="942"/>
      <c r="F180" s="795" t="s">
        <v>61</v>
      </c>
      <c r="G180" s="890">
        <f t="shared" ref="G180:I180" si="49">G181</f>
        <v>58273531.380000003</v>
      </c>
      <c r="H180" s="891">
        <f t="shared" si="49"/>
        <v>58471638.219999999</v>
      </c>
      <c r="I180" s="892">
        <f t="shared" si="49"/>
        <v>27751225.710000001</v>
      </c>
      <c r="J180" s="893">
        <f t="shared" si="39"/>
        <v>0.47461002555778914</v>
      </c>
      <c r="K180" s="831"/>
      <c r="L180" s="831"/>
    </row>
    <row r="181" spans="1:12" s="765" customFormat="1" ht="14.25" customHeight="1" x14ac:dyDescent="0.25">
      <c r="A181" s="802"/>
      <c r="B181" s="955" t="s">
        <v>45</v>
      </c>
      <c r="C181" s="894"/>
      <c r="D181" s="894" t="s">
        <v>330</v>
      </c>
      <c r="E181" s="895" t="s">
        <v>12</v>
      </c>
      <c r="F181" s="823"/>
      <c r="G181" s="889">
        <v>58273531.380000003</v>
      </c>
      <c r="H181" s="825">
        <v>58471638.219999999</v>
      </c>
      <c r="I181" s="826">
        <v>27751225.710000001</v>
      </c>
      <c r="J181" s="827">
        <f t="shared" si="39"/>
        <v>0.47461002555778914</v>
      </c>
      <c r="K181" s="831"/>
      <c r="L181" s="831"/>
    </row>
    <row r="182" spans="1:12" s="884" customFormat="1" ht="45" hidden="1" customHeight="1" x14ac:dyDescent="0.25">
      <c r="A182" s="876"/>
      <c r="B182" s="1005"/>
      <c r="C182" s="1006"/>
      <c r="D182" s="1006"/>
      <c r="E182" s="1007"/>
      <c r="F182" s="1008" t="s">
        <v>62</v>
      </c>
      <c r="G182" s="1009">
        <f t="shared" ref="G182:I182" si="50">SUM(G183:G185)</f>
        <v>0</v>
      </c>
      <c r="H182" s="1010">
        <f t="shared" si="50"/>
        <v>0</v>
      </c>
      <c r="I182" s="1011">
        <f t="shared" si="50"/>
        <v>0</v>
      </c>
      <c r="J182" s="1012" t="e">
        <f t="shared" si="39"/>
        <v>#DIV/0!</v>
      </c>
      <c r="K182" s="831"/>
      <c r="L182" s="831"/>
    </row>
    <row r="183" spans="1:12" s="765" customFormat="1" ht="12.75" hidden="1" customHeight="1" x14ac:dyDescent="0.25">
      <c r="A183" s="802"/>
      <c r="B183" s="1777" t="s">
        <v>45</v>
      </c>
      <c r="C183" s="1765"/>
      <c r="D183" s="1765" t="s">
        <v>63</v>
      </c>
      <c r="E183" s="1768" t="s">
        <v>26</v>
      </c>
      <c r="F183" s="823"/>
      <c r="G183" s="889"/>
      <c r="H183" s="825"/>
      <c r="I183" s="826"/>
      <c r="J183" s="827" t="e">
        <f t="shared" si="39"/>
        <v>#DIV/0!</v>
      </c>
      <c r="K183" s="831"/>
      <c r="L183" s="831"/>
    </row>
    <row r="184" spans="1:12" s="765" customFormat="1" ht="12.75" hidden="1" customHeight="1" x14ac:dyDescent="0.25">
      <c r="A184" s="802"/>
      <c r="B184" s="1779"/>
      <c r="C184" s="1766"/>
      <c r="D184" s="1766"/>
      <c r="E184" s="1769"/>
      <c r="F184" s="823" t="s">
        <v>7</v>
      </c>
      <c r="G184" s="889"/>
      <c r="H184" s="825"/>
      <c r="I184" s="826"/>
      <c r="J184" s="827" t="e">
        <f t="shared" si="39"/>
        <v>#DIV/0!</v>
      </c>
      <c r="K184" s="831"/>
      <c r="L184" s="831"/>
    </row>
    <row r="185" spans="1:12" s="765" customFormat="1" ht="12.75" hidden="1" customHeight="1" x14ac:dyDescent="0.25">
      <c r="A185" s="802"/>
      <c r="B185" s="1780"/>
      <c r="C185" s="1772"/>
      <c r="D185" s="1772"/>
      <c r="E185" s="1773"/>
      <c r="F185" s="823" t="s">
        <v>9</v>
      </c>
      <c r="G185" s="889"/>
      <c r="H185" s="825"/>
      <c r="I185" s="826"/>
      <c r="J185" s="827" t="e">
        <f t="shared" si="39"/>
        <v>#DIV/0!</v>
      </c>
      <c r="K185" s="831"/>
      <c r="L185" s="831"/>
    </row>
    <row r="186" spans="1:12" s="884" customFormat="1" ht="38.25" customHeight="1" x14ac:dyDescent="0.25">
      <c r="A186" s="876"/>
      <c r="B186" s="940"/>
      <c r="C186" s="941"/>
      <c r="D186" s="941"/>
      <c r="E186" s="942"/>
      <c r="F186" s="795" t="s">
        <v>212</v>
      </c>
      <c r="G186" s="890">
        <f>G187</f>
        <v>319062620.83999997</v>
      </c>
      <c r="H186" s="891">
        <f>H187</f>
        <v>333983474.07999998</v>
      </c>
      <c r="I186" s="892">
        <f t="shared" ref="I186" si="51">I187</f>
        <v>176101324.13</v>
      </c>
      <c r="J186" s="893">
        <f t="shared" si="39"/>
        <v>0.52727556240647389</v>
      </c>
      <c r="K186" s="831"/>
      <c r="L186" s="831"/>
    </row>
    <row r="187" spans="1:12" s="766" customFormat="1" ht="14.25" customHeight="1" x14ac:dyDescent="0.25">
      <c r="A187" s="802"/>
      <c r="B187" s="955" t="s">
        <v>45</v>
      </c>
      <c r="C187" s="894"/>
      <c r="D187" s="894" t="s">
        <v>331</v>
      </c>
      <c r="E187" s="895" t="s">
        <v>53</v>
      </c>
      <c r="F187" s="823"/>
      <c r="G187" s="889">
        <v>319062620.83999997</v>
      </c>
      <c r="H187" s="825">
        <v>333983474.07999998</v>
      </c>
      <c r="I187" s="826">
        <v>176101324.13</v>
      </c>
      <c r="J187" s="827">
        <f t="shared" si="39"/>
        <v>0.52727556240647389</v>
      </c>
      <c r="K187" s="831"/>
      <c r="L187" s="831"/>
    </row>
    <row r="188" spans="1:12" s="884" customFormat="1" ht="30" hidden="1" customHeight="1" x14ac:dyDescent="0.25">
      <c r="A188" s="876"/>
      <c r="B188" s="1026"/>
      <c r="C188" s="1027"/>
      <c r="D188" s="1027"/>
      <c r="E188" s="1028"/>
      <c r="F188" s="1018" t="s">
        <v>64</v>
      </c>
      <c r="G188" s="1019">
        <f t="shared" ref="G188:I188" si="52">SUM(G189:G190)</f>
        <v>0</v>
      </c>
      <c r="H188" s="1020">
        <f t="shared" si="52"/>
        <v>0</v>
      </c>
      <c r="I188" s="1021">
        <f t="shared" si="52"/>
        <v>0</v>
      </c>
      <c r="J188" s="1022" t="e">
        <f t="shared" si="39"/>
        <v>#DIV/0!</v>
      </c>
      <c r="K188" s="831"/>
      <c r="L188" s="831"/>
    </row>
    <row r="189" spans="1:12" s="766" customFormat="1" ht="12.75" hidden="1" customHeight="1" x14ac:dyDescent="0.25">
      <c r="A189" s="802"/>
      <c r="B189" s="1777" t="s">
        <v>45</v>
      </c>
      <c r="C189" s="1765"/>
      <c r="D189" s="1765" t="s">
        <v>65</v>
      </c>
      <c r="E189" s="1768" t="s">
        <v>26</v>
      </c>
      <c r="F189" s="823"/>
      <c r="G189" s="889"/>
      <c r="H189" s="825"/>
      <c r="I189" s="826"/>
      <c r="J189" s="827" t="e">
        <f t="shared" si="39"/>
        <v>#DIV/0!</v>
      </c>
      <c r="K189" s="831"/>
      <c r="L189" s="831"/>
    </row>
    <row r="190" spans="1:12" s="765" customFormat="1" ht="12.75" hidden="1" customHeight="1" x14ac:dyDescent="0.25">
      <c r="A190" s="802"/>
      <c r="B190" s="1778"/>
      <c r="C190" s="1767"/>
      <c r="D190" s="1767"/>
      <c r="E190" s="1770"/>
      <c r="F190" s="823"/>
      <c r="G190" s="889"/>
      <c r="H190" s="825"/>
      <c r="I190" s="826"/>
      <c r="J190" s="827" t="e">
        <f t="shared" si="39"/>
        <v>#DIV/0!</v>
      </c>
      <c r="K190" s="831"/>
      <c r="L190" s="831"/>
    </row>
    <row r="191" spans="1:12" s="884" customFormat="1" ht="18.75" customHeight="1" x14ac:dyDescent="0.25">
      <c r="A191" s="876"/>
      <c r="B191" s="940"/>
      <c r="C191" s="941"/>
      <c r="D191" s="941"/>
      <c r="E191" s="942"/>
      <c r="F191" s="795" t="s">
        <v>55</v>
      </c>
      <c r="G191" s="890">
        <f t="shared" ref="G191:I191" si="53">SUM(G192:G193)</f>
        <v>0</v>
      </c>
      <c r="H191" s="891">
        <f t="shared" si="53"/>
        <v>53561221.32</v>
      </c>
      <c r="I191" s="892">
        <f t="shared" si="53"/>
        <v>0</v>
      </c>
      <c r="J191" s="893">
        <f t="shared" si="39"/>
        <v>0</v>
      </c>
      <c r="K191" s="831"/>
      <c r="L191" s="831"/>
    </row>
    <row r="192" spans="1:12" s="765" customFormat="1" ht="12.75" customHeight="1" x14ac:dyDescent="0.25">
      <c r="A192" s="802"/>
      <c r="B192" s="962" t="s">
        <v>45</v>
      </c>
      <c r="C192" s="821" t="s">
        <v>43</v>
      </c>
      <c r="D192" s="821" t="s">
        <v>530</v>
      </c>
      <c r="E192" s="821"/>
      <c r="F192" s="1029"/>
      <c r="G192" s="889"/>
      <c r="H192" s="825">
        <v>49648801.32</v>
      </c>
      <c r="I192" s="826">
        <v>0</v>
      </c>
      <c r="J192" s="827">
        <f t="shared" si="39"/>
        <v>0</v>
      </c>
      <c r="K192" s="831"/>
      <c r="L192" s="831"/>
    </row>
    <row r="193" spans="1:12" s="765" customFormat="1" ht="12.75" customHeight="1" x14ac:dyDescent="0.25">
      <c r="A193" s="802"/>
      <c r="B193" s="1598" t="s">
        <v>45</v>
      </c>
      <c r="C193" s="1591" t="s">
        <v>68</v>
      </c>
      <c r="D193" s="1591" t="s">
        <v>611</v>
      </c>
      <c r="E193" s="1594"/>
      <c r="F193" s="823"/>
      <c r="G193" s="889"/>
      <c r="H193" s="825">
        <v>3912420</v>
      </c>
      <c r="I193" s="826">
        <v>0</v>
      </c>
      <c r="J193" s="827">
        <f t="shared" si="39"/>
        <v>0</v>
      </c>
      <c r="K193" s="831"/>
      <c r="L193" s="831"/>
    </row>
    <row r="194" spans="1:12" s="884" customFormat="1" ht="30" hidden="1" customHeight="1" x14ac:dyDescent="0.25">
      <c r="A194" s="876"/>
      <c r="B194" s="1026"/>
      <c r="C194" s="1027"/>
      <c r="D194" s="1027"/>
      <c r="E194" s="1028"/>
      <c r="F194" s="1018" t="s">
        <v>163</v>
      </c>
      <c r="G194" s="1019">
        <f t="shared" ref="G194:I194" si="54">SUM(G195:G196)</f>
        <v>0</v>
      </c>
      <c r="H194" s="1020">
        <f t="shared" si="54"/>
        <v>0</v>
      </c>
      <c r="I194" s="1021">
        <f t="shared" si="54"/>
        <v>0</v>
      </c>
      <c r="J194" s="1022" t="e">
        <f t="shared" si="39"/>
        <v>#DIV/0!</v>
      </c>
      <c r="K194" s="831"/>
      <c r="L194" s="831"/>
    </row>
    <row r="195" spans="1:12" s="765" customFormat="1" ht="12.75" hidden="1" customHeight="1" x14ac:dyDescent="0.25">
      <c r="A195" s="802"/>
      <c r="B195" s="1777" t="s">
        <v>45</v>
      </c>
      <c r="C195" s="1765"/>
      <c r="D195" s="1765" t="s">
        <v>164</v>
      </c>
      <c r="E195" s="1768" t="s">
        <v>26</v>
      </c>
      <c r="F195" s="823"/>
      <c r="G195" s="889"/>
      <c r="H195" s="825"/>
      <c r="I195" s="826"/>
      <c r="J195" s="827" t="e">
        <f t="shared" si="39"/>
        <v>#DIV/0!</v>
      </c>
      <c r="K195" s="831"/>
      <c r="L195" s="831"/>
    </row>
    <row r="196" spans="1:12" s="765" customFormat="1" ht="12.75" hidden="1" customHeight="1" x14ac:dyDescent="0.25">
      <c r="A196" s="802"/>
      <c r="B196" s="1778"/>
      <c r="C196" s="1767"/>
      <c r="D196" s="1767"/>
      <c r="E196" s="1770"/>
      <c r="F196" s="823"/>
      <c r="G196" s="889"/>
      <c r="H196" s="825"/>
      <c r="I196" s="826"/>
      <c r="J196" s="827" t="e">
        <f t="shared" si="39"/>
        <v>#DIV/0!</v>
      </c>
      <c r="K196" s="831"/>
      <c r="L196" s="831"/>
    </row>
    <row r="197" spans="1:12" s="884" customFormat="1" ht="15" hidden="1" customHeight="1" x14ac:dyDescent="0.25">
      <c r="A197" s="876"/>
      <c r="B197" s="1026"/>
      <c r="C197" s="1027"/>
      <c r="D197" s="1027"/>
      <c r="E197" s="1028"/>
      <c r="F197" s="1018" t="s">
        <v>56</v>
      </c>
      <c r="G197" s="1019">
        <f t="shared" ref="G197:I197" si="55">SUM(G198:G199)</f>
        <v>0</v>
      </c>
      <c r="H197" s="1020">
        <f t="shared" si="55"/>
        <v>0</v>
      </c>
      <c r="I197" s="1021">
        <f t="shared" si="55"/>
        <v>0</v>
      </c>
      <c r="J197" s="1022" t="e">
        <f t="shared" si="39"/>
        <v>#DIV/0!</v>
      </c>
      <c r="K197" s="831"/>
      <c r="L197" s="831"/>
    </row>
    <row r="198" spans="1:12" s="765" customFormat="1" ht="12.75" hidden="1" customHeight="1" x14ac:dyDescent="0.25">
      <c r="A198" s="802"/>
      <c r="B198" s="1777" t="s">
        <v>45</v>
      </c>
      <c r="C198" s="1765"/>
      <c r="D198" s="1765" t="s">
        <v>66</v>
      </c>
      <c r="E198" s="1768" t="s">
        <v>26</v>
      </c>
      <c r="F198" s="823"/>
      <c r="G198" s="889"/>
      <c r="H198" s="825"/>
      <c r="I198" s="826"/>
      <c r="J198" s="827" t="e">
        <f t="shared" si="39"/>
        <v>#DIV/0!</v>
      </c>
      <c r="K198" s="831"/>
      <c r="L198" s="831"/>
    </row>
    <row r="199" spans="1:12" s="765" customFormat="1" ht="12.75" hidden="1" customHeight="1" x14ac:dyDescent="0.25">
      <c r="A199" s="802"/>
      <c r="B199" s="1778"/>
      <c r="C199" s="1767"/>
      <c r="D199" s="1767"/>
      <c r="E199" s="1770"/>
      <c r="F199" s="823"/>
      <c r="G199" s="889"/>
      <c r="H199" s="825"/>
      <c r="I199" s="826"/>
      <c r="J199" s="827" t="e">
        <f t="shared" si="39"/>
        <v>#DIV/0!</v>
      </c>
      <c r="K199" s="831"/>
      <c r="L199" s="831"/>
    </row>
    <row r="200" spans="1:12" s="884" customFormat="1" ht="30" hidden="1" customHeight="1" x14ac:dyDescent="0.25">
      <c r="A200" s="876"/>
      <c r="B200" s="940"/>
      <c r="C200" s="941"/>
      <c r="D200" s="941"/>
      <c r="E200" s="942"/>
      <c r="F200" s="795" t="s">
        <v>58</v>
      </c>
      <c r="G200" s="890">
        <f>SUM(G201:G201)</f>
        <v>0</v>
      </c>
      <c r="H200" s="891">
        <f>SUM(H201:H201)</f>
        <v>0</v>
      </c>
      <c r="I200" s="892">
        <f>SUM(I201:I201)</f>
        <v>0</v>
      </c>
      <c r="J200" s="893" t="e">
        <f t="shared" si="39"/>
        <v>#DIV/0!</v>
      </c>
      <c r="K200" s="831"/>
      <c r="L200" s="831"/>
    </row>
    <row r="201" spans="1:12" s="765" customFormat="1" ht="15" hidden="1" customHeight="1" x14ac:dyDescent="0.25">
      <c r="A201" s="802"/>
      <c r="B201" s="1597" t="s">
        <v>45</v>
      </c>
      <c r="C201" s="1589"/>
      <c r="D201" s="1589" t="s">
        <v>450</v>
      </c>
      <c r="E201" s="1592" t="s">
        <v>26</v>
      </c>
      <c r="F201" s="823"/>
      <c r="G201" s="889"/>
      <c r="H201" s="825"/>
      <c r="I201" s="826"/>
      <c r="J201" s="827" t="e">
        <f t="shared" si="39"/>
        <v>#DIV/0!</v>
      </c>
      <c r="K201" s="831"/>
      <c r="L201" s="831"/>
    </row>
    <row r="202" spans="1:12" s="884" customFormat="1" ht="45.75" hidden="1" customHeight="1" x14ac:dyDescent="0.25">
      <c r="A202" s="876"/>
      <c r="B202" s="940"/>
      <c r="C202" s="941"/>
      <c r="D202" s="941"/>
      <c r="E202" s="942"/>
      <c r="F202" s="795" t="s">
        <v>67</v>
      </c>
      <c r="G202" s="890">
        <f>G203</f>
        <v>3370360</v>
      </c>
      <c r="H202" s="891">
        <f>H203</f>
        <v>0</v>
      </c>
      <c r="I202" s="892">
        <f t="shared" ref="I202" si="56">I203</f>
        <v>0</v>
      </c>
      <c r="J202" s="893" t="e">
        <f t="shared" si="39"/>
        <v>#DIV/0!</v>
      </c>
      <c r="K202" s="831"/>
      <c r="L202" s="831"/>
    </row>
    <row r="203" spans="1:12" s="765" customFormat="1" ht="15.75" hidden="1" customHeight="1" x14ac:dyDescent="0.25">
      <c r="A203" s="802"/>
      <c r="B203" s="955" t="s">
        <v>45</v>
      </c>
      <c r="C203" s="894"/>
      <c r="D203" s="894" t="s">
        <v>332</v>
      </c>
      <c r="E203" s="895" t="s">
        <v>26</v>
      </c>
      <c r="F203" s="823"/>
      <c r="G203" s="889">
        <v>3370360</v>
      </c>
      <c r="H203" s="825"/>
      <c r="I203" s="826"/>
      <c r="J203" s="827" t="e">
        <f t="shared" si="39"/>
        <v>#DIV/0!</v>
      </c>
      <c r="K203" s="831"/>
      <c r="L203" s="831"/>
    </row>
    <row r="204" spans="1:12" s="874" customFormat="1" ht="38.25" customHeight="1" x14ac:dyDescent="0.25">
      <c r="A204" s="780"/>
      <c r="B204" s="947"/>
      <c r="C204" s="948"/>
      <c r="D204" s="948"/>
      <c r="E204" s="949"/>
      <c r="F204" s="950" t="s">
        <v>176</v>
      </c>
      <c r="G204" s="951">
        <f>G205+G207</f>
        <v>117943947.61</v>
      </c>
      <c r="H204" s="952">
        <f>H205+H207</f>
        <v>140044936.30000001</v>
      </c>
      <c r="I204" s="953">
        <f>I205+I207</f>
        <v>81789660.74000001</v>
      </c>
      <c r="J204" s="954">
        <f t="shared" si="39"/>
        <v>0.58402440602916683</v>
      </c>
      <c r="K204" s="831"/>
      <c r="L204" s="831"/>
    </row>
    <row r="205" spans="1:12" s="884" customFormat="1" ht="18.75" customHeight="1" x14ac:dyDescent="0.25">
      <c r="A205" s="876"/>
      <c r="B205" s="940"/>
      <c r="C205" s="941"/>
      <c r="D205" s="941"/>
      <c r="E205" s="942"/>
      <c r="F205" s="795" t="s">
        <v>54</v>
      </c>
      <c r="G205" s="890">
        <f>G206</f>
        <v>8036129.5899999999</v>
      </c>
      <c r="H205" s="891">
        <f>H206</f>
        <v>9692274.4299999997</v>
      </c>
      <c r="I205" s="892">
        <f t="shared" ref="I205" si="57">I206</f>
        <v>8609363.3100000005</v>
      </c>
      <c r="J205" s="893">
        <f t="shared" si="39"/>
        <v>0.88827069148515647</v>
      </c>
      <c r="K205" s="831"/>
      <c r="L205" s="831"/>
    </row>
    <row r="206" spans="1:12" s="765" customFormat="1" ht="12.75" customHeight="1" x14ac:dyDescent="0.25">
      <c r="A206" s="802"/>
      <c r="B206" s="955" t="s">
        <v>45</v>
      </c>
      <c r="C206" s="894"/>
      <c r="D206" s="894" t="s">
        <v>333</v>
      </c>
      <c r="E206" s="895" t="s">
        <v>26</v>
      </c>
      <c r="F206" s="823"/>
      <c r="G206" s="889">
        <v>8036129.5899999999</v>
      </c>
      <c r="H206" s="825">
        <v>9692274.4299999997</v>
      </c>
      <c r="I206" s="826">
        <v>8609363.3100000005</v>
      </c>
      <c r="J206" s="827">
        <f t="shared" si="39"/>
        <v>0.88827069148515647</v>
      </c>
      <c r="K206" s="831"/>
      <c r="L206" s="831"/>
    </row>
    <row r="207" spans="1:12" s="884" customFormat="1" ht="16.5" customHeight="1" x14ac:dyDescent="0.25">
      <c r="A207" s="876"/>
      <c r="B207" s="940"/>
      <c r="C207" s="941"/>
      <c r="D207" s="941"/>
      <c r="E207" s="942"/>
      <c r="F207" s="795" t="s">
        <v>69</v>
      </c>
      <c r="G207" s="890">
        <f t="shared" ref="G207:I207" si="58">G208</f>
        <v>109907818.02</v>
      </c>
      <c r="H207" s="891">
        <f t="shared" si="58"/>
        <v>130352661.87</v>
      </c>
      <c r="I207" s="892">
        <f t="shared" si="58"/>
        <v>73180297.430000007</v>
      </c>
      <c r="J207" s="893">
        <f t="shared" si="39"/>
        <v>0.56140240160943022</v>
      </c>
      <c r="K207" s="831"/>
      <c r="L207" s="831"/>
    </row>
    <row r="208" spans="1:12" s="766" customFormat="1" ht="15" customHeight="1" x14ac:dyDescent="0.25">
      <c r="A208" s="802"/>
      <c r="B208" s="955" t="s">
        <v>45</v>
      </c>
      <c r="C208" s="894"/>
      <c r="D208" s="894" t="s">
        <v>334</v>
      </c>
      <c r="E208" s="895" t="s">
        <v>26</v>
      </c>
      <c r="F208" s="823"/>
      <c r="G208" s="889">
        <v>109907818.02</v>
      </c>
      <c r="H208" s="825">
        <v>130352661.87</v>
      </c>
      <c r="I208" s="826">
        <v>73180297.430000007</v>
      </c>
      <c r="J208" s="827">
        <f t="shared" si="39"/>
        <v>0.56140240160943022</v>
      </c>
      <c r="K208" s="831"/>
      <c r="L208" s="831"/>
    </row>
    <row r="209" spans="1:12" s="884" customFormat="1" ht="15" hidden="1" customHeight="1" x14ac:dyDescent="0.25">
      <c r="A209" s="876"/>
      <c r="B209" s="1031"/>
      <c r="C209" s="1027"/>
      <c r="D209" s="1027"/>
      <c r="E209" s="1028"/>
      <c r="F209" s="1018" t="s">
        <v>70</v>
      </c>
      <c r="G209" s="1019">
        <f>SUM(G210:G211)</f>
        <v>0</v>
      </c>
      <c r="H209" s="1020">
        <f>SUM(H210:H211)</f>
        <v>0</v>
      </c>
      <c r="I209" s="1021">
        <f>SUM(I210:I211)</f>
        <v>0</v>
      </c>
      <c r="J209" s="1022" t="e">
        <f t="shared" si="39"/>
        <v>#DIV/0!</v>
      </c>
      <c r="K209" s="831"/>
      <c r="L209" s="831"/>
    </row>
    <row r="210" spans="1:12" s="766" customFormat="1" ht="12.75" hidden="1" customHeight="1" x14ac:dyDescent="0.25">
      <c r="A210" s="802"/>
      <c r="B210" s="1774" t="s">
        <v>45</v>
      </c>
      <c r="C210" s="1765"/>
      <c r="D210" s="1765" t="s">
        <v>71</v>
      </c>
      <c r="E210" s="1768" t="s">
        <v>26</v>
      </c>
      <c r="F210" s="823"/>
      <c r="G210" s="889"/>
      <c r="H210" s="825"/>
      <c r="I210" s="826"/>
      <c r="J210" s="827" t="e">
        <f t="shared" si="39"/>
        <v>#DIV/0!</v>
      </c>
      <c r="K210" s="831"/>
      <c r="L210" s="831"/>
    </row>
    <row r="211" spans="1:12" s="765" customFormat="1" ht="12.75" hidden="1" customHeight="1" x14ac:dyDescent="0.25">
      <c r="A211" s="802"/>
      <c r="B211" s="1776"/>
      <c r="C211" s="1767"/>
      <c r="D211" s="1767"/>
      <c r="E211" s="1770"/>
      <c r="F211" s="823" t="s">
        <v>7</v>
      </c>
      <c r="G211" s="889"/>
      <c r="H211" s="825"/>
      <c r="I211" s="826"/>
      <c r="J211" s="827" t="e">
        <f t="shared" si="39"/>
        <v>#DIV/0!</v>
      </c>
      <c r="K211" s="831"/>
      <c r="L211" s="831"/>
    </row>
    <row r="212" spans="1:12" s="884" customFormat="1" ht="15" hidden="1" customHeight="1" x14ac:dyDescent="0.25">
      <c r="A212" s="876"/>
      <c r="B212" s="1026"/>
      <c r="C212" s="1027"/>
      <c r="D212" s="1027"/>
      <c r="E212" s="1028"/>
      <c r="F212" s="1018" t="s">
        <v>56</v>
      </c>
      <c r="G212" s="1019">
        <f t="shared" ref="G212:I212" si="59">SUM(G213:G214)</f>
        <v>0</v>
      </c>
      <c r="H212" s="1020">
        <f t="shared" si="59"/>
        <v>0</v>
      </c>
      <c r="I212" s="1021">
        <f t="shared" si="59"/>
        <v>0</v>
      </c>
      <c r="J212" s="1022" t="e">
        <f t="shared" si="39"/>
        <v>#DIV/0!</v>
      </c>
      <c r="K212" s="831"/>
      <c r="L212" s="831"/>
    </row>
    <row r="213" spans="1:12" s="766" customFormat="1" ht="12.75" hidden="1" customHeight="1" x14ac:dyDescent="0.25">
      <c r="A213" s="802"/>
      <c r="B213" s="1777" t="s">
        <v>45</v>
      </c>
      <c r="C213" s="1765"/>
      <c r="D213" s="1765" t="s">
        <v>72</v>
      </c>
      <c r="E213" s="1768" t="s">
        <v>26</v>
      </c>
      <c r="F213" s="823"/>
      <c r="G213" s="889"/>
      <c r="H213" s="825"/>
      <c r="I213" s="826"/>
      <c r="J213" s="827" t="e">
        <f t="shared" si="39"/>
        <v>#DIV/0!</v>
      </c>
      <c r="K213" s="831"/>
      <c r="L213" s="831"/>
    </row>
    <row r="214" spans="1:12" s="765" customFormat="1" ht="12.75" hidden="1" customHeight="1" x14ac:dyDescent="0.25">
      <c r="A214" s="802"/>
      <c r="B214" s="1778"/>
      <c r="C214" s="1767"/>
      <c r="D214" s="1767"/>
      <c r="E214" s="1770"/>
      <c r="F214" s="823" t="s">
        <v>7</v>
      </c>
      <c r="G214" s="889"/>
      <c r="H214" s="825"/>
      <c r="I214" s="826"/>
      <c r="J214" s="827" t="e">
        <f t="shared" ref="J214:J277" si="60">I214/H214</f>
        <v>#DIV/0!</v>
      </c>
      <c r="K214" s="831"/>
      <c r="L214" s="831"/>
    </row>
    <row r="215" spans="1:12" s="884" customFormat="1" ht="30" hidden="1" customHeight="1" x14ac:dyDescent="0.25">
      <c r="A215" s="876"/>
      <c r="B215" s="1031"/>
      <c r="C215" s="1027"/>
      <c r="D215" s="1027"/>
      <c r="E215" s="1028"/>
      <c r="F215" s="1018" t="s">
        <v>73</v>
      </c>
      <c r="G215" s="1019">
        <f t="shared" ref="G215:I215" si="61">SUM(G216:G217)</f>
        <v>0</v>
      </c>
      <c r="H215" s="1020">
        <f t="shared" si="61"/>
        <v>0</v>
      </c>
      <c r="I215" s="1021">
        <f t="shared" si="61"/>
        <v>0</v>
      </c>
      <c r="J215" s="1022" t="e">
        <f t="shared" si="60"/>
        <v>#DIV/0!</v>
      </c>
      <c r="K215" s="831"/>
      <c r="L215" s="831"/>
    </row>
    <row r="216" spans="1:12" s="766" customFormat="1" ht="12.75" hidden="1" customHeight="1" x14ac:dyDescent="0.25">
      <c r="A216" s="802"/>
      <c r="B216" s="1774" t="s">
        <v>74</v>
      </c>
      <c r="C216" s="1765"/>
      <c r="D216" s="1765" t="s">
        <v>75</v>
      </c>
      <c r="E216" s="1768" t="s">
        <v>26</v>
      </c>
      <c r="F216" s="823"/>
      <c r="G216" s="889"/>
      <c r="H216" s="825"/>
      <c r="I216" s="826"/>
      <c r="J216" s="827" t="e">
        <f t="shared" si="60"/>
        <v>#DIV/0!</v>
      </c>
      <c r="K216" s="831"/>
      <c r="L216" s="831"/>
    </row>
    <row r="217" spans="1:12" s="765" customFormat="1" ht="12.75" hidden="1" customHeight="1" x14ac:dyDescent="0.25">
      <c r="A217" s="802"/>
      <c r="B217" s="1776"/>
      <c r="C217" s="1767"/>
      <c r="D217" s="1767"/>
      <c r="E217" s="1770"/>
      <c r="F217" s="823" t="s">
        <v>7</v>
      </c>
      <c r="G217" s="889"/>
      <c r="H217" s="825"/>
      <c r="I217" s="826"/>
      <c r="J217" s="827" t="e">
        <f t="shared" si="60"/>
        <v>#DIV/0!</v>
      </c>
      <c r="K217" s="831"/>
      <c r="L217" s="831"/>
    </row>
    <row r="218" spans="1:12" s="884" customFormat="1" ht="45" hidden="1" customHeight="1" x14ac:dyDescent="0.25">
      <c r="A218" s="876"/>
      <c r="B218" s="1031"/>
      <c r="C218" s="1027"/>
      <c r="D218" s="1027"/>
      <c r="E218" s="1028"/>
      <c r="F218" s="1018"/>
      <c r="G218" s="1019">
        <f>SUM(G219:G221)</f>
        <v>0</v>
      </c>
      <c r="H218" s="1020">
        <f>SUM(H219:H221)</f>
        <v>0</v>
      </c>
      <c r="I218" s="1021">
        <f>SUM(I219:I221)</f>
        <v>0</v>
      </c>
      <c r="J218" s="1022" t="e">
        <f t="shared" si="60"/>
        <v>#DIV/0!</v>
      </c>
      <c r="K218" s="831"/>
      <c r="L218" s="831"/>
    </row>
    <row r="219" spans="1:12" s="766" customFormat="1" ht="12.75" hidden="1" customHeight="1" x14ac:dyDescent="0.25">
      <c r="A219" s="802"/>
      <c r="B219" s="1774"/>
      <c r="C219" s="1765"/>
      <c r="D219" s="1765"/>
      <c r="E219" s="1768"/>
      <c r="F219" s="823"/>
      <c r="G219" s="889"/>
      <c r="H219" s="825"/>
      <c r="I219" s="826"/>
      <c r="J219" s="827" t="e">
        <f t="shared" si="60"/>
        <v>#DIV/0!</v>
      </c>
      <c r="K219" s="831"/>
      <c r="L219" s="831"/>
    </row>
    <row r="220" spans="1:12" s="766" customFormat="1" ht="12.75" hidden="1" customHeight="1" x14ac:dyDescent="0.25">
      <c r="A220" s="802"/>
      <c r="B220" s="1775"/>
      <c r="C220" s="1766"/>
      <c r="D220" s="1766"/>
      <c r="E220" s="1769"/>
      <c r="F220" s="823" t="s">
        <v>7</v>
      </c>
      <c r="G220" s="889"/>
      <c r="H220" s="825"/>
      <c r="I220" s="826"/>
      <c r="J220" s="827" t="e">
        <f t="shared" si="60"/>
        <v>#DIV/0!</v>
      </c>
      <c r="K220" s="831"/>
      <c r="L220" s="831"/>
    </row>
    <row r="221" spans="1:12" s="766" customFormat="1" ht="12.75" hidden="1" customHeight="1" x14ac:dyDescent="0.25">
      <c r="A221" s="802"/>
      <c r="B221" s="1776"/>
      <c r="C221" s="1767"/>
      <c r="D221" s="1767"/>
      <c r="E221" s="1770"/>
      <c r="F221" s="823" t="s">
        <v>9</v>
      </c>
      <c r="G221" s="889"/>
      <c r="H221" s="825"/>
      <c r="I221" s="826"/>
      <c r="J221" s="827" t="e">
        <f t="shared" si="60"/>
        <v>#DIV/0!</v>
      </c>
      <c r="K221" s="831"/>
      <c r="L221" s="831"/>
    </row>
    <row r="222" spans="1:12" s="884" customFormat="1" ht="15" hidden="1" customHeight="1" x14ac:dyDescent="0.25">
      <c r="A222" s="876"/>
      <c r="B222" s="1031"/>
      <c r="C222" s="1027"/>
      <c r="D222" s="1027"/>
      <c r="E222" s="1028"/>
      <c r="F222" s="1018" t="s">
        <v>55</v>
      </c>
      <c r="G222" s="1019">
        <f>SUM(G223:G224)</f>
        <v>0</v>
      </c>
      <c r="H222" s="1020">
        <f>SUM(H223:H224)</f>
        <v>0</v>
      </c>
      <c r="I222" s="1021">
        <f>SUM(I223:I224)</f>
        <v>0</v>
      </c>
      <c r="J222" s="1022" t="e">
        <f t="shared" si="60"/>
        <v>#DIV/0!</v>
      </c>
      <c r="K222" s="831"/>
      <c r="L222" s="831"/>
    </row>
    <row r="223" spans="1:12" s="766" customFormat="1" ht="12.75" hidden="1" customHeight="1" x14ac:dyDescent="0.25">
      <c r="A223" s="802"/>
      <c r="B223" s="1774" t="s">
        <v>45</v>
      </c>
      <c r="C223" s="1765" t="s">
        <v>68</v>
      </c>
      <c r="D223" s="1765" t="s">
        <v>76</v>
      </c>
      <c r="E223" s="1768" t="s">
        <v>53</v>
      </c>
      <c r="F223" s="823"/>
      <c r="G223" s="889"/>
      <c r="H223" s="825"/>
      <c r="I223" s="826"/>
      <c r="J223" s="827" t="e">
        <f t="shared" si="60"/>
        <v>#DIV/0!</v>
      </c>
      <c r="K223" s="831"/>
      <c r="L223" s="831"/>
    </row>
    <row r="224" spans="1:12" s="766" customFormat="1" ht="10.5" hidden="1" customHeight="1" x14ac:dyDescent="0.25">
      <c r="A224" s="802"/>
      <c r="B224" s="1776"/>
      <c r="C224" s="1767"/>
      <c r="D224" s="1767"/>
      <c r="E224" s="1770"/>
      <c r="F224" s="823" t="s">
        <v>7</v>
      </c>
      <c r="G224" s="889"/>
      <c r="H224" s="825"/>
      <c r="I224" s="826"/>
      <c r="J224" s="827" t="e">
        <f t="shared" si="60"/>
        <v>#DIV/0!</v>
      </c>
      <c r="K224" s="831"/>
      <c r="L224" s="831"/>
    </row>
    <row r="225" spans="1:12" s="874" customFormat="1" ht="30" hidden="1" customHeight="1" x14ac:dyDescent="0.25">
      <c r="A225" s="780"/>
      <c r="B225" s="1032"/>
      <c r="C225" s="1033"/>
      <c r="D225" s="1033"/>
      <c r="E225" s="1034"/>
      <c r="F225" s="1035" t="s">
        <v>177</v>
      </c>
      <c r="G225" s="1036">
        <f t="shared" ref="G225:I225" si="62">G226+G228+G230+G232+G235+G237+G239</f>
        <v>0</v>
      </c>
      <c r="H225" s="1037">
        <f t="shared" si="62"/>
        <v>0</v>
      </c>
      <c r="I225" s="1038">
        <f t="shared" si="62"/>
        <v>0</v>
      </c>
      <c r="J225" s="1039" t="e">
        <f t="shared" si="60"/>
        <v>#DIV/0!</v>
      </c>
      <c r="K225" s="831"/>
      <c r="L225" s="831"/>
    </row>
    <row r="226" spans="1:12" s="884" customFormat="1" ht="15" hidden="1" customHeight="1" x14ac:dyDescent="0.25">
      <c r="A226" s="876"/>
      <c r="B226" s="1026"/>
      <c r="C226" s="1027"/>
      <c r="D226" s="1027"/>
      <c r="E226" s="1028"/>
      <c r="F226" s="1018" t="s">
        <v>54</v>
      </c>
      <c r="G226" s="1019">
        <f t="shared" ref="G226:I226" si="63">G227</f>
        <v>0</v>
      </c>
      <c r="H226" s="1020">
        <f t="shared" si="63"/>
        <v>0</v>
      </c>
      <c r="I226" s="1021">
        <f t="shared" si="63"/>
        <v>0</v>
      </c>
      <c r="J226" s="1022" t="e">
        <f t="shared" si="60"/>
        <v>#DIV/0!</v>
      </c>
      <c r="K226" s="831"/>
      <c r="L226" s="831"/>
    </row>
    <row r="227" spans="1:12" s="766" customFormat="1" ht="12.75" hidden="1" customHeight="1" x14ac:dyDescent="0.25">
      <c r="A227" s="802"/>
      <c r="B227" s="955" t="s">
        <v>45</v>
      </c>
      <c r="C227" s="894" t="s">
        <v>77</v>
      </c>
      <c r="D227" s="894" t="s">
        <v>78</v>
      </c>
      <c r="E227" s="895" t="s">
        <v>53</v>
      </c>
      <c r="F227" s="823"/>
      <c r="G227" s="889"/>
      <c r="H227" s="825"/>
      <c r="I227" s="826"/>
      <c r="J227" s="827" t="e">
        <f t="shared" si="60"/>
        <v>#DIV/0!</v>
      </c>
      <c r="K227" s="831"/>
      <c r="L227" s="831"/>
    </row>
    <row r="228" spans="1:12" s="884" customFormat="1" ht="15" hidden="1" customHeight="1" x14ac:dyDescent="0.25">
      <c r="A228" s="876"/>
      <c r="B228" s="1026"/>
      <c r="C228" s="1027"/>
      <c r="D228" s="1027"/>
      <c r="E228" s="1028"/>
      <c r="F228" s="1018" t="s">
        <v>69</v>
      </c>
      <c r="G228" s="1019">
        <f t="shared" ref="G228:I228" si="64">G229</f>
        <v>0</v>
      </c>
      <c r="H228" s="1020">
        <f t="shared" si="64"/>
        <v>0</v>
      </c>
      <c r="I228" s="1021">
        <f t="shared" si="64"/>
        <v>0</v>
      </c>
      <c r="J228" s="1022" t="e">
        <f t="shared" si="60"/>
        <v>#DIV/0!</v>
      </c>
      <c r="K228" s="831"/>
      <c r="L228" s="831"/>
    </row>
    <row r="229" spans="1:12" s="766" customFormat="1" ht="12.75" hidden="1" customHeight="1" x14ac:dyDescent="0.25">
      <c r="A229" s="802"/>
      <c r="B229" s="955" t="s">
        <v>45</v>
      </c>
      <c r="C229" s="894" t="s">
        <v>77</v>
      </c>
      <c r="D229" s="894" t="s">
        <v>79</v>
      </c>
      <c r="E229" s="895" t="s">
        <v>53</v>
      </c>
      <c r="F229" s="823"/>
      <c r="G229" s="889"/>
      <c r="H229" s="825"/>
      <c r="I229" s="826"/>
      <c r="J229" s="827" t="e">
        <f t="shared" si="60"/>
        <v>#DIV/0!</v>
      </c>
      <c r="K229" s="831"/>
      <c r="L229" s="831"/>
    </row>
    <row r="230" spans="1:12" s="884" customFormat="1" ht="15" hidden="1" customHeight="1" x14ac:dyDescent="0.25">
      <c r="A230" s="876"/>
      <c r="B230" s="1026"/>
      <c r="C230" s="1027"/>
      <c r="D230" s="1027"/>
      <c r="E230" s="1028"/>
      <c r="F230" s="1018" t="s">
        <v>80</v>
      </c>
      <c r="G230" s="1019">
        <f t="shared" ref="G230:I230" si="65">G231</f>
        <v>0</v>
      </c>
      <c r="H230" s="1020">
        <f t="shared" si="65"/>
        <v>0</v>
      </c>
      <c r="I230" s="1021">
        <f t="shared" si="65"/>
        <v>0</v>
      </c>
      <c r="J230" s="1022" t="e">
        <f t="shared" si="60"/>
        <v>#DIV/0!</v>
      </c>
      <c r="K230" s="831"/>
      <c r="L230" s="831"/>
    </row>
    <row r="231" spans="1:12" s="766" customFormat="1" ht="12.75" hidden="1" customHeight="1" x14ac:dyDescent="0.25">
      <c r="A231" s="802"/>
      <c r="B231" s="1025" t="s">
        <v>45</v>
      </c>
      <c r="C231" s="894" t="s">
        <v>77</v>
      </c>
      <c r="D231" s="894" t="s">
        <v>81</v>
      </c>
      <c r="E231" s="895" t="s">
        <v>53</v>
      </c>
      <c r="F231" s="823"/>
      <c r="G231" s="889"/>
      <c r="H231" s="825"/>
      <c r="I231" s="826"/>
      <c r="J231" s="827" t="e">
        <f t="shared" si="60"/>
        <v>#DIV/0!</v>
      </c>
      <c r="K231" s="831"/>
      <c r="L231" s="831"/>
    </row>
    <row r="232" spans="1:12" s="884" customFormat="1" ht="15" hidden="1" customHeight="1" x14ac:dyDescent="0.25">
      <c r="A232" s="876"/>
      <c r="B232" s="1026"/>
      <c r="C232" s="1027"/>
      <c r="D232" s="1027"/>
      <c r="E232" s="1028"/>
      <c r="F232" s="1018" t="s">
        <v>82</v>
      </c>
      <c r="G232" s="1019">
        <f t="shared" ref="G232:I232" si="66">G233+G234</f>
        <v>0</v>
      </c>
      <c r="H232" s="1020">
        <f t="shared" si="66"/>
        <v>0</v>
      </c>
      <c r="I232" s="1021">
        <f t="shared" si="66"/>
        <v>0</v>
      </c>
      <c r="J232" s="1022" t="e">
        <f t="shared" si="60"/>
        <v>#DIV/0!</v>
      </c>
      <c r="K232" s="831"/>
      <c r="L232" s="831"/>
    </row>
    <row r="233" spans="1:12" s="766" customFormat="1" ht="12.75" hidden="1" customHeight="1" x14ac:dyDescent="0.25">
      <c r="A233" s="802"/>
      <c r="B233" s="1025" t="s">
        <v>45</v>
      </c>
      <c r="C233" s="894" t="s">
        <v>77</v>
      </c>
      <c r="D233" s="894" t="s">
        <v>83</v>
      </c>
      <c r="E233" s="895" t="s">
        <v>53</v>
      </c>
      <c r="F233" s="823"/>
      <c r="G233" s="889"/>
      <c r="H233" s="825"/>
      <c r="I233" s="826"/>
      <c r="J233" s="827" t="e">
        <f t="shared" si="60"/>
        <v>#DIV/0!</v>
      </c>
      <c r="K233" s="831"/>
      <c r="L233" s="831"/>
    </row>
    <row r="234" spans="1:12" s="766" customFormat="1" ht="12.75" hidden="1" customHeight="1" x14ac:dyDescent="0.25">
      <c r="A234" s="802"/>
      <c r="B234" s="955" t="s">
        <v>45</v>
      </c>
      <c r="C234" s="894" t="s">
        <v>84</v>
      </c>
      <c r="D234" s="894" t="s">
        <v>83</v>
      </c>
      <c r="E234" s="895" t="s">
        <v>53</v>
      </c>
      <c r="F234" s="823"/>
      <c r="G234" s="889"/>
      <c r="H234" s="825"/>
      <c r="I234" s="826"/>
      <c r="J234" s="827" t="e">
        <f t="shared" si="60"/>
        <v>#DIV/0!</v>
      </c>
      <c r="K234" s="831"/>
      <c r="L234" s="831"/>
    </row>
    <row r="235" spans="1:12" s="884" customFormat="1" ht="15" hidden="1" customHeight="1" x14ac:dyDescent="0.25">
      <c r="A235" s="876"/>
      <c r="B235" s="1026"/>
      <c r="C235" s="1027"/>
      <c r="D235" s="1027"/>
      <c r="E235" s="1028"/>
      <c r="F235" s="1018" t="s">
        <v>85</v>
      </c>
      <c r="G235" s="1019">
        <f>G236</f>
        <v>0</v>
      </c>
      <c r="H235" s="1020">
        <f>H236</f>
        <v>0</v>
      </c>
      <c r="I235" s="1021">
        <f>I236</f>
        <v>0</v>
      </c>
      <c r="J235" s="1022" t="e">
        <f t="shared" si="60"/>
        <v>#DIV/0!</v>
      </c>
      <c r="K235" s="831"/>
      <c r="L235" s="831"/>
    </row>
    <row r="236" spans="1:12" s="766" customFormat="1" ht="12.75" hidden="1" customHeight="1" x14ac:dyDescent="0.25">
      <c r="A236" s="802"/>
      <c r="B236" s="955" t="s">
        <v>45</v>
      </c>
      <c r="C236" s="894" t="s">
        <v>77</v>
      </c>
      <c r="D236" s="894" t="s">
        <v>86</v>
      </c>
      <c r="E236" s="895" t="s">
        <v>53</v>
      </c>
      <c r="F236" s="823"/>
      <c r="G236" s="889"/>
      <c r="H236" s="825"/>
      <c r="I236" s="826"/>
      <c r="J236" s="827" t="e">
        <f t="shared" si="60"/>
        <v>#DIV/0!</v>
      </c>
      <c r="K236" s="831"/>
      <c r="L236" s="831"/>
    </row>
    <row r="237" spans="1:12" s="884" customFormat="1" ht="15" hidden="1" customHeight="1" x14ac:dyDescent="0.25">
      <c r="A237" s="876"/>
      <c r="B237" s="1026"/>
      <c r="C237" s="1027"/>
      <c r="D237" s="1027"/>
      <c r="E237" s="1028"/>
      <c r="F237" s="1018" t="s">
        <v>87</v>
      </c>
      <c r="G237" s="1019">
        <f t="shared" ref="G237:I237" si="67">G238</f>
        <v>0</v>
      </c>
      <c r="H237" s="1020">
        <f t="shared" si="67"/>
        <v>0</v>
      </c>
      <c r="I237" s="1021">
        <f t="shared" si="67"/>
        <v>0</v>
      </c>
      <c r="J237" s="1022" t="e">
        <f t="shared" si="60"/>
        <v>#DIV/0!</v>
      </c>
      <c r="K237" s="831"/>
      <c r="L237" s="831"/>
    </row>
    <row r="238" spans="1:12" s="766" customFormat="1" ht="12.75" hidden="1" customHeight="1" x14ac:dyDescent="0.25">
      <c r="A238" s="802"/>
      <c r="B238" s="1025" t="s">
        <v>45</v>
      </c>
      <c r="C238" s="894" t="s">
        <v>77</v>
      </c>
      <c r="D238" s="894" t="s">
        <v>88</v>
      </c>
      <c r="E238" s="895" t="s">
        <v>51</v>
      </c>
      <c r="F238" s="823"/>
      <c r="G238" s="889"/>
      <c r="H238" s="825"/>
      <c r="I238" s="826"/>
      <c r="J238" s="827" t="e">
        <f t="shared" si="60"/>
        <v>#DIV/0!</v>
      </c>
      <c r="K238" s="831"/>
      <c r="L238" s="831"/>
    </row>
    <row r="239" spans="1:12" s="884" customFormat="1" ht="15" hidden="1" customHeight="1" x14ac:dyDescent="0.25">
      <c r="A239" s="876"/>
      <c r="B239" s="1026"/>
      <c r="C239" s="1027"/>
      <c r="D239" s="1027"/>
      <c r="E239" s="1028"/>
      <c r="F239" s="1018" t="s">
        <v>150</v>
      </c>
      <c r="G239" s="1019">
        <f>G240+G241</f>
        <v>0</v>
      </c>
      <c r="H239" s="1020">
        <f>H240+H241</f>
        <v>0</v>
      </c>
      <c r="I239" s="1021">
        <f>I240+I241</f>
        <v>0</v>
      </c>
      <c r="J239" s="1022" t="e">
        <f t="shared" si="60"/>
        <v>#DIV/0!</v>
      </c>
      <c r="K239" s="831"/>
      <c r="L239" s="831"/>
    </row>
    <row r="240" spans="1:12" s="766" customFormat="1" ht="12.75" hidden="1" customHeight="1" x14ac:dyDescent="0.25">
      <c r="A240" s="802"/>
      <c r="B240" s="1762" t="s">
        <v>45</v>
      </c>
      <c r="C240" s="1765" t="s">
        <v>77</v>
      </c>
      <c r="D240" s="1765" t="s">
        <v>89</v>
      </c>
      <c r="E240" s="1768" t="s">
        <v>53</v>
      </c>
      <c r="F240" s="823"/>
      <c r="G240" s="889"/>
      <c r="H240" s="825"/>
      <c r="I240" s="826"/>
      <c r="J240" s="827" t="e">
        <f t="shared" si="60"/>
        <v>#DIV/0!</v>
      </c>
      <c r="K240" s="831"/>
      <c r="L240" s="831"/>
    </row>
    <row r="241" spans="1:12" s="766" customFormat="1" ht="12.75" hidden="1" customHeight="1" x14ac:dyDescent="0.25">
      <c r="A241" s="802"/>
      <c r="B241" s="1771"/>
      <c r="C241" s="1772"/>
      <c r="D241" s="1772"/>
      <c r="E241" s="1773"/>
      <c r="F241" s="823" t="s">
        <v>7</v>
      </c>
      <c r="G241" s="889"/>
      <c r="H241" s="825"/>
      <c r="I241" s="826"/>
      <c r="J241" s="827" t="e">
        <f t="shared" si="60"/>
        <v>#DIV/0!</v>
      </c>
      <c r="K241" s="831"/>
      <c r="L241" s="831"/>
    </row>
    <row r="242" spans="1:12" s="874" customFormat="1" ht="49.5" customHeight="1" x14ac:dyDescent="0.25">
      <c r="A242" s="780"/>
      <c r="B242" s="947"/>
      <c r="C242" s="948"/>
      <c r="D242" s="948"/>
      <c r="E242" s="949"/>
      <c r="F242" s="950" t="s">
        <v>178</v>
      </c>
      <c r="G242" s="951">
        <f>G243+G245+G247+G249+G251+G253+G255+G257+G259+G261</f>
        <v>227000030.38</v>
      </c>
      <c r="H242" s="952">
        <f>H243+H245+H247+H249+H251+H253+H255+H257+H259+H261+H263</f>
        <v>241909558.30000001</v>
      </c>
      <c r="I242" s="953">
        <f>I243+I245+I247+I249+I251+I253+I255+I257+I259+I261+I263</f>
        <v>89264680.400000006</v>
      </c>
      <c r="J242" s="954">
        <f t="shared" si="60"/>
        <v>0.36900022069115573</v>
      </c>
      <c r="K242" s="831"/>
      <c r="L242" s="831"/>
    </row>
    <row r="243" spans="1:12" s="884" customFormat="1" ht="30" customHeight="1" x14ac:dyDescent="0.25">
      <c r="A243" s="876"/>
      <c r="B243" s="940"/>
      <c r="C243" s="941"/>
      <c r="D243" s="941"/>
      <c r="E243" s="942"/>
      <c r="F243" s="795" t="s">
        <v>40</v>
      </c>
      <c r="G243" s="890">
        <f t="shared" ref="G243:I243" si="68">G244</f>
        <v>41809021.350000001</v>
      </c>
      <c r="H243" s="891">
        <f t="shared" si="68"/>
        <v>43652817.560000002</v>
      </c>
      <c r="I243" s="892">
        <f t="shared" si="68"/>
        <v>16533159.23</v>
      </c>
      <c r="J243" s="893">
        <f t="shared" si="60"/>
        <v>0.37874208708923485</v>
      </c>
      <c r="K243" s="831"/>
      <c r="L243" s="831"/>
    </row>
    <row r="244" spans="1:12" s="766" customFormat="1" ht="15" customHeight="1" x14ac:dyDescent="0.25">
      <c r="A244" s="802"/>
      <c r="B244" s="955" t="s">
        <v>45</v>
      </c>
      <c r="C244" s="894"/>
      <c r="D244" s="894" t="s">
        <v>335</v>
      </c>
      <c r="E244" s="895" t="s">
        <v>12</v>
      </c>
      <c r="F244" s="823"/>
      <c r="G244" s="889">
        <v>41809021.350000001</v>
      </c>
      <c r="H244" s="825">
        <v>43652817.560000002</v>
      </c>
      <c r="I244" s="826">
        <v>16533159.23</v>
      </c>
      <c r="J244" s="827">
        <f t="shared" si="60"/>
        <v>0.37874208708923485</v>
      </c>
      <c r="K244" s="831"/>
      <c r="L244" s="831"/>
    </row>
    <row r="245" spans="1:12" s="766" customFormat="1" ht="18" customHeight="1" x14ac:dyDescent="0.25">
      <c r="A245" s="802"/>
      <c r="B245" s="940"/>
      <c r="C245" s="941"/>
      <c r="D245" s="941"/>
      <c r="E245" s="942"/>
      <c r="F245" s="795" t="s">
        <v>95</v>
      </c>
      <c r="G245" s="890">
        <f t="shared" ref="G245:I249" si="69">G246</f>
        <v>8603118.5500000007</v>
      </c>
      <c r="H245" s="891">
        <f t="shared" si="69"/>
        <v>9502941.5800000001</v>
      </c>
      <c r="I245" s="892">
        <f t="shared" si="69"/>
        <v>3651215.76</v>
      </c>
      <c r="J245" s="893">
        <f t="shared" si="60"/>
        <v>0.38421953131695458</v>
      </c>
      <c r="K245" s="831"/>
      <c r="L245" s="831"/>
    </row>
    <row r="246" spans="1:12" s="766" customFormat="1" ht="15.75" customHeight="1" x14ac:dyDescent="0.25">
      <c r="A246" s="802"/>
      <c r="B246" s="1025" t="s">
        <v>45</v>
      </c>
      <c r="C246" s="894"/>
      <c r="D246" s="894" t="s">
        <v>336</v>
      </c>
      <c r="E246" s="895" t="s">
        <v>26</v>
      </c>
      <c r="F246" s="823"/>
      <c r="G246" s="889">
        <v>8603118.5500000007</v>
      </c>
      <c r="H246" s="825">
        <v>9502941.5800000001</v>
      </c>
      <c r="I246" s="826">
        <v>3651215.76</v>
      </c>
      <c r="J246" s="827">
        <f t="shared" si="60"/>
        <v>0.38421953131695458</v>
      </c>
      <c r="K246" s="831"/>
      <c r="L246" s="831"/>
    </row>
    <row r="247" spans="1:12" s="766" customFormat="1" ht="18" customHeight="1" x14ac:dyDescent="0.25">
      <c r="A247" s="802"/>
      <c r="B247" s="940"/>
      <c r="C247" s="941"/>
      <c r="D247" s="941"/>
      <c r="E247" s="942"/>
      <c r="F247" s="795" t="s">
        <v>80</v>
      </c>
      <c r="G247" s="890">
        <f t="shared" si="69"/>
        <v>12134643.9</v>
      </c>
      <c r="H247" s="891">
        <f t="shared" si="69"/>
        <v>16474956.07</v>
      </c>
      <c r="I247" s="892">
        <f t="shared" si="69"/>
        <v>11279042.15</v>
      </c>
      <c r="J247" s="893">
        <f t="shared" si="60"/>
        <v>0.68461743400569808</v>
      </c>
      <c r="K247" s="831"/>
      <c r="L247" s="831"/>
    </row>
    <row r="248" spans="1:12" s="766" customFormat="1" ht="15" customHeight="1" x14ac:dyDescent="0.25">
      <c r="A248" s="802"/>
      <c r="B248" s="1025" t="s">
        <v>45</v>
      </c>
      <c r="C248" s="894"/>
      <c r="D248" s="894" t="s">
        <v>337</v>
      </c>
      <c r="E248" s="895" t="s">
        <v>26</v>
      </c>
      <c r="F248" s="823"/>
      <c r="G248" s="889">
        <v>12134643.9</v>
      </c>
      <c r="H248" s="825">
        <v>16474956.07</v>
      </c>
      <c r="I248" s="826">
        <v>11279042.15</v>
      </c>
      <c r="J248" s="827">
        <f t="shared" si="60"/>
        <v>0.68461743400569808</v>
      </c>
      <c r="K248" s="831"/>
      <c r="L248" s="831"/>
    </row>
    <row r="249" spans="1:12" s="884" customFormat="1" ht="28.5" customHeight="1" x14ac:dyDescent="0.25">
      <c r="A249" s="876"/>
      <c r="B249" s="940"/>
      <c r="C249" s="941"/>
      <c r="D249" s="941"/>
      <c r="E249" s="942"/>
      <c r="F249" s="795" t="s">
        <v>90</v>
      </c>
      <c r="G249" s="890">
        <f t="shared" si="69"/>
        <v>10492466.199999999</v>
      </c>
      <c r="H249" s="891">
        <f t="shared" si="69"/>
        <v>11813163.210000001</v>
      </c>
      <c r="I249" s="892">
        <f t="shared" si="69"/>
        <v>3801067.34</v>
      </c>
      <c r="J249" s="893">
        <f t="shared" si="60"/>
        <v>0.32176541307601214</v>
      </c>
      <c r="K249" s="831"/>
      <c r="L249" s="831"/>
    </row>
    <row r="250" spans="1:12" s="766" customFormat="1" ht="16.5" customHeight="1" x14ac:dyDescent="0.25">
      <c r="A250" s="802"/>
      <c r="B250" s="1025" t="s">
        <v>45</v>
      </c>
      <c r="C250" s="894"/>
      <c r="D250" s="894" t="s">
        <v>338</v>
      </c>
      <c r="E250" s="895" t="s">
        <v>26</v>
      </c>
      <c r="F250" s="823"/>
      <c r="G250" s="889">
        <v>10492466.199999999</v>
      </c>
      <c r="H250" s="825">
        <v>11813163.210000001</v>
      </c>
      <c r="I250" s="826">
        <v>3801067.34</v>
      </c>
      <c r="J250" s="827">
        <f t="shared" si="60"/>
        <v>0.32176541307601214</v>
      </c>
      <c r="K250" s="831"/>
      <c r="L250" s="831"/>
    </row>
    <row r="251" spans="1:12" s="884" customFormat="1" ht="32.25" customHeight="1" x14ac:dyDescent="0.25">
      <c r="A251" s="876"/>
      <c r="B251" s="940"/>
      <c r="C251" s="941"/>
      <c r="D251" s="941"/>
      <c r="E251" s="942"/>
      <c r="F251" s="795" t="s">
        <v>60</v>
      </c>
      <c r="G251" s="890">
        <f t="shared" ref="G251:I251" si="70">G252</f>
        <v>134847317.31999999</v>
      </c>
      <c r="H251" s="891">
        <f t="shared" si="70"/>
        <v>141630382.30000001</v>
      </c>
      <c r="I251" s="892">
        <f t="shared" si="70"/>
        <v>52791275.920000002</v>
      </c>
      <c r="J251" s="893">
        <f t="shared" si="60"/>
        <v>0.37273976856306201</v>
      </c>
      <c r="K251" s="831"/>
      <c r="L251" s="831"/>
    </row>
    <row r="252" spans="1:12" s="765" customFormat="1" ht="15" customHeight="1" x14ac:dyDescent="0.25">
      <c r="A252" s="802"/>
      <c r="B252" s="1588" t="s">
        <v>45</v>
      </c>
      <c r="C252" s="1591"/>
      <c r="D252" s="1591" t="s">
        <v>339</v>
      </c>
      <c r="E252" s="1594" t="s">
        <v>12</v>
      </c>
      <c r="F252" s="823"/>
      <c r="G252" s="889">
        <v>134847317.31999999</v>
      </c>
      <c r="H252" s="825">
        <v>141630382.30000001</v>
      </c>
      <c r="I252" s="826">
        <v>52791275.920000002</v>
      </c>
      <c r="J252" s="827">
        <f t="shared" si="60"/>
        <v>0.37273976856306201</v>
      </c>
      <c r="K252" s="831"/>
      <c r="L252" s="831"/>
    </row>
    <row r="253" spans="1:12" s="884" customFormat="1" ht="34.5" customHeight="1" x14ac:dyDescent="0.25">
      <c r="A253" s="876"/>
      <c r="B253" s="940"/>
      <c r="C253" s="941"/>
      <c r="D253" s="941"/>
      <c r="E253" s="942"/>
      <c r="F253" s="795" t="s">
        <v>82</v>
      </c>
      <c r="G253" s="890">
        <f t="shared" ref="G253:I253" si="71">G254</f>
        <v>539720.19999999995</v>
      </c>
      <c r="H253" s="891">
        <f t="shared" si="71"/>
        <v>688999.6</v>
      </c>
      <c r="I253" s="892">
        <f t="shared" si="71"/>
        <v>0</v>
      </c>
      <c r="J253" s="893">
        <f t="shared" si="60"/>
        <v>0</v>
      </c>
      <c r="K253" s="831"/>
      <c r="L253" s="831"/>
    </row>
    <row r="254" spans="1:12" s="766" customFormat="1" ht="16.5" customHeight="1" x14ac:dyDescent="0.25">
      <c r="A254" s="802"/>
      <c r="B254" s="955" t="s">
        <v>45</v>
      </c>
      <c r="C254" s="894"/>
      <c r="D254" s="894" t="s">
        <v>340</v>
      </c>
      <c r="E254" s="895" t="s">
        <v>26</v>
      </c>
      <c r="F254" s="823"/>
      <c r="G254" s="889">
        <v>539720.19999999995</v>
      </c>
      <c r="H254" s="825">
        <v>688999.6</v>
      </c>
      <c r="I254" s="826">
        <v>0</v>
      </c>
      <c r="J254" s="827">
        <f t="shared" si="60"/>
        <v>0</v>
      </c>
      <c r="K254" s="831"/>
      <c r="L254" s="831"/>
    </row>
    <row r="255" spans="1:12" s="884" customFormat="1" ht="30" customHeight="1" x14ac:dyDescent="0.25">
      <c r="A255" s="876"/>
      <c r="B255" s="940"/>
      <c r="C255" s="941"/>
      <c r="D255" s="941"/>
      <c r="E255" s="942"/>
      <c r="F255" s="795" t="s">
        <v>91</v>
      </c>
      <c r="G255" s="890">
        <f t="shared" ref="G255:I255" si="72">G256</f>
        <v>850000</v>
      </c>
      <c r="H255" s="891">
        <f t="shared" si="72"/>
        <v>904437.34</v>
      </c>
      <c r="I255" s="892">
        <f t="shared" si="72"/>
        <v>209920</v>
      </c>
      <c r="J255" s="893">
        <f t="shared" si="60"/>
        <v>0.23210010325314523</v>
      </c>
      <c r="K255" s="831"/>
      <c r="L255" s="831"/>
    </row>
    <row r="256" spans="1:12" s="765" customFormat="1" ht="15.75" customHeight="1" x14ac:dyDescent="0.25">
      <c r="A256" s="802"/>
      <c r="B256" s="1025" t="s">
        <v>45</v>
      </c>
      <c r="C256" s="894"/>
      <c r="D256" s="894" t="s">
        <v>341</v>
      </c>
      <c r="E256" s="895" t="s">
        <v>12</v>
      </c>
      <c r="F256" s="823"/>
      <c r="G256" s="889">
        <v>850000</v>
      </c>
      <c r="H256" s="825">
        <v>904437.34</v>
      </c>
      <c r="I256" s="826">
        <v>209920</v>
      </c>
      <c r="J256" s="827">
        <f t="shared" si="60"/>
        <v>0.23210010325314523</v>
      </c>
      <c r="K256" s="831"/>
      <c r="L256" s="831"/>
    </row>
    <row r="257" spans="1:12" s="884" customFormat="1" ht="32.25" customHeight="1" x14ac:dyDescent="0.25">
      <c r="A257" s="876"/>
      <c r="B257" s="940"/>
      <c r="C257" s="941"/>
      <c r="D257" s="941"/>
      <c r="E257" s="942"/>
      <c r="F257" s="795" t="s">
        <v>92</v>
      </c>
      <c r="G257" s="890">
        <f t="shared" ref="G257:I259" si="73">G258</f>
        <v>3255000</v>
      </c>
      <c r="H257" s="891">
        <f t="shared" si="73"/>
        <v>2500000</v>
      </c>
      <c r="I257" s="892">
        <f t="shared" si="73"/>
        <v>0</v>
      </c>
      <c r="J257" s="893">
        <f t="shared" si="60"/>
        <v>0</v>
      </c>
      <c r="K257" s="831"/>
      <c r="L257" s="831"/>
    </row>
    <row r="258" spans="1:12" s="765" customFormat="1" ht="12.75" customHeight="1" x14ac:dyDescent="0.25">
      <c r="A258" s="802"/>
      <c r="B258" s="1025" t="s">
        <v>45</v>
      </c>
      <c r="C258" s="894"/>
      <c r="D258" s="894" t="s">
        <v>342</v>
      </c>
      <c r="E258" s="895" t="s">
        <v>149</v>
      </c>
      <c r="F258" s="823"/>
      <c r="G258" s="889">
        <v>3255000</v>
      </c>
      <c r="H258" s="825">
        <v>2500000</v>
      </c>
      <c r="I258" s="826">
        <v>0</v>
      </c>
      <c r="J258" s="827">
        <f t="shared" si="60"/>
        <v>0</v>
      </c>
      <c r="K258" s="831"/>
      <c r="L258" s="831"/>
    </row>
    <row r="259" spans="1:12" s="765" customFormat="1" ht="18" customHeight="1" x14ac:dyDescent="0.25">
      <c r="A259" s="802"/>
      <c r="B259" s="940"/>
      <c r="C259" s="941"/>
      <c r="D259" s="941"/>
      <c r="E259" s="942"/>
      <c r="F259" s="795" t="s">
        <v>87</v>
      </c>
      <c r="G259" s="890">
        <f t="shared" si="73"/>
        <v>2400000</v>
      </c>
      <c r="H259" s="891">
        <f t="shared" si="73"/>
        <v>2400000</v>
      </c>
      <c r="I259" s="892">
        <f t="shared" si="73"/>
        <v>999000</v>
      </c>
      <c r="J259" s="893">
        <f t="shared" si="60"/>
        <v>0.41625000000000001</v>
      </c>
      <c r="K259" s="831"/>
      <c r="L259" s="831"/>
    </row>
    <row r="260" spans="1:12" s="765" customFormat="1" ht="12.75" customHeight="1" x14ac:dyDescent="0.25">
      <c r="A260" s="802"/>
      <c r="B260" s="1025" t="s">
        <v>45</v>
      </c>
      <c r="C260" s="894"/>
      <c r="D260" s="894" t="s">
        <v>343</v>
      </c>
      <c r="E260" s="895" t="s">
        <v>234</v>
      </c>
      <c r="F260" s="823"/>
      <c r="G260" s="889">
        <v>2400000</v>
      </c>
      <c r="H260" s="825">
        <v>2400000</v>
      </c>
      <c r="I260" s="826">
        <v>999000</v>
      </c>
      <c r="J260" s="827">
        <f t="shared" si="60"/>
        <v>0.41625000000000001</v>
      </c>
      <c r="K260" s="831"/>
      <c r="L260" s="831"/>
    </row>
    <row r="261" spans="1:12" s="884" customFormat="1" ht="25.5" customHeight="1" x14ac:dyDescent="0.25">
      <c r="A261" s="876"/>
      <c r="B261" s="940"/>
      <c r="C261" s="941"/>
      <c r="D261" s="941"/>
      <c r="E261" s="942"/>
      <c r="F261" s="795" t="s">
        <v>150</v>
      </c>
      <c r="G261" s="890">
        <f>G262</f>
        <v>12068742.859999999</v>
      </c>
      <c r="H261" s="891">
        <f>H262</f>
        <v>12341860.640000001</v>
      </c>
      <c r="I261" s="892">
        <f t="shared" ref="I261" si="74">I262</f>
        <v>0</v>
      </c>
      <c r="J261" s="893">
        <f t="shared" si="60"/>
        <v>0</v>
      </c>
      <c r="K261" s="831"/>
      <c r="L261" s="831"/>
    </row>
    <row r="262" spans="1:12" s="884" customFormat="1" ht="15" customHeight="1" x14ac:dyDescent="0.25">
      <c r="A262" s="876"/>
      <c r="B262" s="1587" t="s">
        <v>45</v>
      </c>
      <c r="C262" s="1589"/>
      <c r="D262" s="1589" t="s">
        <v>344</v>
      </c>
      <c r="E262" s="1592" t="s">
        <v>53</v>
      </c>
      <c r="F262" s="1041"/>
      <c r="G262" s="978">
        <v>12068742.859999999</v>
      </c>
      <c r="H262" s="808">
        <v>12341860.640000001</v>
      </c>
      <c r="I262" s="809">
        <v>0</v>
      </c>
      <c r="J262" s="810">
        <f t="shared" si="60"/>
        <v>0</v>
      </c>
      <c r="K262" s="831"/>
      <c r="L262" s="831"/>
    </row>
    <row r="263" spans="1:12" s="884" customFormat="1" ht="33" hidden="1" customHeight="1" x14ac:dyDescent="0.25">
      <c r="A263" s="876"/>
      <c r="B263" s="1042"/>
      <c r="C263" s="1042"/>
      <c r="D263" s="1042"/>
      <c r="E263" s="1042"/>
      <c r="F263" s="1043" t="s">
        <v>428</v>
      </c>
      <c r="G263" s="910"/>
      <c r="H263" s="910">
        <f>SUM(H264)</f>
        <v>0</v>
      </c>
      <c r="I263" s="910">
        <f>SUM(I264)</f>
        <v>0</v>
      </c>
      <c r="J263" s="1044" t="e">
        <f t="shared" si="60"/>
        <v>#DIV/0!</v>
      </c>
      <c r="K263" s="831"/>
      <c r="L263" s="831"/>
    </row>
    <row r="264" spans="1:12" s="884" customFormat="1" ht="39" hidden="1" customHeight="1" x14ac:dyDescent="0.25">
      <c r="A264" s="876"/>
      <c r="B264" s="1045" t="s">
        <v>45</v>
      </c>
      <c r="C264" s="821"/>
      <c r="D264" s="821" t="s">
        <v>502</v>
      </c>
      <c r="E264" s="821" t="s">
        <v>130</v>
      </c>
      <c r="F264" s="1046" t="s">
        <v>503</v>
      </c>
      <c r="G264" s="826"/>
      <c r="H264" s="826"/>
      <c r="I264" s="826"/>
      <c r="J264" s="1047" t="e">
        <f t="shared" si="60"/>
        <v>#DIV/0!</v>
      </c>
      <c r="K264" s="831"/>
      <c r="L264" s="831"/>
    </row>
    <row r="265" spans="1:12" s="874" customFormat="1" ht="48" customHeight="1" x14ac:dyDescent="0.25">
      <c r="A265" s="780"/>
      <c r="B265" s="947"/>
      <c r="C265" s="948"/>
      <c r="D265" s="948"/>
      <c r="E265" s="949"/>
      <c r="F265" s="950" t="s">
        <v>94</v>
      </c>
      <c r="G265" s="951">
        <f>G266</f>
        <v>115531492.88</v>
      </c>
      <c r="H265" s="952">
        <f>H266</f>
        <v>125968625.48</v>
      </c>
      <c r="I265" s="953">
        <f t="shared" ref="I265:I266" si="75">I266</f>
        <v>20397100.98</v>
      </c>
      <c r="J265" s="954">
        <f t="shared" si="60"/>
        <v>0.16192207307396905</v>
      </c>
      <c r="K265" s="831"/>
      <c r="L265" s="831"/>
    </row>
    <row r="266" spans="1:12" s="884" customFormat="1" ht="37.5" customHeight="1" x14ac:dyDescent="0.25">
      <c r="A266" s="876"/>
      <c r="B266" s="940"/>
      <c r="C266" s="941"/>
      <c r="D266" s="941"/>
      <c r="E266" s="942"/>
      <c r="F266" s="795" t="s">
        <v>94</v>
      </c>
      <c r="G266" s="890">
        <f>G267</f>
        <v>115531492.88</v>
      </c>
      <c r="H266" s="891">
        <f>H267</f>
        <v>125968625.48</v>
      </c>
      <c r="I266" s="892">
        <f t="shared" si="75"/>
        <v>20397100.98</v>
      </c>
      <c r="J266" s="893">
        <f t="shared" si="60"/>
        <v>0.16192207307396905</v>
      </c>
      <c r="K266" s="831"/>
      <c r="L266" s="831"/>
    </row>
    <row r="267" spans="1:12" s="766" customFormat="1" ht="15.75" customHeight="1" x14ac:dyDescent="0.25">
      <c r="A267" s="802"/>
      <c r="B267" s="955" t="s">
        <v>45</v>
      </c>
      <c r="C267" s="894"/>
      <c r="D267" s="894" t="s">
        <v>345</v>
      </c>
      <c r="E267" s="895" t="s">
        <v>53</v>
      </c>
      <c r="F267" s="823"/>
      <c r="G267" s="889">
        <v>115531492.88</v>
      </c>
      <c r="H267" s="825">
        <v>125968625.48</v>
      </c>
      <c r="I267" s="826">
        <v>20397100.98</v>
      </c>
      <c r="J267" s="827">
        <f t="shared" si="60"/>
        <v>0.16192207307396905</v>
      </c>
      <c r="K267" s="831"/>
      <c r="L267" s="831"/>
    </row>
    <row r="268" spans="1:12" s="874" customFormat="1" ht="21" customHeight="1" x14ac:dyDescent="0.25">
      <c r="A268" s="780"/>
      <c r="B268" s="947"/>
      <c r="C268" s="948"/>
      <c r="D268" s="948"/>
      <c r="E268" s="949"/>
      <c r="F268" s="950" t="s">
        <v>221</v>
      </c>
      <c r="G268" s="951">
        <f t="shared" ref="G268:I268" si="76">G269</f>
        <v>0</v>
      </c>
      <c r="H268" s="952">
        <f t="shared" si="76"/>
        <v>54999998</v>
      </c>
      <c r="I268" s="953">
        <f t="shared" si="76"/>
        <v>0</v>
      </c>
      <c r="J268" s="954">
        <f t="shared" si="60"/>
        <v>0</v>
      </c>
      <c r="K268" s="831"/>
      <c r="L268" s="831"/>
    </row>
    <row r="269" spans="1:12" s="884" customFormat="1" ht="18.75" customHeight="1" x14ac:dyDescent="0.25">
      <c r="A269" s="876"/>
      <c r="B269" s="940"/>
      <c r="C269" s="941"/>
      <c r="D269" s="941"/>
      <c r="E269" s="942"/>
      <c r="F269" s="795" t="s">
        <v>221</v>
      </c>
      <c r="G269" s="890">
        <f>SUM(G270:G283)</f>
        <v>0</v>
      </c>
      <c r="H269" s="891">
        <f>SUM(H270:H305)</f>
        <v>54999998</v>
      </c>
      <c r="I269" s="892">
        <f>SUM(I270:I305)</f>
        <v>0</v>
      </c>
      <c r="J269" s="893">
        <f t="shared" si="60"/>
        <v>0</v>
      </c>
      <c r="K269" s="831"/>
      <c r="L269" s="831"/>
    </row>
    <row r="270" spans="1:12" s="766" customFormat="1" ht="12.75" customHeight="1" x14ac:dyDescent="0.25">
      <c r="A270" s="802"/>
      <c r="B270" s="1587" t="s">
        <v>45</v>
      </c>
      <c r="C270" s="1589"/>
      <c r="D270" s="1589" t="s">
        <v>475</v>
      </c>
      <c r="E270" s="1592" t="s">
        <v>26</v>
      </c>
      <c r="F270" s="823"/>
      <c r="G270" s="889"/>
      <c r="H270" s="825"/>
      <c r="I270" s="826"/>
      <c r="J270" s="827" t="e">
        <f t="shared" si="60"/>
        <v>#DIV/0!</v>
      </c>
      <c r="K270" s="831"/>
      <c r="L270" s="831"/>
    </row>
    <row r="271" spans="1:12" s="766" customFormat="1" ht="12.75" customHeight="1" x14ac:dyDescent="0.25">
      <c r="A271" s="802"/>
      <c r="B271" s="1587" t="s">
        <v>45</v>
      </c>
      <c r="C271" s="1589"/>
      <c r="D271" s="1589" t="s">
        <v>476</v>
      </c>
      <c r="E271" s="1592" t="s">
        <v>26</v>
      </c>
      <c r="F271" s="823"/>
      <c r="G271" s="889"/>
      <c r="H271" s="825"/>
      <c r="I271" s="826"/>
      <c r="J271" s="827" t="e">
        <f t="shared" si="60"/>
        <v>#DIV/0!</v>
      </c>
      <c r="K271" s="831"/>
      <c r="L271" s="831"/>
    </row>
    <row r="272" spans="1:12" s="766" customFormat="1" ht="12.75" customHeight="1" x14ac:dyDescent="0.25">
      <c r="A272" s="802"/>
      <c r="B272" s="1587" t="s">
        <v>45</v>
      </c>
      <c r="C272" s="1589"/>
      <c r="D272" s="1589" t="s">
        <v>477</v>
      </c>
      <c r="E272" s="1592" t="s">
        <v>26</v>
      </c>
      <c r="F272" s="823"/>
      <c r="G272" s="889"/>
      <c r="H272" s="825"/>
      <c r="I272" s="826"/>
      <c r="J272" s="827" t="e">
        <f t="shared" si="60"/>
        <v>#DIV/0!</v>
      </c>
      <c r="K272" s="831"/>
      <c r="L272" s="831"/>
    </row>
    <row r="273" spans="1:12" s="766" customFormat="1" ht="12.75" customHeight="1" x14ac:dyDescent="0.25">
      <c r="A273" s="802"/>
      <c r="B273" s="1587" t="s">
        <v>45</v>
      </c>
      <c r="C273" s="1589"/>
      <c r="D273" s="1589" t="s">
        <v>478</v>
      </c>
      <c r="E273" s="1592" t="s">
        <v>26</v>
      </c>
      <c r="F273" s="823"/>
      <c r="G273" s="889"/>
      <c r="H273" s="825"/>
      <c r="I273" s="826"/>
      <c r="J273" s="827" t="e">
        <f t="shared" si="60"/>
        <v>#DIV/0!</v>
      </c>
      <c r="K273" s="831"/>
      <c r="L273" s="831"/>
    </row>
    <row r="274" spans="1:12" s="766" customFormat="1" ht="12.75" customHeight="1" x14ac:dyDescent="0.25">
      <c r="A274" s="802"/>
      <c r="B274" s="1587" t="s">
        <v>45</v>
      </c>
      <c r="C274" s="1589"/>
      <c r="D274" s="1589" t="s">
        <v>479</v>
      </c>
      <c r="E274" s="1592" t="s">
        <v>26</v>
      </c>
      <c r="F274" s="823"/>
      <c r="G274" s="889"/>
      <c r="H274" s="825"/>
      <c r="I274" s="826"/>
      <c r="J274" s="827" t="e">
        <f t="shared" si="60"/>
        <v>#DIV/0!</v>
      </c>
      <c r="K274" s="831"/>
      <c r="L274" s="831"/>
    </row>
    <row r="275" spans="1:12" s="766" customFormat="1" ht="12.75" customHeight="1" x14ac:dyDescent="0.25">
      <c r="A275" s="802"/>
      <c r="B275" s="1587" t="s">
        <v>45</v>
      </c>
      <c r="C275" s="1589"/>
      <c r="D275" s="1589" t="s">
        <v>480</v>
      </c>
      <c r="E275" s="1592" t="s">
        <v>26</v>
      </c>
      <c r="F275" s="823"/>
      <c r="G275" s="889"/>
      <c r="H275" s="825"/>
      <c r="I275" s="826"/>
      <c r="J275" s="827" t="e">
        <f t="shared" si="60"/>
        <v>#DIV/0!</v>
      </c>
      <c r="K275" s="831"/>
      <c r="L275" s="831"/>
    </row>
    <row r="276" spans="1:12" s="766" customFormat="1" ht="12.75" customHeight="1" x14ac:dyDescent="0.25">
      <c r="A276" s="802"/>
      <c r="B276" s="1587" t="s">
        <v>45</v>
      </c>
      <c r="C276" s="1589"/>
      <c r="D276" s="1589" t="s">
        <v>481</v>
      </c>
      <c r="E276" s="1592" t="s">
        <v>26</v>
      </c>
      <c r="F276" s="823"/>
      <c r="G276" s="889"/>
      <c r="H276" s="825"/>
      <c r="I276" s="826"/>
      <c r="J276" s="827" t="e">
        <f t="shared" si="60"/>
        <v>#DIV/0!</v>
      </c>
      <c r="K276" s="831"/>
      <c r="L276" s="831"/>
    </row>
    <row r="277" spans="1:12" s="766" customFormat="1" ht="12.75" customHeight="1" x14ac:dyDescent="0.25">
      <c r="A277" s="802"/>
      <c r="B277" s="1587" t="s">
        <v>45</v>
      </c>
      <c r="C277" s="1589"/>
      <c r="D277" s="1589" t="s">
        <v>482</v>
      </c>
      <c r="E277" s="1592" t="s">
        <v>26</v>
      </c>
      <c r="F277" s="823"/>
      <c r="G277" s="889"/>
      <c r="H277" s="825"/>
      <c r="I277" s="826"/>
      <c r="J277" s="827" t="e">
        <f t="shared" si="60"/>
        <v>#DIV/0!</v>
      </c>
      <c r="K277" s="831"/>
      <c r="L277" s="831"/>
    </row>
    <row r="278" spans="1:12" s="766" customFormat="1" ht="12.75" customHeight="1" x14ac:dyDescent="0.25">
      <c r="A278" s="802"/>
      <c r="B278" s="1587" t="s">
        <v>45</v>
      </c>
      <c r="C278" s="1589"/>
      <c r="D278" s="1589" t="s">
        <v>483</v>
      </c>
      <c r="E278" s="1592" t="s">
        <v>26</v>
      </c>
      <c r="F278" s="823"/>
      <c r="G278" s="889"/>
      <c r="H278" s="825"/>
      <c r="I278" s="826"/>
      <c r="J278" s="827" t="e">
        <f t="shared" ref="J278:J383" si="77">I278/H278</f>
        <v>#DIV/0!</v>
      </c>
      <c r="K278" s="831"/>
      <c r="L278" s="831"/>
    </row>
    <row r="279" spans="1:12" s="766" customFormat="1" ht="12.75" customHeight="1" x14ac:dyDescent="0.25">
      <c r="A279" s="802"/>
      <c r="B279" s="1587" t="s">
        <v>45</v>
      </c>
      <c r="C279" s="1589"/>
      <c r="D279" s="1589" t="s">
        <v>484</v>
      </c>
      <c r="E279" s="1592" t="s">
        <v>26</v>
      </c>
      <c r="F279" s="823"/>
      <c r="G279" s="889"/>
      <c r="H279" s="825"/>
      <c r="I279" s="826"/>
      <c r="J279" s="827" t="e">
        <f t="shared" si="77"/>
        <v>#DIV/0!</v>
      </c>
      <c r="K279" s="831"/>
      <c r="L279" s="831"/>
    </row>
    <row r="280" spans="1:12" s="766" customFormat="1" ht="12.75" customHeight="1" x14ac:dyDescent="0.25">
      <c r="A280" s="802"/>
      <c r="B280" s="1587" t="s">
        <v>45</v>
      </c>
      <c r="C280" s="1589"/>
      <c r="D280" s="1589" t="s">
        <v>485</v>
      </c>
      <c r="E280" s="1592" t="s">
        <v>26</v>
      </c>
      <c r="F280" s="823"/>
      <c r="G280" s="889"/>
      <c r="H280" s="1048"/>
      <c r="I280" s="1048"/>
      <c r="J280" s="827" t="e">
        <f t="shared" si="77"/>
        <v>#DIV/0!</v>
      </c>
      <c r="K280" s="831"/>
      <c r="L280" s="831"/>
    </row>
    <row r="281" spans="1:12" s="766" customFormat="1" ht="12.75" customHeight="1" x14ac:dyDescent="0.25">
      <c r="A281" s="802"/>
      <c r="B281" s="1587" t="s">
        <v>45</v>
      </c>
      <c r="C281" s="1589"/>
      <c r="D281" s="1589" t="s">
        <v>486</v>
      </c>
      <c r="E281" s="1592" t="s">
        <v>26</v>
      </c>
      <c r="F281" s="823"/>
      <c r="G281" s="889"/>
      <c r="H281" s="825"/>
      <c r="I281" s="826"/>
      <c r="J281" s="827" t="e">
        <f t="shared" si="77"/>
        <v>#DIV/0!</v>
      </c>
      <c r="K281" s="831"/>
      <c r="L281" s="831"/>
    </row>
    <row r="282" spans="1:12" s="766" customFormat="1" ht="12.75" customHeight="1" x14ac:dyDescent="0.25">
      <c r="A282" s="802"/>
      <c r="B282" s="1587" t="s">
        <v>45</v>
      </c>
      <c r="C282" s="1589"/>
      <c r="D282" s="1589" t="s">
        <v>487</v>
      </c>
      <c r="E282" s="1592" t="s">
        <v>26</v>
      </c>
      <c r="F282" s="1041"/>
      <c r="G282" s="889"/>
      <c r="H282" s="825"/>
      <c r="I282" s="826"/>
      <c r="J282" s="827" t="e">
        <f t="shared" si="77"/>
        <v>#DIV/0!</v>
      </c>
      <c r="K282" s="831"/>
      <c r="L282" s="831"/>
    </row>
    <row r="283" spans="1:12" s="766" customFormat="1" ht="12.75" customHeight="1" x14ac:dyDescent="0.25">
      <c r="A283" s="802"/>
      <c r="B283" s="1045" t="s">
        <v>45</v>
      </c>
      <c r="C283" s="821"/>
      <c r="D283" s="821" t="s">
        <v>488</v>
      </c>
      <c r="E283" s="821" t="s">
        <v>26</v>
      </c>
      <c r="F283" s="1069"/>
      <c r="G283" s="1233"/>
      <c r="H283" s="825"/>
      <c r="I283" s="826"/>
      <c r="J283" s="827" t="e">
        <f t="shared" si="77"/>
        <v>#DIV/0!</v>
      </c>
      <c r="K283" s="831"/>
      <c r="L283" s="831"/>
    </row>
    <row r="284" spans="1:12" s="766" customFormat="1" ht="12.75" customHeight="1" x14ac:dyDescent="0.25">
      <c r="A284" s="802"/>
      <c r="B284" s="1045" t="s">
        <v>45</v>
      </c>
      <c r="C284" s="821" t="s">
        <v>620</v>
      </c>
      <c r="D284" s="821" t="s">
        <v>640</v>
      </c>
      <c r="E284" s="821" t="s">
        <v>26</v>
      </c>
      <c r="F284" s="1069"/>
      <c r="G284" s="1233"/>
      <c r="H284" s="825">
        <v>2500000</v>
      </c>
      <c r="I284" s="826">
        <v>0</v>
      </c>
      <c r="J284" s="827">
        <f t="shared" si="77"/>
        <v>0</v>
      </c>
      <c r="K284" s="831"/>
      <c r="L284" s="831"/>
    </row>
    <row r="285" spans="1:12" s="766" customFormat="1" ht="12.75" customHeight="1" x14ac:dyDescent="0.25">
      <c r="A285" s="802"/>
      <c r="B285" s="1045" t="s">
        <v>45</v>
      </c>
      <c r="C285" s="821" t="s">
        <v>620</v>
      </c>
      <c r="D285" s="821" t="s">
        <v>641</v>
      </c>
      <c r="E285" s="821" t="s">
        <v>26</v>
      </c>
      <c r="F285" s="1069"/>
      <c r="G285" s="1233"/>
      <c r="H285" s="825">
        <v>2500000</v>
      </c>
      <c r="I285" s="826">
        <v>0</v>
      </c>
      <c r="J285" s="827">
        <f t="shared" si="77"/>
        <v>0</v>
      </c>
      <c r="K285" s="831"/>
      <c r="L285" s="831"/>
    </row>
    <row r="286" spans="1:12" s="766" customFormat="1" ht="12.75" customHeight="1" x14ac:dyDescent="0.25">
      <c r="A286" s="802"/>
      <c r="B286" s="1045" t="s">
        <v>45</v>
      </c>
      <c r="C286" s="821" t="s">
        <v>620</v>
      </c>
      <c r="D286" s="821" t="s">
        <v>642</v>
      </c>
      <c r="E286" s="821" t="s">
        <v>26</v>
      </c>
      <c r="F286" s="1069"/>
      <c r="G286" s="1233"/>
      <c r="H286" s="825">
        <v>2500000</v>
      </c>
      <c r="I286" s="826">
        <v>0</v>
      </c>
      <c r="J286" s="827">
        <f t="shared" si="77"/>
        <v>0</v>
      </c>
      <c r="K286" s="831"/>
      <c r="L286" s="831"/>
    </row>
    <row r="287" spans="1:12" s="766" customFormat="1" ht="12.75" customHeight="1" x14ac:dyDescent="0.25">
      <c r="A287" s="802"/>
      <c r="B287" s="1045" t="s">
        <v>45</v>
      </c>
      <c r="C287" s="821" t="s">
        <v>620</v>
      </c>
      <c r="D287" s="821" t="s">
        <v>643</v>
      </c>
      <c r="E287" s="821" t="s">
        <v>26</v>
      </c>
      <c r="F287" s="1069"/>
      <c r="G287" s="1233"/>
      <c r="H287" s="825">
        <v>2500000</v>
      </c>
      <c r="I287" s="826">
        <v>0</v>
      </c>
      <c r="J287" s="827">
        <f t="shared" si="77"/>
        <v>0</v>
      </c>
      <c r="K287" s="831"/>
      <c r="L287" s="831"/>
    </row>
    <row r="288" spans="1:12" s="766" customFormat="1" ht="12.75" customHeight="1" x14ac:dyDescent="0.25">
      <c r="A288" s="802"/>
      <c r="B288" s="1045" t="s">
        <v>45</v>
      </c>
      <c r="C288" s="821" t="s">
        <v>620</v>
      </c>
      <c r="D288" s="821" t="s">
        <v>644</v>
      </c>
      <c r="E288" s="821" t="s">
        <v>26</v>
      </c>
      <c r="F288" s="1069"/>
      <c r="G288" s="1233"/>
      <c r="H288" s="825">
        <v>2500000</v>
      </c>
      <c r="I288" s="826">
        <v>0</v>
      </c>
      <c r="J288" s="827">
        <f t="shared" si="77"/>
        <v>0</v>
      </c>
      <c r="K288" s="831"/>
      <c r="L288" s="831"/>
    </row>
    <row r="289" spans="1:12" s="766" customFormat="1" ht="12.75" customHeight="1" x14ac:dyDescent="0.25">
      <c r="A289" s="802"/>
      <c r="B289" s="1045" t="s">
        <v>45</v>
      </c>
      <c r="C289" s="821" t="s">
        <v>620</v>
      </c>
      <c r="D289" s="821" t="s">
        <v>645</v>
      </c>
      <c r="E289" s="821" t="s">
        <v>26</v>
      </c>
      <c r="F289" s="1069"/>
      <c r="G289" s="1233"/>
      <c r="H289" s="825">
        <v>2500000</v>
      </c>
      <c r="I289" s="826">
        <v>0</v>
      </c>
      <c r="J289" s="827">
        <f t="shared" si="77"/>
        <v>0</v>
      </c>
      <c r="K289" s="831"/>
      <c r="L289" s="831"/>
    </row>
    <row r="290" spans="1:12" s="766" customFormat="1" ht="12.75" customHeight="1" x14ac:dyDescent="0.25">
      <c r="A290" s="802"/>
      <c r="B290" s="1045" t="s">
        <v>45</v>
      </c>
      <c r="C290" s="821" t="s">
        <v>620</v>
      </c>
      <c r="D290" s="821" t="s">
        <v>646</v>
      </c>
      <c r="E290" s="821" t="s">
        <v>26</v>
      </c>
      <c r="F290" s="1069"/>
      <c r="G290" s="1233"/>
      <c r="H290" s="825">
        <v>2500000</v>
      </c>
      <c r="I290" s="826">
        <v>0</v>
      </c>
      <c r="J290" s="827">
        <f t="shared" si="77"/>
        <v>0</v>
      </c>
      <c r="K290" s="831"/>
      <c r="L290" s="831"/>
    </row>
    <row r="291" spans="1:12" s="766" customFormat="1" ht="12.75" customHeight="1" x14ac:dyDescent="0.25">
      <c r="A291" s="802"/>
      <c r="B291" s="1045" t="s">
        <v>45</v>
      </c>
      <c r="C291" s="821" t="s">
        <v>620</v>
      </c>
      <c r="D291" s="821" t="s">
        <v>647</v>
      </c>
      <c r="E291" s="821" t="s">
        <v>26</v>
      </c>
      <c r="F291" s="1069"/>
      <c r="G291" s="1233"/>
      <c r="H291" s="825">
        <v>2500000</v>
      </c>
      <c r="I291" s="826">
        <v>0</v>
      </c>
      <c r="J291" s="827">
        <f t="shared" si="77"/>
        <v>0</v>
      </c>
      <c r="K291" s="831"/>
      <c r="L291" s="831"/>
    </row>
    <row r="292" spans="1:12" s="766" customFormat="1" ht="12.75" customHeight="1" x14ac:dyDescent="0.25">
      <c r="A292" s="802"/>
      <c r="B292" s="1045" t="s">
        <v>648</v>
      </c>
      <c r="C292" s="821" t="s">
        <v>620</v>
      </c>
      <c r="D292" s="821" t="s">
        <v>649</v>
      </c>
      <c r="E292" s="821" t="s">
        <v>26</v>
      </c>
      <c r="F292" s="1069"/>
      <c r="G292" s="1233"/>
      <c r="H292" s="825">
        <v>2500000</v>
      </c>
      <c r="I292" s="826">
        <v>0</v>
      </c>
      <c r="J292" s="827">
        <f t="shared" si="77"/>
        <v>0</v>
      </c>
      <c r="K292" s="831"/>
      <c r="L292" s="831"/>
    </row>
    <row r="293" spans="1:12" s="766" customFormat="1" ht="12.75" customHeight="1" x14ac:dyDescent="0.25">
      <c r="A293" s="802"/>
      <c r="B293" s="1045" t="s">
        <v>45</v>
      </c>
      <c r="C293" s="821" t="s">
        <v>620</v>
      </c>
      <c r="D293" s="821" t="s">
        <v>650</v>
      </c>
      <c r="E293" s="821" t="s">
        <v>26</v>
      </c>
      <c r="F293" s="1069"/>
      <c r="G293" s="1233"/>
      <c r="H293" s="825">
        <v>2500000</v>
      </c>
      <c r="I293" s="826">
        <v>0</v>
      </c>
      <c r="J293" s="827">
        <f t="shared" si="77"/>
        <v>0</v>
      </c>
      <c r="K293" s="831"/>
      <c r="L293" s="831"/>
    </row>
    <row r="294" spans="1:12" s="766" customFormat="1" ht="12.75" customHeight="1" x14ac:dyDescent="0.25">
      <c r="A294" s="802"/>
      <c r="B294" s="1045" t="s">
        <v>45</v>
      </c>
      <c r="C294" s="821" t="s">
        <v>43</v>
      </c>
      <c r="D294" s="821" t="s">
        <v>651</v>
      </c>
      <c r="E294" s="821" t="s">
        <v>26</v>
      </c>
      <c r="F294" s="1069"/>
      <c r="G294" s="1233"/>
      <c r="H294" s="825">
        <v>2500000</v>
      </c>
      <c r="I294" s="826">
        <v>0</v>
      </c>
      <c r="J294" s="827">
        <f t="shared" si="77"/>
        <v>0</v>
      </c>
      <c r="K294" s="831"/>
      <c r="L294" s="831"/>
    </row>
    <row r="295" spans="1:12" s="766" customFormat="1" ht="12.75" customHeight="1" x14ac:dyDescent="0.25">
      <c r="A295" s="802"/>
      <c r="B295" s="1045" t="s">
        <v>45</v>
      </c>
      <c r="C295" s="821" t="s">
        <v>43</v>
      </c>
      <c r="D295" s="821" t="s">
        <v>652</v>
      </c>
      <c r="E295" s="821" t="s">
        <v>26</v>
      </c>
      <c r="F295" s="1069"/>
      <c r="G295" s="1233"/>
      <c r="H295" s="825">
        <v>2500000</v>
      </c>
      <c r="I295" s="826">
        <v>0</v>
      </c>
      <c r="J295" s="827">
        <f t="shared" si="77"/>
        <v>0</v>
      </c>
      <c r="K295" s="831"/>
      <c r="L295" s="831"/>
    </row>
    <row r="296" spans="1:12" s="766" customFormat="1" ht="12.75" customHeight="1" x14ac:dyDescent="0.25">
      <c r="A296" s="802"/>
      <c r="B296" s="1045" t="s">
        <v>45</v>
      </c>
      <c r="C296" s="821" t="s">
        <v>43</v>
      </c>
      <c r="D296" s="821" t="s">
        <v>653</v>
      </c>
      <c r="E296" s="821" t="s">
        <v>26</v>
      </c>
      <c r="F296" s="1069"/>
      <c r="G296" s="1233"/>
      <c r="H296" s="825">
        <v>2500000</v>
      </c>
      <c r="I296" s="826">
        <v>0</v>
      </c>
      <c r="J296" s="827">
        <f t="shared" si="77"/>
        <v>0</v>
      </c>
      <c r="K296" s="831"/>
      <c r="L296" s="831"/>
    </row>
    <row r="297" spans="1:12" s="766" customFormat="1" ht="12.75" customHeight="1" x14ac:dyDescent="0.25">
      <c r="A297" s="802"/>
      <c r="B297" s="1045" t="s">
        <v>45</v>
      </c>
      <c r="C297" s="821" t="s">
        <v>43</v>
      </c>
      <c r="D297" s="821" t="s">
        <v>654</v>
      </c>
      <c r="E297" s="821" t="s">
        <v>26</v>
      </c>
      <c r="F297" s="1069"/>
      <c r="G297" s="1233"/>
      <c r="H297" s="825">
        <v>2500000</v>
      </c>
      <c r="I297" s="826">
        <v>0</v>
      </c>
      <c r="J297" s="827">
        <f t="shared" si="77"/>
        <v>0</v>
      </c>
      <c r="K297" s="831"/>
      <c r="L297" s="831"/>
    </row>
    <row r="298" spans="1:12" s="766" customFormat="1" ht="12.75" customHeight="1" x14ac:dyDescent="0.25">
      <c r="A298" s="802"/>
      <c r="B298" s="1045" t="s">
        <v>45</v>
      </c>
      <c r="C298" s="821" t="s">
        <v>43</v>
      </c>
      <c r="D298" s="821" t="s">
        <v>655</v>
      </c>
      <c r="E298" s="821" t="s">
        <v>26</v>
      </c>
      <c r="F298" s="1069"/>
      <c r="G298" s="1233"/>
      <c r="H298" s="825">
        <v>2500000</v>
      </c>
      <c r="I298" s="826">
        <v>0</v>
      </c>
      <c r="J298" s="827">
        <f t="shared" si="77"/>
        <v>0</v>
      </c>
      <c r="K298" s="831"/>
      <c r="L298" s="831"/>
    </row>
    <row r="299" spans="1:12" s="766" customFormat="1" ht="12.75" customHeight="1" x14ac:dyDescent="0.25">
      <c r="A299" s="802"/>
      <c r="B299" s="1045" t="s">
        <v>45</v>
      </c>
      <c r="C299" s="821" t="s">
        <v>43</v>
      </c>
      <c r="D299" s="821" t="s">
        <v>656</v>
      </c>
      <c r="E299" s="821" t="s">
        <v>26</v>
      </c>
      <c r="F299" s="1069"/>
      <c r="G299" s="1233"/>
      <c r="H299" s="825">
        <v>2500000</v>
      </c>
      <c r="I299" s="826">
        <v>0</v>
      </c>
      <c r="J299" s="827">
        <f t="shared" si="77"/>
        <v>0</v>
      </c>
      <c r="K299" s="831"/>
      <c r="L299" s="831"/>
    </row>
    <row r="300" spans="1:12" s="766" customFormat="1" ht="12.75" customHeight="1" x14ac:dyDescent="0.25">
      <c r="A300" s="802"/>
      <c r="B300" s="1045" t="s">
        <v>45</v>
      </c>
      <c r="C300" s="821" t="s">
        <v>43</v>
      </c>
      <c r="D300" s="821" t="s">
        <v>657</v>
      </c>
      <c r="E300" s="821" t="s">
        <v>26</v>
      </c>
      <c r="F300" s="1069"/>
      <c r="G300" s="1233"/>
      <c r="H300" s="825">
        <v>2500000</v>
      </c>
      <c r="I300" s="826">
        <v>0</v>
      </c>
      <c r="J300" s="827">
        <f t="shared" si="77"/>
        <v>0</v>
      </c>
      <c r="K300" s="831"/>
      <c r="L300" s="831"/>
    </row>
    <row r="301" spans="1:12" s="766" customFormat="1" ht="12.75" customHeight="1" x14ac:dyDescent="0.25">
      <c r="A301" s="802"/>
      <c r="B301" s="1045" t="s">
        <v>45</v>
      </c>
      <c r="C301" s="821" t="s">
        <v>43</v>
      </c>
      <c r="D301" s="821" t="s">
        <v>658</v>
      </c>
      <c r="E301" s="821" t="s">
        <v>26</v>
      </c>
      <c r="F301" s="1069"/>
      <c r="G301" s="1233"/>
      <c r="H301" s="825">
        <v>2500000</v>
      </c>
      <c r="I301" s="826">
        <v>0</v>
      </c>
      <c r="J301" s="827">
        <f t="shared" si="77"/>
        <v>0</v>
      </c>
      <c r="K301" s="831"/>
      <c r="L301" s="831"/>
    </row>
    <row r="302" spans="1:12" s="766" customFormat="1" ht="12.75" customHeight="1" x14ac:dyDescent="0.25">
      <c r="A302" s="802"/>
      <c r="B302" s="1045" t="s">
        <v>45</v>
      </c>
      <c r="C302" s="821" t="s">
        <v>43</v>
      </c>
      <c r="D302" s="821" t="s">
        <v>659</v>
      </c>
      <c r="E302" s="821" t="s">
        <v>26</v>
      </c>
      <c r="F302" s="1069"/>
      <c r="G302" s="1233"/>
      <c r="H302" s="825">
        <v>2500000</v>
      </c>
      <c r="I302" s="826">
        <v>0</v>
      </c>
      <c r="J302" s="827">
        <f t="shared" si="77"/>
        <v>0</v>
      </c>
      <c r="K302" s="831"/>
      <c r="L302" s="831"/>
    </row>
    <row r="303" spans="1:12" s="766" customFormat="1" ht="12.75" customHeight="1" x14ac:dyDescent="0.25">
      <c r="A303" s="802"/>
      <c r="B303" s="1045" t="s">
        <v>45</v>
      </c>
      <c r="C303" s="821" t="s">
        <v>43</v>
      </c>
      <c r="D303" s="821" t="s">
        <v>660</v>
      </c>
      <c r="E303" s="821" t="s">
        <v>26</v>
      </c>
      <c r="F303" s="1069"/>
      <c r="G303" s="1233"/>
      <c r="H303" s="825">
        <v>2500000</v>
      </c>
      <c r="I303" s="826">
        <v>0</v>
      </c>
      <c r="J303" s="827">
        <f t="shared" si="77"/>
        <v>0</v>
      </c>
      <c r="K303" s="831"/>
      <c r="L303" s="831"/>
    </row>
    <row r="304" spans="1:12" s="766" customFormat="1" ht="12.75" customHeight="1" x14ac:dyDescent="0.25">
      <c r="A304" s="802"/>
      <c r="B304" s="1045" t="s">
        <v>45</v>
      </c>
      <c r="C304" s="821" t="s">
        <v>43</v>
      </c>
      <c r="D304" s="821" t="s">
        <v>661</v>
      </c>
      <c r="E304" s="821" t="s">
        <v>26</v>
      </c>
      <c r="F304" s="1069"/>
      <c r="G304" s="1233"/>
      <c r="H304" s="825">
        <v>2500000</v>
      </c>
      <c r="I304" s="826">
        <v>0</v>
      </c>
      <c r="J304" s="827">
        <f t="shared" si="77"/>
        <v>0</v>
      </c>
      <c r="K304" s="831"/>
      <c r="L304" s="831"/>
    </row>
    <row r="305" spans="1:12" s="766" customFormat="1" ht="12.75" customHeight="1" x14ac:dyDescent="0.25">
      <c r="A305" s="802"/>
      <c r="B305" s="1045" t="s">
        <v>45</v>
      </c>
      <c r="C305" s="821" t="s">
        <v>84</v>
      </c>
      <c r="D305" s="821" t="s">
        <v>662</v>
      </c>
      <c r="E305" s="821" t="s">
        <v>26</v>
      </c>
      <c r="F305" s="1069"/>
      <c r="G305" s="1233"/>
      <c r="H305" s="825">
        <v>2499998</v>
      </c>
      <c r="I305" s="826">
        <v>0</v>
      </c>
      <c r="J305" s="827">
        <f t="shared" si="77"/>
        <v>0</v>
      </c>
      <c r="K305" s="831"/>
      <c r="L305" s="831"/>
    </row>
    <row r="306" spans="1:12" s="874" customFormat="1" ht="27" customHeight="1" x14ac:dyDescent="0.25">
      <c r="A306" s="780"/>
      <c r="B306" s="947"/>
      <c r="C306" s="948"/>
      <c r="D306" s="948"/>
      <c r="E306" s="949"/>
      <c r="F306" s="950" t="s">
        <v>44</v>
      </c>
      <c r="G306" s="951">
        <f>G311</f>
        <v>7521477.4000000004</v>
      </c>
      <c r="H306" s="952">
        <f>SUM(H311)</f>
        <v>64162024.280000001</v>
      </c>
      <c r="I306" s="953">
        <f>SUM(I311)</f>
        <v>15149368.460000001</v>
      </c>
      <c r="J306" s="954">
        <f t="shared" si="77"/>
        <v>0.23611113629908062</v>
      </c>
      <c r="K306" s="831"/>
      <c r="L306" s="831"/>
    </row>
    <row r="307" spans="1:12" s="874" customFormat="1" ht="22.5" hidden="1" customHeight="1" x14ac:dyDescent="0.25">
      <c r="A307" s="780"/>
      <c r="B307" s="1049"/>
      <c r="C307" s="1016"/>
      <c r="D307" s="1016"/>
      <c r="E307" s="1017"/>
      <c r="F307" s="1018" t="s">
        <v>209</v>
      </c>
      <c r="G307" s="1019">
        <f>SUM(G308:G310)</f>
        <v>0</v>
      </c>
      <c r="H307" s="1020">
        <f>SUM(H308:H310)</f>
        <v>0</v>
      </c>
      <c r="I307" s="1021">
        <f t="shared" ref="I307" si="78">SUM(I308:I310)</f>
        <v>0</v>
      </c>
      <c r="J307" s="1022" t="e">
        <f t="shared" si="77"/>
        <v>#DIV/0!</v>
      </c>
      <c r="K307" s="831"/>
      <c r="L307" s="831"/>
    </row>
    <row r="308" spans="1:12" s="874" customFormat="1" ht="13.5" hidden="1" customHeight="1" x14ac:dyDescent="0.25">
      <c r="A308" s="780"/>
      <c r="B308" s="962" t="s">
        <v>45</v>
      </c>
      <c r="C308" s="821"/>
      <c r="D308" s="821" t="s">
        <v>261</v>
      </c>
      <c r="E308" s="821" t="s">
        <v>26</v>
      </c>
      <c r="F308" s="1029"/>
      <c r="G308" s="1050"/>
      <c r="H308" s="1051"/>
      <c r="I308" s="1052"/>
      <c r="J308" s="827" t="e">
        <f t="shared" si="77"/>
        <v>#DIV/0!</v>
      </c>
      <c r="K308" s="831"/>
      <c r="L308" s="831"/>
    </row>
    <row r="309" spans="1:12" s="874" customFormat="1" ht="13.5" hidden="1" customHeight="1" x14ac:dyDescent="0.25">
      <c r="A309" s="780"/>
      <c r="B309" s="962"/>
      <c r="C309" s="821"/>
      <c r="D309" s="821"/>
      <c r="E309" s="821"/>
      <c r="F309" s="1029"/>
      <c r="G309" s="1050"/>
      <c r="H309" s="1051"/>
      <c r="I309" s="1052"/>
      <c r="J309" s="827" t="e">
        <f t="shared" si="77"/>
        <v>#DIV/0!</v>
      </c>
      <c r="K309" s="831"/>
      <c r="L309" s="831"/>
    </row>
    <row r="310" spans="1:12" s="874" customFormat="1" ht="14.25" hidden="1" customHeight="1" x14ac:dyDescent="0.25">
      <c r="A310" s="780"/>
      <c r="B310" s="962"/>
      <c r="C310" s="821"/>
      <c r="D310" s="821"/>
      <c r="E310" s="821"/>
      <c r="F310" s="1029"/>
      <c r="G310" s="889"/>
      <c r="H310" s="825"/>
      <c r="I310" s="826"/>
      <c r="J310" s="827" t="e">
        <f t="shared" si="77"/>
        <v>#DIV/0!</v>
      </c>
      <c r="K310" s="831"/>
      <c r="L310" s="831"/>
    </row>
    <row r="311" spans="1:12" s="884" customFormat="1" ht="75" customHeight="1" x14ac:dyDescent="0.25">
      <c r="A311" s="876"/>
      <c r="B311" s="940"/>
      <c r="C311" s="941"/>
      <c r="D311" s="941"/>
      <c r="E311" s="942"/>
      <c r="F311" s="795" t="s">
        <v>265</v>
      </c>
      <c r="G311" s="890">
        <f>G312</f>
        <v>7521477.4000000004</v>
      </c>
      <c r="H311" s="891">
        <f>H312</f>
        <v>64162024.280000001</v>
      </c>
      <c r="I311" s="892">
        <f t="shared" ref="I311" si="79">I312</f>
        <v>15149368.460000001</v>
      </c>
      <c r="J311" s="893">
        <f t="shared" si="77"/>
        <v>0.23611113629908062</v>
      </c>
      <c r="K311" s="831"/>
      <c r="L311" s="831"/>
    </row>
    <row r="312" spans="1:12" s="765" customFormat="1" ht="16.5" customHeight="1" x14ac:dyDescent="0.25">
      <c r="A312" s="802"/>
      <c r="B312" s="1597" t="s">
        <v>45</v>
      </c>
      <c r="C312" s="1589"/>
      <c r="D312" s="1589" t="s">
        <v>346</v>
      </c>
      <c r="E312" s="1592" t="s">
        <v>26</v>
      </c>
      <c r="F312" s="1041"/>
      <c r="G312" s="978">
        <v>7521477.4000000004</v>
      </c>
      <c r="H312" s="808">
        <v>64162024.280000001</v>
      </c>
      <c r="I312" s="809">
        <v>15149368.460000001</v>
      </c>
      <c r="J312" s="810">
        <f t="shared" si="77"/>
        <v>0.23611113629908062</v>
      </c>
      <c r="K312" s="831"/>
      <c r="L312" s="831"/>
    </row>
    <row r="313" spans="1:12" s="765" customFormat="1" ht="34.5" customHeight="1" x14ac:dyDescent="0.25">
      <c r="A313" s="802"/>
      <c r="B313" s="1053"/>
      <c r="C313" s="1054"/>
      <c r="D313" s="1054"/>
      <c r="E313" s="1055"/>
      <c r="F313" s="1056" t="s">
        <v>603</v>
      </c>
      <c r="G313" s="1057"/>
      <c r="H313" s="1058">
        <f>SUM(H314)</f>
        <v>1749241.41</v>
      </c>
      <c r="I313" s="1059">
        <f>SUM(I314)</f>
        <v>1749241.41</v>
      </c>
      <c r="J313" s="1060"/>
      <c r="K313" s="831"/>
      <c r="L313" s="831"/>
    </row>
    <row r="314" spans="1:12" s="765" customFormat="1" ht="51.75" customHeight="1" x14ac:dyDescent="0.25">
      <c r="A314" s="802"/>
      <c r="B314" s="1061"/>
      <c r="C314" s="1062"/>
      <c r="D314" s="1062"/>
      <c r="E314" s="1063"/>
      <c r="F314" s="1064" t="s">
        <v>67</v>
      </c>
      <c r="G314" s="1065"/>
      <c r="H314" s="1066">
        <f>SUM(H315)</f>
        <v>1749241.41</v>
      </c>
      <c r="I314" s="1067">
        <f>SUM(I315)</f>
        <v>1749241.41</v>
      </c>
      <c r="J314" s="1068">
        <f>I314/H314</f>
        <v>1</v>
      </c>
      <c r="K314" s="831"/>
      <c r="L314" s="831"/>
    </row>
    <row r="315" spans="1:12" s="765" customFormat="1" ht="16.5" customHeight="1" x14ac:dyDescent="0.25">
      <c r="A315" s="802"/>
      <c r="B315" s="962" t="s">
        <v>45</v>
      </c>
      <c r="C315" s="821"/>
      <c r="D315" s="821" t="s">
        <v>557</v>
      </c>
      <c r="E315" s="821" t="s">
        <v>558</v>
      </c>
      <c r="F315" s="1029"/>
      <c r="G315" s="889"/>
      <c r="H315" s="825">
        <v>1749241.41</v>
      </c>
      <c r="I315" s="826">
        <v>1749241.41</v>
      </c>
      <c r="J315" s="911">
        <f>I315/H315</f>
        <v>1</v>
      </c>
      <c r="K315" s="831"/>
      <c r="L315" s="831"/>
    </row>
    <row r="316" spans="1:12" s="765" customFormat="1" ht="39.75" customHeight="1" x14ac:dyDescent="0.25">
      <c r="A316" s="802"/>
      <c r="B316" s="947"/>
      <c r="C316" s="948"/>
      <c r="D316" s="948"/>
      <c r="E316" s="949"/>
      <c r="F316" s="950" t="s">
        <v>267</v>
      </c>
      <c r="G316" s="951">
        <f>G317</f>
        <v>24119589.059999999</v>
      </c>
      <c r="H316" s="952">
        <f>H317</f>
        <v>23776955.510000002</v>
      </c>
      <c r="I316" s="953">
        <f t="shared" ref="I316:I317" si="80">I317</f>
        <v>8325530.2699999996</v>
      </c>
      <c r="J316" s="954">
        <f t="shared" si="77"/>
        <v>0.35015123220878663</v>
      </c>
      <c r="K316" s="831"/>
      <c r="L316" s="831"/>
    </row>
    <row r="317" spans="1:12" s="765" customFormat="1" ht="53.25" customHeight="1" x14ac:dyDescent="0.25">
      <c r="A317" s="802"/>
      <c r="B317" s="940"/>
      <c r="C317" s="941"/>
      <c r="D317" s="941"/>
      <c r="E317" s="942"/>
      <c r="F317" s="795" t="s">
        <v>268</v>
      </c>
      <c r="G317" s="890">
        <f>G318</f>
        <v>24119589.059999999</v>
      </c>
      <c r="H317" s="891">
        <f>H318</f>
        <v>23776955.510000002</v>
      </c>
      <c r="I317" s="892">
        <f t="shared" si="80"/>
        <v>8325530.2699999996</v>
      </c>
      <c r="J317" s="893">
        <f t="shared" si="77"/>
        <v>0.35015123220878663</v>
      </c>
      <c r="K317" s="831"/>
      <c r="L317" s="831"/>
    </row>
    <row r="318" spans="1:12" s="765" customFormat="1" ht="16.5" customHeight="1" x14ac:dyDescent="0.25">
      <c r="A318" s="802"/>
      <c r="B318" s="1597" t="s">
        <v>45</v>
      </c>
      <c r="C318" s="1589"/>
      <c r="D318" s="1589" t="s">
        <v>347</v>
      </c>
      <c r="E318" s="1592" t="s">
        <v>53</v>
      </c>
      <c r="F318" s="1041"/>
      <c r="G318" s="978">
        <v>24119589.059999999</v>
      </c>
      <c r="H318" s="808">
        <v>23776955.510000002</v>
      </c>
      <c r="I318" s="826">
        <v>8325530.2699999996</v>
      </c>
      <c r="J318" s="827">
        <f t="shared" si="77"/>
        <v>0.35015123220878663</v>
      </c>
      <c r="K318" s="831"/>
      <c r="L318" s="831"/>
    </row>
    <row r="319" spans="1:12" s="765" customFormat="1" ht="36.75" customHeight="1" x14ac:dyDescent="0.25">
      <c r="A319" s="802"/>
      <c r="B319" s="947"/>
      <c r="C319" s="948"/>
      <c r="D319" s="948"/>
      <c r="E319" s="949"/>
      <c r="F319" s="950" t="s">
        <v>560</v>
      </c>
      <c r="G319" s="951">
        <f>G320</f>
        <v>114179196.23</v>
      </c>
      <c r="H319" s="952">
        <f>H320</f>
        <v>523411385.67999995</v>
      </c>
      <c r="I319" s="953">
        <f t="shared" ref="I319" si="81">I320</f>
        <v>45825657.399999999</v>
      </c>
      <c r="J319" s="954">
        <f t="shared" si="77"/>
        <v>8.7551892552862054E-2</v>
      </c>
      <c r="K319" s="831"/>
      <c r="L319" s="831"/>
    </row>
    <row r="320" spans="1:12" s="765" customFormat="1" ht="23.25" customHeight="1" x14ac:dyDescent="0.25">
      <c r="A320" s="802"/>
      <c r="B320" s="940"/>
      <c r="C320" s="941"/>
      <c r="D320" s="941"/>
      <c r="E320" s="942"/>
      <c r="F320" s="795" t="s">
        <v>258</v>
      </c>
      <c r="G320" s="890">
        <f>G321</f>
        <v>114179196.23</v>
      </c>
      <c r="H320" s="891">
        <f>SUM(H321:H322)</f>
        <v>523411385.67999995</v>
      </c>
      <c r="I320" s="892">
        <f>SUM(I321:I322)</f>
        <v>45825657.399999999</v>
      </c>
      <c r="J320" s="893">
        <f t="shared" si="77"/>
        <v>8.7551892552862054E-2</v>
      </c>
      <c r="K320" s="831"/>
      <c r="L320" s="831"/>
    </row>
    <row r="321" spans="1:12" s="765" customFormat="1" ht="18" customHeight="1" x14ac:dyDescent="0.25">
      <c r="A321" s="802"/>
      <c r="B321" s="962" t="s">
        <v>45</v>
      </c>
      <c r="C321" s="821"/>
      <c r="D321" s="821" t="s">
        <v>609</v>
      </c>
      <c r="E321" s="821" t="s">
        <v>26</v>
      </c>
      <c r="F321" s="1069"/>
      <c r="G321" s="1070">
        <v>114179196.23</v>
      </c>
      <c r="H321" s="826">
        <v>334792049.27999997</v>
      </c>
      <c r="I321" s="826">
        <v>45825657.399999999</v>
      </c>
      <c r="J321" s="1047">
        <f t="shared" si="77"/>
        <v>0.13687797394995532</v>
      </c>
      <c r="K321" s="831"/>
      <c r="L321" s="831"/>
    </row>
    <row r="322" spans="1:12" s="765" customFormat="1" ht="18" customHeight="1" thickBot="1" x14ac:dyDescent="0.3">
      <c r="A322" s="802"/>
      <c r="B322" s="962" t="s">
        <v>45</v>
      </c>
      <c r="C322" s="821"/>
      <c r="D322" s="821" t="s">
        <v>610</v>
      </c>
      <c r="E322" s="821" t="s">
        <v>26</v>
      </c>
      <c r="F322" s="1069"/>
      <c r="G322" s="845"/>
      <c r="H322" s="826">
        <v>188619336.40000001</v>
      </c>
      <c r="I322" s="826">
        <v>0</v>
      </c>
      <c r="J322" s="1047">
        <f t="shared" si="77"/>
        <v>0</v>
      </c>
      <c r="K322" s="831"/>
      <c r="L322" s="831"/>
    </row>
    <row r="323" spans="1:12" s="765" customFormat="1" ht="37.5" customHeight="1" thickBot="1" x14ac:dyDescent="0.3">
      <c r="A323" s="802"/>
      <c r="B323" s="1071"/>
      <c r="C323" s="1072"/>
      <c r="D323" s="1072"/>
      <c r="E323" s="1073"/>
      <c r="F323" s="1074" t="s">
        <v>210</v>
      </c>
      <c r="G323" s="785">
        <f>G324+G331+G336</f>
        <v>1130452837.01</v>
      </c>
      <c r="H323" s="1075">
        <f>H324+H331+H336+H340+H344+H347</f>
        <v>2421727191.21</v>
      </c>
      <c r="I323" s="1076">
        <f>I324+I331+I336+I340+I344+I347</f>
        <v>393932286.77999997</v>
      </c>
      <c r="J323" s="1077">
        <f t="shared" si="77"/>
        <v>0.16266583957509034</v>
      </c>
      <c r="K323" s="831"/>
      <c r="L323" s="831"/>
    </row>
    <row r="324" spans="1:12" s="765" customFormat="1" ht="27" hidden="1" customHeight="1" x14ac:dyDescent="0.25">
      <c r="A324" s="802"/>
      <c r="B324" s="1078"/>
      <c r="C324" s="1079"/>
      <c r="D324" s="1079"/>
      <c r="E324" s="1080"/>
      <c r="F324" s="1081" t="s">
        <v>173</v>
      </c>
      <c r="G324" s="973">
        <f>SUM(G325:G328)</f>
        <v>6000000</v>
      </c>
      <c r="H324" s="974">
        <f>SUM(H325:H330)</f>
        <v>0</v>
      </c>
      <c r="I324" s="975">
        <f>SUM(I325:I330)</f>
        <v>0</v>
      </c>
      <c r="J324" s="976" t="e">
        <f t="shared" si="77"/>
        <v>#DIV/0!</v>
      </c>
      <c r="K324" s="831"/>
      <c r="L324" s="831"/>
    </row>
    <row r="325" spans="1:12" s="765" customFormat="1" ht="15" hidden="1" customHeight="1" x14ac:dyDescent="0.25">
      <c r="A325" s="802"/>
      <c r="B325" s="1082"/>
      <c r="C325" s="1083"/>
      <c r="D325" s="1083"/>
      <c r="E325" s="1084"/>
      <c r="F325" s="921"/>
      <c r="G325" s="889">
        <v>6000000</v>
      </c>
      <c r="H325" s="825"/>
      <c r="I325" s="826"/>
      <c r="J325" s="827" t="e">
        <f t="shared" si="77"/>
        <v>#DIV/0!</v>
      </c>
      <c r="K325" s="831"/>
      <c r="L325" s="831"/>
    </row>
    <row r="326" spans="1:12" s="765" customFormat="1" ht="15" hidden="1" customHeight="1" x14ac:dyDescent="0.25">
      <c r="A326" s="802"/>
      <c r="B326" s="1082"/>
      <c r="C326" s="1083"/>
      <c r="D326" s="1083"/>
      <c r="E326" s="1084"/>
      <c r="F326" s="921"/>
      <c r="G326" s="889"/>
      <c r="H326" s="825"/>
      <c r="I326" s="826"/>
      <c r="J326" s="827" t="e">
        <f t="shared" si="77"/>
        <v>#DIV/0!</v>
      </c>
      <c r="K326" s="831"/>
      <c r="L326" s="831"/>
    </row>
    <row r="327" spans="1:12" s="765" customFormat="1" ht="15" hidden="1" customHeight="1" x14ac:dyDescent="0.25">
      <c r="A327" s="802"/>
      <c r="B327" s="1082" t="s">
        <v>41</v>
      </c>
      <c r="C327" s="1083"/>
      <c r="D327" s="1083" t="s">
        <v>437</v>
      </c>
      <c r="E327" s="1084" t="s">
        <v>22</v>
      </c>
      <c r="F327" s="921"/>
      <c r="G327" s="889">
        <v>0</v>
      </c>
      <c r="H327" s="825"/>
      <c r="I327" s="826"/>
      <c r="J327" s="827" t="e">
        <f t="shared" si="77"/>
        <v>#DIV/0!</v>
      </c>
      <c r="K327" s="831"/>
      <c r="L327" s="831"/>
    </row>
    <row r="328" spans="1:12" s="765" customFormat="1" ht="12.75" hidden="1" customHeight="1" x14ac:dyDescent="0.25">
      <c r="A328" s="802"/>
      <c r="B328" s="1085" t="s">
        <v>41</v>
      </c>
      <c r="C328" s="1085"/>
      <c r="D328" s="1085" t="s">
        <v>260</v>
      </c>
      <c r="E328" s="1085" t="s">
        <v>22</v>
      </c>
      <c r="F328" s="1029"/>
      <c r="G328" s="889">
        <v>0</v>
      </c>
      <c r="H328" s="825"/>
      <c r="I328" s="826"/>
      <c r="J328" s="827" t="e">
        <f t="shared" si="77"/>
        <v>#DIV/0!</v>
      </c>
      <c r="K328" s="831"/>
      <c r="L328" s="831"/>
    </row>
    <row r="329" spans="1:12" s="765" customFormat="1" ht="12.75" hidden="1" customHeight="1" x14ac:dyDescent="0.25">
      <c r="A329" s="802"/>
      <c r="B329" s="1085" t="s">
        <v>41</v>
      </c>
      <c r="C329" s="1085" t="s">
        <v>43</v>
      </c>
      <c r="D329" s="1085" t="s">
        <v>546</v>
      </c>
      <c r="E329" s="1085" t="s">
        <v>22</v>
      </c>
      <c r="F329" s="1086"/>
      <c r="G329" s="923"/>
      <c r="H329" s="924"/>
      <c r="I329" s="826"/>
      <c r="J329" s="827"/>
      <c r="K329" s="831"/>
      <c r="L329" s="831"/>
    </row>
    <row r="330" spans="1:12" s="765" customFormat="1" ht="12.75" hidden="1" customHeight="1" x14ac:dyDescent="0.25">
      <c r="A330" s="802"/>
      <c r="B330" s="1085" t="s">
        <v>41</v>
      </c>
      <c r="C330" s="1085" t="s">
        <v>43</v>
      </c>
      <c r="D330" s="1085" t="s">
        <v>547</v>
      </c>
      <c r="E330" s="1085" t="s">
        <v>22</v>
      </c>
      <c r="F330" s="1069"/>
      <c r="G330" s="1087"/>
      <c r="H330" s="924"/>
      <c r="I330" s="826"/>
      <c r="J330" s="827"/>
      <c r="K330" s="831"/>
      <c r="L330" s="831"/>
    </row>
    <row r="331" spans="1:12" s="765" customFormat="1" ht="33.75" hidden="1" customHeight="1" x14ac:dyDescent="0.25">
      <c r="A331" s="802"/>
      <c r="B331" s="941"/>
      <c r="C331" s="941"/>
      <c r="D331" s="941"/>
      <c r="E331" s="941"/>
      <c r="F331" s="1088" t="s">
        <v>259</v>
      </c>
      <c r="G331" s="892">
        <f>G332</f>
        <v>343434343.43000001</v>
      </c>
      <c r="H331" s="892">
        <f>SUM(H332:H335)</f>
        <v>0</v>
      </c>
      <c r="I331" s="892">
        <f>SUM(I332:I335)</f>
        <v>0</v>
      </c>
      <c r="J331" s="1089" t="e">
        <f t="shared" si="77"/>
        <v>#DIV/0!</v>
      </c>
      <c r="K331" s="831"/>
      <c r="L331" s="831"/>
    </row>
    <row r="332" spans="1:12" s="765" customFormat="1" ht="16.5" hidden="1" customHeight="1" x14ac:dyDescent="0.25">
      <c r="A332" s="802"/>
      <c r="B332" s="1085" t="s">
        <v>41</v>
      </c>
      <c r="C332" s="1085"/>
      <c r="D332" s="1085" t="s">
        <v>350</v>
      </c>
      <c r="E332" s="1085" t="s">
        <v>22</v>
      </c>
      <c r="F332" s="1090"/>
      <c r="G332" s="826">
        <v>343434343.43000001</v>
      </c>
      <c r="H332" s="826"/>
      <c r="I332" s="826"/>
      <c r="J332" s="1047" t="e">
        <f t="shared" si="77"/>
        <v>#DIV/0!</v>
      </c>
      <c r="K332" s="831"/>
      <c r="L332" s="831"/>
    </row>
    <row r="333" spans="1:12" s="765" customFormat="1" ht="16.5" hidden="1" customHeight="1" x14ac:dyDescent="0.25">
      <c r="A333" s="802"/>
      <c r="B333" s="1085" t="s">
        <v>41</v>
      </c>
      <c r="C333" s="1085"/>
      <c r="D333" s="1085" t="s">
        <v>516</v>
      </c>
      <c r="E333" s="1085" t="s">
        <v>22</v>
      </c>
      <c r="F333" s="1090"/>
      <c r="G333" s="826"/>
      <c r="H333" s="826"/>
      <c r="I333" s="826"/>
      <c r="J333" s="1047" t="e">
        <f t="shared" si="77"/>
        <v>#DIV/0!</v>
      </c>
      <c r="K333" s="831"/>
      <c r="L333" s="831"/>
    </row>
    <row r="334" spans="1:12" s="765" customFormat="1" ht="17.25" hidden="1" customHeight="1" x14ac:dyDescent="0.25">
      <c r="A334" s="802"/>
      <c r="B334" s="1085" t="s">
        <v>41</v>
      </c>
      <c r="C334" s="1085"/>
      <c r="D334" s="1085" t="s">
        <v>474</v>
      </c>
      <c r="E334" s="1085" t="s">
        <v>22</v>
      </c>
      <c r="F334" s="1090"/>
      <c r="G334" s="826"/>
      <c r="H334" s="826"/>
      <c r="I334" s="826"/>
      <c r="J334" s="1047" t="e">
        <f t="shared" si="77"/>
        <v>#DIV/0!</v>
      </c>
      <c r="K334" s="831"/>
      <c r="L334" s="831"/>
    </row>
    <row r="335" spans="1:12" s="765" customFormat="1" ht="17.25" hidden="1" customHeight="1" x14ac:dyDescent="0.25">
      <c r="A335" s="802"/>
      <c r="B335" s="1085" t="s">
        <v>41</v>
      </c>
      <c r="C335" s="1085"/>
      <c r="D335" s="1085" t="s">
        <v>517</v>
      </c>
      <c r="E335" s="1085" t="s">
        <v>22</v>
      </c>
      <c r="F335" s="1090"/>
      <c r="G335" s="826"/>
      <c r="H335" s="826"/>
      <c r="I335" s="826"/>
      <c r="J335" s="1047" t="e">
        <f t="shared" si="77"/>
        <v>#DIV/0!</v>
      </c>
      <c r="K335" s="831"/>
      <c r="L335" s="831"/>
    </row>
    <row r="336" spans="1:12" s="765" customFormat="1" ht="23.25" customHeight="1" x14ac:dyDescent="0.25">
      <c r="A336" s="802"/>
      <c r="B336" s="1091"/>
      <c r="C336" s="1091"/>
      <c r="D336" s="1091"/>
      <c r="E336" s="1091"/>
      <c r="F336" s="1092" t="s">
        <v>595</v>
      </c>
      <c r="G336" s="1093">
        <f>G340+G341</f>
        <v>781018493.57999992</v>
      </c>
      <c r="H336" s="1093">
        <f>SUM(H337:H339)</f>
        <v>991301882.85000002</v>
      </c>
      <c r="I336" s="1093">
        <f>SUM(I337:I339)</f>
        <v>288190091.81999999</v>
      </c>
      <c r="J336" s="1094">
        <f t="shared" si="77"/>
        <v>0.29071879798255945</v>
      </c>
      <c r="K336" s="831"/>
      <c r="L336" s="831"/>
    </row>
    <row r="337" spans="1:12" s="765" customFormat="1" ht="23.25" customHeight="1" x14ac:dyDescent="0.25">
      <c r="A337" s="802"/>
      <c r="B337" s="821" t="s">
        <v>41</v>
      </c>
      <c r="C337" s="821" t="s">
        <v>43</v>
      </c>
      <c r="D337" s="821" t="s">
        <v>621</v>
      </c>
      <c r="E337" s="821"/>
      <c r="F337" s="1046"/>
      <c r="G337" s="826"/>
      <c r="H337" s="826">
        <v>14759376.32</v>
      </c>
      <c r="I337" s="826">
        <v>0</v>
      </c>
      <c r="J337" s="1094">
        <f t="shared" si="77"/>
        <v>0</v>
      </c>
      <c r="K337" s="831"/>
      <c r="L337" s="831"/>
    </row>
    <row r="338" spans="1:12" s="765" customFormat="1" ht="21.75" customHeight="1" x14ac:dyDescent="0.25">
      <c r="A338" s="802"/>
      <c r="B338" s="821" t="s">
        <v>41</v>
      </c>
      <c r="C338" s="821" t="s">
        <v>43</v>
      </c>
      <c r="D338" s="1085" t="s">
        <v>266</v>
      </c>
      <c r="E338" s="821" t="s">
        <v>22</v>
      </c>
      <c r="F338" s="1095"/>
      <c r="G338" s="1021"/>
      <c r="H338" s="1021">
        <v>670234466.66999996</v>
      </c>
      <c r="I338" s="1021">
        <v>212231238.61000001</v>
      </c>
      <c r="J338" s="1094">
        <f t="shared" si="77"/>
        <v>0.31665223017319888</v>
      </c>
      <c r="K338" s="831"/>
      <c r="L338" s="831"/>
    </row>
    <row r="339" spans="1:12" s="765" customFormat="1" ht="21.75" customHeight="1" x14ac:dyDescent="0.25">
      <c r="A339" s="802"/>
      <c r="B339" s="821" t="s">
        <v>41</v>
      </c>
      <c r="C339" s="821" t="s">
        <v>43</v>
      </c>
      <c r="D339" s="1085" t="s">
        <v>593</v>
      </c>
      <c r="E339" s="821" t="s">
        <v>567</v>
      </c>
      <c r="F339" s="1095"/>
      <c r="G339" s="1021"/>
      <c r="H339" s="826">
        <v>306308039.86000001</v>
      </c>
      <c r="I339" s="826">
        <v>75958853.209999993</v>
      </c>
      <c r="J339" s="1096">
        <f t="shared" si="77"/>
        <v>0.2479819114271942</v>
      </c>
      <c r="K339" s="831"/>
      <c r="L339" s="831"/>
    </row>
    <row r="340" spans="1:12" s="765" customFormat="1" ht="26.25" customHeight="1" x14ac:dyDescent="0.25">
      <c r="A340" s="802"/>
      <c r="B340" s="1097"/>
      <c r="C340" s="1097"/>
      <c r="D340" s="1097"/>
      <c r="E340" s="1097"/>
      <c r="F340" s="1092" t="s">
        <v>604</v>
      </c>
      <c r="G340" s="1098">
        <v>414807876.76999998</v>
      </c>
      <c r="H340" s="1098">
        <f>SUM(H341:H342)</f>
        <v>737774935.79999995</v>
      </c>
      <c r="I340" s="1098">
        <f>SUM(I341:I342)</f>
        <v>83231135.590000004</v>
      </c>
      <c r="J340" s="1096">
        <f t="shared" si="77"/>
        <v>0.11281372075855224</v>
      </c>
      <c r="K340" s="831"/>
      <c r="L340" s="831"/>
    </row>
    <row r="341" spans="1:12" s="765" customFormat="1" ht="19.5" customHeight="1" x14ac:dyDescent="0.25">
      <c r="A341" s="802"/>
      <c r="B341" s="1085" t="s">
        <v>41</v>
      </c>
      <c r="C341" s="1085" t="s">
        <v>43</v>
      </c>
      <c r="D341" s="1085" t="s">
        <v>46</v>
      </c>
      <c r="E341" s="1085" t="s">
        <v>22</v>
      </c>
      <c r="F341" s="1069"/>
      <c r="G341" s="826">
        <v>366210616.81</v>
      </c>
      <c r="H341" s="826">
        <v>515680206.31999999</v>
      </c>
      <c r="I341" s="826">
        <v>83231135.590000004</v>
      </c>
      <c r="J341" s="1047">
        <f t="shared" si="77"/>
        <v>0.16140067927748189</v>
      </c>
      <c r="K341" s="831"/>
      <c r="L341" s="831"/>
    </row>
    <row r="342" spans="1:12" s="765" customFormat="1" ht="19.5" customHeight="1" x14ac:dyDescent="0.25">
      <c r="A342" s="802"/>
      <c r="B342" s="1085" t="s">
        <v>41</v>
      </c>
      <c r="C342" s="1085" t="s">
        <v>43</v>
      </c>
      <c r="D342" s="1085" t="s">
        <v>592</v>
      </c>
      <c r="E342" s="1085" t="s">
        <v>567</v>
      </c>
      <c r="F342" s="1069"/>
      <c r="G342" s="826"/>
      <c r="H342" s="826">
        <v>222094729.47999999</v>
      </c>
      <c r="I342" s="826">
        <v>0</v>
      </c>
      <c r="J342" s="1047">
        <f t="shared" si="77"/>
        <v>0</v>
      </c>
      <c r="K342" s="831"/>
      <c r="L342" s="831"/>
    </row>
    <row r="343" spans="1:12" s="765" customFormat="1" ht="19.5" hidden="1" customHeight="1" x14ac:dyDescent="0.25">
      <c r="A343" s="802"/>
      <c r="B343" s="1085"/>
      <c r="C343" s="1085"/>
      <c r="D343" s="1085"/>
      <c r="E343" s="1085"/>
      <c r="F343" s="1069"/>
      <c r="G343" s="826"/>
      <c r="H343" s="826"/>
      <c r="I343" s="826"/>
      <c r="J343" s="1047"/>
      <c r="K343" s="831"/>
      <c r="L343" s="831"/>
    </row>
    <row r="344" spans="1:12" s="765" customFormat="1" ht="69" customHeight="1" x14ac:dyDescent="0.25">
      <c r="A344" s="802"/>
      <c r="B344" s="1097"/>
      <c r="C344" s="1097"/>
      <c r="D344" s="1097"/>
      <c r="E344" s="1097"/>
      <c r="F344" s="1092" t="s">
        <v>590</v>
      </c>
      <c r="G344" s="1098"/>
      <c r="H344" s="1098">
        <f>SUM(H345:H346)</f>
        <v>589179865.79999995</v>
      </c>
      <c r="I344" s="1098">
        <f>SUM(I345:I346)</f>
        <v>2225066.0499999998</v>
      </c>
      <c r="J344" s="1047">
        <f t="shared" si="77"/>
        <v>3.7765480104768375E-3</v>
      </c>
      <c r="K344" s="831"/>
      <c r="L344" s="831"/>
    </row>
    <row r="345" spans="1:12" s="765" customFormat="1" ht="19.5" customHeight="1" x14ac:dyDescent="0.25">
      <c r="A345" s="802"/>
      <c r="B345" s="1085" t="s">
        <v>41</v>
      </c>
      <c r="C345" s="1085" t="s">
        <v>43</v>
      </c>
      <c r="D345" s="1085" t="s">
        <v>591</v>
      </c>
      <c r="E345" s="1085" t="s">
        <v>567</v>
      </c>
      <c r="F345" s="1069"/>
      <c r="G345" s="826"/>
      <c r="H345" s="826">
        <v>409122290.04000002</v>
      </c>
      <c r="I345" s="826">
        <v>2225066.0499999998</v>
      </c>
      <c r="J345" s="1047">
        <f>I345/H345</f>
        <v>5.4386331524064711E-3</v>
      </c>
      <c r="K345" s="831"/>
      <c r="L345" s="831"/>
    </row>
    <row r="346" spans="1:12" s="765" customFormat="1" ht="19.5" customHeight="1" x14ac:dyDescent="0.25">
      <c r="A346" s="802"/>
      <c r="B346" s="1085" t="s">
        <v>41</v>
      </c>
      <c r="C346" s="1085" t="s">
        <v>43</v>
      </c>
      <c r="D346" s="1085" t="s">
        <v>594</v>
      </c>
      <c r="E346" s="1085" t="s">
        <v>567</v>
      </c>
      <c r="F346" s="1069"/>
      <c r="G346" s="826"/>
      <c r="H346" s="826">
        <v>180057575.75999999</v>
      </c>
      <c r="I346" s="826">
        <v>0</v>
      </c>
      <c r="J346" s="1047">
        <f>I346/H346</f>
        <v>0</v>
      </c>
      <c r="K346" s="831"/>
      <c r="L346" s="831"/>
    </row>
    <row r="347" spans="1:12" s="765" customFormat="1" ht="83.25" customHeight="1" x14ac:dyDescent="0.25">
      <c r="A347" s="802"/>
      <c r="B347" s="1099"/>
      <c r="C347" s="1099"/>
      <c r="D347" s="1099"/>
      <c r="E347" s="1099"/>
      <c r="F347" s="1092" t="s">
        <v>619</v>
      </c>
      <c r="G347" s="1100"/>
      <c r="H347" s="1100">
        <f>SUM(H348:H349)</f>
        <v>103470506.75999999</v>
      </c>
      <c r="I347" s="1100">
        <f>SUM(I348:I349)</f>
        <v>20285993.32</v>
      </c>
      <c r="J347" s="1047">
        <f t="shared" ref="J347:J349" si="82">I347/H347</f>
        <v>0.19605580329333261</v>
      </c>
      <c r="K347" s="831"/>
      <c r="L347" s="831"/>
    </row>
    <row r="348" spans="1:12" s="765" customFormat="1" ht="19.5" customHeight="1" x14ac:dyDescent="0.25">
      <c r="A348" s="802"/>
      <c r="B348" s="1085" t="s">
        <v>41</v>
      </c>
      <c r="C348" s="1085" t="s">
        <v>620</v>
      </c>
      <c r="D348" s="1085" t="s">
        <v>666</v>
      </c>
      <c r="E348" s="1085"/>
      <c r="F348" s="1069"/>
      <c r="G348" s="826"/>
      <c r="H348" s="826">
        <v>102435801.69</v>
      </c>
      <c r="I348" s="826">
        <v>20083133.390000001</v>
      </c>
      <c r="J348" s="1047">
        <f t="shared" si="82"/>
        <v>0.19605580332916514</v>
      </c>
      <c r="K348" s="831"/>
      <c r="L348" s="831"/>
    </row>
    <row r="349" spans="1:12" s="765" customFormat="1" ht="19.5" customHeight="1" thickBot="1" x14ac:dyDescent="0.3">
      <c r="A349" s="802"/>
      <c r="B349" s="1085" t="s">
        <v>41</v>
      </c>
      <c r="C349" s="1085" t="s">
        <v>620</v>
      </c>
      <c r="D349" s="1085" t="s">
        <v>667</v>
      </c>
      <c r="E349" s="1085"/>
      <c r="F349" s="1069"/>
      <c r="G349" s="826"/>
      <c r="H349" s="826">
        <v>1034705.07</v>
      </c>
      <c r="I349" s="826">
        <v>202859.93</v>
      </c>
      <c r="J349" s="1047">
        <f t="shared" si="82"/>
        <v>0.19605579974591214</v>
      </c>
      <c r="K349" s="831"/>
      <c r="L349" s="831"/>
    </row>
    <row r="350" spans="1:12" s="778" customFormat="1" ht="41.25" customHeight="1" thickBot="1" x14ac:dyDescent="0.3">
      <c r="A350" s="984">
        <v>6</v>
      </c>
      <c r="B350" s="858"/>
      <c r="C350" s="859"/>
      <c r="D350" s="859"/>
      <c r="E350" s="1101"/>
      <c r="F350" s="861" t="s">
        <v>231</v>
      </c>
      <c r="G350" s="1102">
        <f>G351+G388+G396+G405+G408+G416</f>
        <v>770027225.51999998</v>
      </c>
      <c r="H350" s="1103">
        <f>H351+H388+H396+H405+H408+H411+H416</f>
        <v>1050441514.3299999</v>
      </c>
      <c r="I350" s="1104">
        <f>I351+I388+I396+I405+I408+I411+I416</f>
        <v>341095479.14999998</v>
      </c>
      <c r="J350" s="1105">
        <f t="shared" si="77"/>
        <v>0.3247162973824011</v>
      </c>
      <c r="K350" s="831"/>
      <c r="L350" s="831"/>
    </row>
    <row r="351" spans="1:12" s="789" customFormat="1" ht="32.25" customHeight="1" x14ac:dyDescent="0.25">
      <c r="A351" s="989"/>
      <c r="B351" s="1106"/>
      <c r="C351" s="1107"/>
      <c r="D351" s="1107"/>
      <c r="E351" s="1108"/>
      <c r="F351" s="1109" t="s">
        <v>180</v>
      </c>
      <c r="G351" s="871">
        <f>G352+G355+G357+G359+G361+G372</f>
        <v>669594588.13</v>
      </c>
      <c r="H351" s="871">
        <f>H352+H355+H357+H359+H361+H372+H363+H374+H367</f>
        <v>807180960.00999999</v>
      </c>
      <c r="I351" s="872">
        <f>I352+I355+I357+I359+I361+I372+I363+I374+I367</f>
        <v>287132959.05000001</v>
      </c>
      <c r="J351" s="903">
        <f t="shared" si="77"/>
        <v>0.35572315660969356</v>
      </c>
      <c r="K351" s="831"/>
      <c r="L351" s="831"/>
    </row>
    <row r="352" spans="1:12" s="1110" customFormat="1" ht="17.25" customHeight="1" x14ac:dyDescent="0.25">
      <c r="A352" s="876"/>
      <c r="B352" s="969"/>
      <c r="C352" s="970"/>
      <c r="D352" s="970"/>
      <c r="E352" s="971"/>
      <c r="F352" s="1081" t="s">
        <v>95</v>
      </c>
      <c r="G352" s="974">
        <f>G353</f>
        <v>266896073</v>
      </c>
      <c r="H352" s="974">
        <f>SUM(H353:H354)</f>
        <v>284106163.10000002</v>
      </c>
      <c r="I352" s="892">
        <f>SUM(I353:I354)</f>
        <v>109454098.95999999</v>
      </c>
      <c r="J352" s="893">
        <f t="shared" si="77"/>
        <v>0.38525774226683779</v>
      </c>
      <c r="K352" s="831"/>
      <c r="L352" s="831"/>
    </row>
    <row r="353" spans="1:12" s="766" customFormat="1" ht="16.5" customHeight="1" x14ac:dyDescent="0.25">
      <c r="A353" s="802"/>
      <c r="B353" s="1595" t="s">
        <v>74</v>
      </c>
      <c r="C353" s="1589"/>
      <c r="D353" s="1589" t="s">
        <v>351</v>
      </c>
      <c r="E353" s="1592" t="s">
        <v>26</v>
      </c>
      <c r="F353" s="1121"/>
      <c r="G353" s="825">
        <v>266896073</v>
      </c>
      <c r="H353" s="825">
        <v>283996433</v>
      </c>
      <c r="I353" s="826">
        <v>109344368.86</v>
      </c>
      <c r="J353" s="827">
        <f t="shared" si="77"/>
        <v>0.38502021910958295</v>
      </c>
      <c r="K353" s="831"/>
      <c r="L353" s="831"/>
    </row>
    <row r="354" spans="1:12" s="766" customFormat="1" ht="16.5" customHeight="1" x14ac:dyDescent="0.25">
      <c r="A354" s="802"/>
      <c r="B354" s="821" t="s">
        <v>74</v>
      </c>
      <c r="C354" s="821" t="s">
        <v>68</v>
      </c>
      <c r="D354" s="821" t="s">
        <v>628</v>
      </c>
      <c r="E354" s="821"/>
      <c r="F354" s="1090"/>
      <c r="G354" s="1330"/>
      <c r="H354" s="924">
        <v>109730.1</v>
      </c>
      <c r="I354" s="826">
        <v>109730.1</v>
      </c>
      <c r="J354" s="827">
        <f t="shared" si="77"/>
        <v>1</v>
      </c>
      <c r="K354" s="831"/>
      <c r="L354" s="831"/>
    </row>
    <row r="355" spans="1:12" s="1110" customFormat="1" ht="15" customHeight="1" x14ac:dyDescent="0.25">
      <c r="A355" s="876"/>
      <c r="B355" s="969"/>
      <c r="C355" s="970"/>
      <c r="D355" s="970"/>
      <c r="E355" s="971"/>
      <c r="F355" s="1081" t="s">
        <v>96</v>
      </c>
      <c r="G355" s="974">
        <f>G356</f>
        <v>114652696.13</v>
      </c>
      <c r="H355" s="974">
        <f>H356</f>
        <v>143646500.74000001</v>
      </c>
      <c r="I355" s="892">
        <f t="shared" ref="I355" si="83">I356</f>
        <v>50968543.649999999</v>
      </c>
      <c r="J355" s="893">
        <f t="shared" si="77"/>
        <v>0.35481924994645708</v>
      </c>
      <c r="K355" s="831"/>
      <c r="L355" s="831"/>
    </row>
    <row r="356" spans="1:12" s="766" customFormat="1" ht="15.75" customHeight="1" x14ac:dyDescent="0.25">
      <c r="A356" s="802"/>
      <c r="B356" s="886" t="s">
        <v>74</v>
      </c>
      <c r="C356" s="894"/>
      <c r="D356" s="894" t="s">
        <v>352</v>
      </c>
      <c r="E356" s="895" t="s">
        <v>26</v>
      </c>
      <c r="F356" s="1112"/>
      <c r="G356" s="825">
        <v>114652696.13</v>
      </c>
      <c r="H356" s="825">
        <v>143646500.74000001</v>
      </c>
      <c r="I356" s="826">
        <v>50968543.649999999</v>
      </c>
      <c r="J356" s="827">
        <f t="shared" si="77"/>
        <v>0.35481924994645708</v>
      </c>
      <c r="K356" s="831"/>
      <c r="L356" s="831"/>
    </row>
    <row r="357" spans="1:12" s="1110" customFormat="1" ht="15" customHeight="1" x14ac:dyDescent="0.25">
      <c r="A357" s="876"/>
      <c r="B357" s="969"/>
      <c r="C357" s="970"/>
      <c r="D357" s="970"/>
      <c r="E357" s="971"/>
      <c r="F357" s="1081" t="s">
        <v>98</v>
      </c>
      <c r="G357" s="974">
        <f>G358</f>
        <v>81978176</v>
      </c>
      <c r="H357" s="974">
        <f>H358</f>
        <v>89914548</v>
      </c>
      <c r="I357" s="892">
        <f t="shared" ref="I357" si="84">I358</f>
        <v>36892744</v>
      </c>
      <c r="J357" s="893">
        <f t="shared" si="77"/>
        <v>0.41030895245116505</v>
      </c>
      <c r="K357" s="831"/>
      <c r="L357" s="831"/>
    </row>
    <row r="358" spans="1:12" s="766" customFormat="1" ht="16.5" customHeight="1" x14ac:dyDescent="0.25">
      <c r="A358" s="802"/>
      <c r="B358" s="886" t="s">
        <v>74</v>
      </c>
      <c r="C358" s="894"/>
      <c r="D358" s="894" t="s">
        <v>353</v>
      </c>
      <c r="E358" s="895" t="s">
        <v>26</v>
      </c>
      <c r="F358" s="1111"/>
      <c r="G358" s="825">
        <v>81978176</v>
      </c>
      <c r="H358" s="825">
        <v>89914548</v>
      </c>
      <c r="I358" s="826">
        <v>36892744</v>
      </c>
      <c r="J358" s="827">
        <f t="shared" si="77"/>
        <v>0.41030895245116505</v>
      </c>
      <c r="K358" s="831"/>
      <c r="L358" s="831"/>
    </row>
    <row r="359" spans="1:12" s="1110" customFormat="1" ht="15" customHeight="1" x14ac:dyDescent="0.25">
      <c r="A359" s="876"/>
      <c r="B359" s="969"/>
      <c r="C359" s="970"/>
      <c r="D359" s="970"/>
      <c r="E359" s="971"/>
      <c r="F359" s="1081" t="s">
        <v>99</v>
      </c>
      <c r="G359" s="974">
        <f>G360</f>
        <v>175143593</v>
      </c>
      <c r="H359" s="974">
        <f>H360</f>
        <v>200645999.66999999</v>
      </c>
      <c r="I359" s="892">
        <f t="shared" ref="I359" si="85">I360</f>
        <v>73591634.75</v>
      </c>
      <c r="J359" s="893">
        <f t="shared" si="77"/>
        <v>0.36677349596321512</v>
      </c>
      <c r="K359" s="831"/>
      <c r="L359" s="831"/>
    </row>
    <row r="360" spans="1:12" s="765" customFormat="1" ht="15.75" customHeight="1" x14ac:dyDescent="0.25">
      <c r="A360" s="802"/>
      <c r="B360" s="955" t="s">
        <v>74</v>
      </c>
      <c r="C360" s="894"/>
      <c r="D360" s="894" t="s">
        <v>354</v>
      </c>
      <c r="E360" s="895" t="s">
        <v>26</v>
      </c>
      <c r="F360" s="1111"/>
      <c r="G360" s="825">
        <v>175143593</v>
      </c>
      <c r="H360" s="825">
        <v>200645999.66999999</v>
      </c>
      <c r="I360" s="826">
        <v>73591634.75</v>
      </c>
      <c r="J360" s="827">
        <f t="shared" si="77"/>
        <v>0.36677349596321512</v>
      </c>
      <c r="K360" s="831"/>
      <c r="L360" s="831"/>
    </row>
    <row r="361" spans="1:12" s="1110" customFormat="1" ht="15" customHeight="1" x14ac:dyDescent="0.25">
      <c r="A361" s="876"/>
      <c r="B361" s="969"/>
      <c r="C361" s="970"/>
      <c r="D361" s="970"/>
      <c r="E361" s="971"/>
      <c r="F361" s="1081" t="s">
        <v>100</v>
      </c>
      <c r="G361" s="974">
        <f>G362</f>
        <v>29587030</v>
      </c>
      <c r="H361" s="974">
        <f>H362</f>
        <v>37403223.340000004</v>
      </c>
      <c r="I361" s="892">
        <f t="shared" ref="I361" si="86">I362</f>
        <v>14742474.529999999</v>
      </c>
      <c r="J361" s="893">
        <f t="shared" si="77"/>
        <v>0.39414984093721156</v>
      </c>
      <c r="K361" s="831"/>
      <c r="L361" s="831"/>
    </row>
    <row r="362" spans="1:12" s="766" customFormat="1" ht="16.5" customHeight="1" x14ac:dyDescent="0.25">
      <c r="A362" s="802"/>
      <c r="B362" s="955" t="s">
        <v>74</v>
      </c>
      <c r="C362" s="894"/>
      <c r="D362" s="894" t="s">
        <v>355</v>
      </c>
      <c r="E362" s="895" t="s">
        <v>114</v>
      </c>
      <c r="F362" s="1111"/>
      <c r="G362" s="825">
        <v>29587030</v>
      </c>
      <c r="H362" s="825">
        <v>37403223.340000004</v>
      </c>
      <c r="I362" s="826">
        <v>14742474.529999999</v>
      </c>
      <c r="J362" s="827">
        <f t="shared" si="77"/>
        <v>0.39414984093721156</v>
      </c>
      <c r="K362" s="831"/>
      <c r="L362" s="831"/>
    </row>
    <row r="363" spans="1:12" s="1110" customFormat="1" ht="30" customHeight="1" x14ac:dyDescent="0.25">
      <c r="A363" s="876"/>
      <c r="B363" s="969"/>
      <c r="C363" s="970"/>
      <c r="D363" s="970"/>
      <c r="E363" s="971"/>
      <c r="F363" s="1081" t="s">
        <v>21</v>
      </c>
      <c r="G363" s="974">
        <f t="shared" ref="G363" si="87">G364+G366</f>
        <v>0</v>
      </c>
      <c r="H363" s="974">
        <f>H364+H366+H365</f>
        <v>374000</v>
      </c>
      <c r="I363" s="892">
        <f>I364+I366+I365</f>
        <v>374000</v>
      </c>
      <c r="J363" s="893">
        <f t="shared" si="77"/>
        <v>1</v>
      </c>
      <c r="K363" s="831"/>
      <c r="L363" s="831"/>
    </row>
    <row r="364" spans="1:12" s="766" customFormat="1" ht="15" customHeight="1" x14ac:dyDescent="0.25">
      <c r="A364" s="802"/>
      <c r="B364" s="955" t="s">
        <v>41</v>
      </c>
      <c r="C364" s="894" t="s">
        <v>68</v>
      </c>
      <c r="D364" s="894" t="s">
        <v>451</v>
      </c>
      <c r="E364" s="895" t="s">
        <v>102</v>
      </c>
      <c r="F364" s="1111"/>
      <c r="G364" s="825"/>
      <c r="H364" s="825">
        <v>374000</v>
      </c>
      <c r="I364" s="826">
        <v>374000</v>
      </c>
      <c r="J364" s="827">
        <f t="shared" si="77"/>
        <v>1</v>
      </c>
      <c r="K364" s="831"/>
      <c r="L364" s="831"/>
    </row>
    <row r="365" spans="1:12" s="766" customFormat="1" ht="15" hidden="1" customHeight="1" x14ac:dyDescent="0.25">
      <c r="A365" s="802"/>
      <c r="B365" s="955" t="s">
        <v>41</v>
      </c>
      <c r="C365" s="894"/>
      <c r="D365" s="1113" t="s">
        <v>540</v>
      </c>
      <c r="E365" s="1114"/>
      <c r="F365" s="1115"/>
      <c r="G365" s="1116"/>
      <c r="H365" s="1116"/>
      <c r="I365" s="1117"/>
      <c r="J365" s="827" t="e">
        <f t="shared" si="77"/>
        <v>#DIV/0!</v>
      </c>
      <c r="K365" s="831"/>
      <c r="L365" s="831"/>
    </row>
    <row r="366" spans="1:12" s="766" customFormat="1" ht="12.75" hidden="1" customHeight="1" x14ac:dyDescent="0.25">
      <c r="A366" s="802"/>
      <c r="B366" s="955" t="s">
        <v>41</v>
      </c>
      <c r="C366" s="894" t="s">
        <v>68</v>
      </c>
      <c r="D366" s="894" t="s">
        <v>101</v>
      </c>
      <c r="E366" s="895" t="s">
        <v>102</v>
      </c>
      <c r="F366" s="1029"/>
      <c r="G366" s="825"/>
      <c r="H366" s="825"/>
      <c r="I366" s="826"/>
      <c r="J366" s="827" t="e">
        <f t="shared" si="77"/>
        <v>#DIV/0!</v>
      </c>
      <c r="K366" s="831"/>
      <c r="L366" s="831"/>
    </row>
    <row r="367" spans="1:12" s="1110" customFormat="1" ht="49.5" customHeight="1" x14ac:dyDescent="0.25">
      <c r="A367" s="876"/>
      <c r="B367" s="1264"/>
      <c r="C367" s="1265"/>
      <c r="D367" s="1265"/>
      <c r="E367" s="1266"/>
      <c r="F367" s="1267" t="s">
        <v>103</v>
      </c>
      <c r="G367" s="1010">
        <f>SUM(G368:G371)</f>
        <v>0</v>
      </c>
      <c r="H367" s="1010">
        <f>SUM(H368:H371)</f>
        <v>49981062</v>
      </c>
      <c r="I367" s="1011">
        <f>SUM(I368:I371)</f>
        <v>0</v>
      </c>
      <c r="J367" s="1012">
        <f t="shared" si="77"/>
        <v>0</v>
      </c>
      <c r="K367" s="831"/>
      <c r="L367" s="831"/>
    </row>
    <row r="368" spans="1:12" s="766" customFormat="1" ht="12.75" hidden="1" customHeight="1" x14ac:dyDescent="0.25">
      <c r="A368" s="802"/>
      <c r="B368" s="1762" t="s">
        <v>74</v>
      </c>
      <c r="C368" s="1765" t="s">
        <v>68</v>
      </c>
      <c r="D368" s="1765" t="s">
        <v>104</v>
      </c>
      <c r="E368" s="1768" t="s">
        <v>53</v>
      </c>
      <c r="F368" s="1111"/>
      <c r="G368" s="825"/>
      <c r="H368" s="825"/>
      <c r="I368" s="826"/>
      <c r="J368" s="827" t="e">
        <f t="shared" si="77"/>
        <v>#DIV/0!</v>
      </c>
      <c r="K368" s="831"/>
      <c r="L368" s="831"/>
    </row>
    <row r="369" spans="1:12" s="766" customFormat="1" ht="12.75" hidden="1" customHeight="1" x14ac:dyDescent="0.25">
      <c r="A369" s="802"/>
      <c r="B369" s="1764"/>
      <c r="C369" s="1767"/>
      <c r="D369" s="1767"/>
      <c r="E369" s="1770"/>
      <c r="F369" s="1111"/>
      <c r="G369" s="825"/>
      <c r="H369" s="825"/>
      <c r="I369" s="826"/>
      <c r="J369" s="827" t="e">
        <f t="shared" si="77"/>
        <v>#DIV/0!</v>
      </c>
      <c r="K369" s="831"/>
      <c r="L369" s="831"/>
    </row>
    <row r="370" spans="1:12" s="766" customFormat="1" ht="25.5" customHeight="1" x14ac:dyDescent="0.25">
      <c r="A370" s="802"/>
      <c r="B370" s="1762" t="s">
        <v>74</v>
      </c>
      <c r="C370" s="1765" t="s">
        <v>97</v>
      </c>
      <c r="D370" s="1765" t="s">
        <v>612</v>
      </c>
      <c r="E370" s="1768" t="s">
        <v>26</v>
      </c>
      <c r="F370" s="1111"/>
      <c r="G370" s="825"/>
      <c r="H370" s="825">
        <v>49981062</v>
      </c>
      <c r="I370" s="826">
        <v>0</v>
      </c>
      <c r="J370" s="827">
        <f t="shared" si="77"/>
        <v>0</v>
      </c>
      <c r="K370" s="831"/>
      <c r="L370" s="831"/>
    </row>
    <row r="371" spans="1:12" s="766" customFormat="1" ht="12.75" hidden="1" customHeight="1" x14ac:dyDescent="0.25">
      <c r="A371" s="802"/>
      <c r="B371" s="1764"/>
      <c r="C371" s="1767"/>
      <c r="D371" s="1767"/>
      <c r="E371" s="1770"/>
      <c r="F371" s="1111"/>
      <c r="G371" s="825"/>
      <c r="H371" s="825"/>
      <c r="I371" s="826"/>
      <c r="J371" s="827" t="e">
        <f t="shared" si="77"/>
        <v>#DIV/0!</v>
      </c>
      <c r="K371" s="831"/>
      <c r="L371" s="831"/>
    </row>
    <row r="372" spans="1:12" s="1110" customFormat="1" ht="18" customHeight="1" x14ac:dyDescent="0.25">
      <c r="A372" s="876"/>
      <c r="B372" s="1268"/>
      <c r="C372" s="1269"/>
      <c r="D372" s="1269"/>
      <c r="E372" s="1270"/>
      <c r="F372" s="1271" t="s">
        <v>113</v>
      </c>
      <c r="G372" s="974">
        <f>G373</f>
        <v>1337020</v>
      </c>
      <c r="H372" s="974">
        <f>H373</f>
        <v>1109463.1599999999</v>
      </c>
      <c r="I372" s="892">
        <f t="shared" ref="I372" si="88">I373</f>
        <v>1109463.1599999999</v>
      </c>
      <c r="J372" s="893">
        <f t="shared" si="77"/>
        <v>1</v>
      </c>
      <c r="K372" s="831"/>
      <c r="L372" s="831"/>
    </row>
    <row r="373" spans="1:12" s="766" customFormat="1" ht="15.75" customHeight="1" x14ac:dyDescent="0.25">
      <c r="A373" s="802"/>
      <c r="B373" s="955" t="s">
        <v>74</v>
      </c>
      <c r="C373" s="894"/>
      <c r="D373" s="894" t="s">
        <v>356</v>
      </c>
      <c r="E373" s="895" t="s">
        <v>26</v>
      </c>
      <c r="F373" s="1111"/>
      <c r="G373" s="825">
        <v>1337020</v>
      </c>
      <c r="H373" s="825">
        <v>1109463.1599999999</v>
      </c>
      <c r="I373" s="826">
        <v>1109463.1599999999</v>
      </c>
      <c r="J373" s="827">
        <f t="shared" si="77"/>
        <v>1</v>
      </c>
      <c r="K373" s="831"/>
      <c r="L373" s="831"/>
    </row>
    <row r="374" spans="1:12" s="1110" customFormat="1" ht="19.5" hidden="1" customHeight="1" x14ac:dyDescent="0.25">
      <c r="A374" s="876"/>
      <c r="B374" s="969"/>
      <c r="C374" s="970"/>
      <c r="D374" s="970"/>
      <c r="E374" s="971"/>
      <c r="F374" s="1081" t="s">
        <v>105</v>
      </c>
      <c r="G374" s="974">
        <f>SUM(G375:G375)</f>
        <v>0</v>
      </c>
      <c r="H374" s="974">
        <f>SUM(H375:H375)</f>
        <v>0</v>
      </c>
      <c r="I374" s="892">
        <f>SUM(I375:I375)</f>
        <v>0</v>
      </c>
      <c r="J374" s="893" t="e">
        <f t="shared" si="77"/>
        <v>#DIV/0!</v>
      </c>
      <c r="K374" s="831"/>
      <c r="L374" s="831"/>
    </row>
    <row r="375" spans="1:12" s="766" customFormat="1" ht="16.5" hidden="1" customHeight="1" x14ac:dyDescent="0.25">
      <c r="A375" s="802"/>
      <c r="B375" s="1602" t="s">
        <v>74</v>
      </c>
      <c r="C375" s="1603"/>
      <c r="D375" s="1603" t="s">
        <v>452</v>
      </c>
      <c r="E375" s="1604" t="s">
        <v>26</v>
      </c>
      <c r="F375" s="1121"/>
      <c r="G375" s="808"/>
      <c r="H375" s="808"/>
      <c r="I375" s="809"/>
      <c r="J375" s="810" t="e">
        <f t="shared" si="77"/>
        <v>#DIV/0!</v>
      </c>
      <c r="K375" s="831"/>
      <c r="L375" s="831"/>
    </row>
    <row r="376" spans="1:12" s="1110" customFormat="1" ht="18.75" hidden="1" customHeight="1" x14ac:dyDescent="0.25">
      <c r="A376" s="876"/>
      <c r="B376" s="940"/>
      <c r="C376" s="941"/>
      <c r="D376" s="941"/>
      <c r="E376" s="942"/>
      <c r="F376" s="1122" t="s">
        <v>221</v>
      </c>
      <c r="G376" s="1123">
        <f>SUM(G377:G387)</f>
        <v>0</v>
      </c>
      <c r="H376" s="1124">
        <f>SUM(H377:H387)</f>
        <v>0</v>
      </c>
      <c r="I376" s="892">
        <f>SUM(I377:I387)</f>
        <v>0</v>
      </c>
      <c r="J376" s="893" t="e">
        <f t="shared" si="77"/>
        <v>#DIV/0!</v>
      </c>
      <c r="K376" s="831"/>
      <c r="L376" s="831"/>
    </row>
    <row r="377" spans="1:12" s="766" customFormat="1" ht="15" hidden="1" customHeight="1" x14ac:dyDescent="0.25">
      <c r="A377" s="802"/>
      <c r="B377" s="1602" t="s">
        <v>74</v>
      </c>
      <c r="C377" s="1603"/>
      <c r="D377" s="1603" t="s">
        <v>489</v>
      </c>
      <c r="E377" s="1604" t="s">
        <v>26</v>
      </c>
      <c r="F377" s="1111"/>
      <c r="G377" s="825"/>
      <c r="H377" s="825"/>
      <c r="I377" s="826"/>
      <c r="J377" s="827" t="e">
        <f t="shared" si="77"/>
        <v>#DIV/0!</v>
      </c>
      <c r="K377" s="831"/>
      <c r="L377" s="831"/>
    </row>
    <row r="378" spans="1:12" s="766" customFormat="1" ht="15" hidden="1" customHeight="1" x14ac:dyDescent="0.25">
      <c r="A378" s="802"/>
      <c r="B378" s="1587" t="s">
        <v>74</v>
      </c>
      <c r="C378" s="1589"/>
      <c r="D378" s="1589" t="s">
        <v>490</v>
      </c>
      <c r="E378" s="1592" t="s">
        <v>26</v>
      </c>
      <c r="F378" s="1111"/>
      <c r="G378" s="825"/>
      <c r="H378" s="825"/>
      <c r="I378" s="826"/>
      <c r="J378" s="827" t="e">
        <f t="shared" si="77"/>
        <v>#DIV/0!</v>
      </c>
      <c r="K378" s="831"/>
      <c r="L378" s="831"/>
    </row>
    <row r="379" spans="1:12" s="766" customFormat="1" ht="12.75" hidden="1" customHeight="1" x14ac:dyDescent="0.25">
      <c r="A379" s="802"/>
      <c r="B379" s="1762" t="s">
        <v>74</v>
      </c>
      <c r="C379" s="1765" t="s">
        <v>97</v>
      </c>
      <c r="D379" s="1765" t="s">
        <v>106</v>
      </c>
      <c r="E379" s="1768" t="s">
        <v>26</v>
      </c>
      <c r="F379" s="1111"/>
      <c r="G379" s="825"/>
      <c r="H379" s="825"/>
      <c r="I379" s="826"/>
      <c r="J379" s="827" t="e">
        <f t="shared" si="77"/>
        <v>#DIV/0!</v>
      </c>
      <c r="K379" s="831"/>
      <c r="L379" s="831"/>
    </row>
    <row r="380" spans="1:12" s="766" customFormat="1" ht="12.75" hidden="1" customHeight="1" x14ac:dyDescent="0.25">
      <c r="A380" s="802"/>
      <c r="B380" s="1763"/>
      <c r="C380" s="1766"/>
      <c r="D380" s="1766"/>
      <c r="E380" s="1769"/>
      <c r="F380" s="1111" t="s">
        <v>7</v>
      </c>
      <c r="G380" s="825"/>
      <c r="H380" s="825"/>
      <c r="I380" s="826"/>
      <c r="J380" s="827" t="e">
        <f t="shared" si="77"/>
        <v>#DIV/0!</v>
      </c>
      <c r="K380" s="831"/>
      <c r="L380" s="831"/>
    </row>
    <row r="381" spans="1:12" s="766" customFormat="1" ht="12.75" hidden="1" customHeight="1" x14ac:dyDescent="0.25">
      <c r="A381" s="802"/>
      <c r="B381" s="1764"/>
      <c r="C381" s="1767"/>
      <c r="D381" s="1767"/>
      <c r="E381" s="1770"/>
      <c r="F381" s="1111" t="s">
        <v>25</v>
      </c>
      <c r="G381" s="825"/>
      <c r="H381" s="825"/>
      <c r="I381" s="826"/>
      <c r="J381" s="827" t="e">
        <f t="shared" si="77"/>
        <v>#DIV/0!</v>
      </c>
      <c r="K381" s="831"/>
      <c r="L381" s="831"/>
    </row>
    <row r="382" spans="1:12" s="766" customFormat="1" ht="12.75" hidden="1" customHeight="1" x14ac:dyDescent="0.25">
      <c r="A382" s="802"/>
      <c r="B382" s="1762" t="s">
        <v>74</v>
      </c>
      <c r="C382" s="1765" t="s">
        <v>97</v>
      </c>
      <c r="D382" s="1765" t="s">
        <v>107</v>
      </c>
      <c r="E382" s="1768" t="s">
        <v>26</v>
      </c>
      <c r="F382" s="1111"/>
      <c r="G382" s="825"/>
      <c r="H382" s="825"/>
      <c r="I382" s="826"/>
      <c r="J382" s="827" t="e">
        <f t="shared" si="77"/>
        <v>#DIV/0!</v>
      </c>
      <c r="K382" s="831"/>
      <c r="L382" s="831"/>
    </row>
    <row r="383" spans="1:12" s="766" customFormat="1" ht="12.75" hidden="1" customHeight="1" x14ac:dyDescent="0.25">
      <c r="A383" s="802"/>
      <c r="B383" s="1763"/>
      <c r="C383" s="1766"/>
      <c r="D383" s="1766"/>
      <c r="E383" s="1769"/>
      <c r="F383" s="1111" t="s">
        <v>7</v>
      </c>
      <c r="G383" s="825"/>
      <c r="H383" s="825"/>
      <c r="I383" s="826"/>
      <c r="J383" s="827" t="e">
        <f t="shared" si="77"/>
        <v>#DIV/0!</v>
      </c>
      <c r="K383" s="831"/>
      <c r="L383" s="831"/>
    </row>
    <row r="384" spans="1:12" s="766" customFormat="1" ht="12.75" hidden="1" customHeight="1" x14ac:dyDescent="0.25">
      <c r="A384" s="802"/>
      <c r="B384" s="1764"/>
      <c r="C384" s="1767"/>
      <c r="D384" s="1767"/>
      <c r="E384" s="1770"/>
      <c r="F384" s="1111" t="s">
        <v>25</v>
      </c>
      <c r="G384" s="825"/>
      <c r="H384" s="825"/>
      <c r="I384" s="826"/>
      <c r="J384" s="827" t="e">
        <f t="shared" ref="J384:J455" si="89">I384/H384</f>
        <v>#DIV/0!</v>
      </c>
      <c r="K384" s="831"/>
      <c r="L384" s="831"/>
    </row>
    <row r="385" spans="1:12" s="766" customFormat="1" ht="12.75" hidden="1" customHeight="1" x14ac:dyDescent="0.25">
      <c r="A385" s="802"/>
      <c r="B385" s="1762" t="s">
        <v>74</v>
      </c>
      <c r="C385" s="1765" t="s">
        <v>97</v>
      </c>
      <c r="D385" s="1765" t="s">
        <v>108</v>
      </c>
      <c r="E385" s="1768" t="s">
        <v>26</v>
      </c>
      <c r="F385" s="1111"/>
      <c r="G385" s="825"/>
      <c r="H385" s="825"/>
      <c r="I385" s="826"/>
      <c r="J385" s="827" t="e">
        <f t="shared" si="89"/>
        <v>#DIV/0!</v>
      </c>
      <c r="K385" s="831"/>
      <c r="L385" s="831"/>
    </row>
    <row r="386" spans="1:12" s="766" customFormat="1" ht="12.75" hidden="1" customHeight="1" x14ac:dyDescent="0.25">
      <c r="A386" s="802"/>
      <c r="B386" s="1763"/>
      <c r="C386" s="1766"/>
      <c r="D386" s="1766"/>
      <c r="E386" s="1769"/>
      <c r="F386" s="1111" t="s">
        <v>7</v>
      </c>
      <c r="G386" s="825"/>
      <c r="H386" s="825"/>
      <c r="I386" s="826"/>
      <c r="J386" s="827" t="e">
        <f t="shared" si="89"/>
        <v>#DIV/0!</v>
      </c>
      <c r="K386" s="831"/>
      <c r="L386" s="831"/>
    </row>
    <row r="387" spans="1:12" s="766" customFormat="1" ht="12.75" hidden="1" customHeight="1" x14ac:dyDescent="0.25">
      <c r="A387" s="802"/>
      <c r="B387" s="1771"/>
      <c r="C387" s="1772"/>
      <c r="D387" s="1772"/>
      <c r="E387" s="1773"/>
      <c r="F387" s="1111" t="s">
        <v>25</v>
      </c>
      <c r="G387" s="825"/>
      <c r="H387" s="825"/>
      <c r="I387" s="826"/>
      <c r="J387" s="827" t="e">
        <f t="shared" si="89"/>
        <v>#DIV/0!</v>
      </c>
      <c r="K387" s="831"/>
      <c r="L387" s="831"/>
    </row>
    <row r="388" spans="1:12" s="874" customFormat="1" ht="37.5" customHeight="1" x14ac:dyDescent="0.25">
      <c r="A388" s="1024"/>
      <c r="B388" s="912"/>
      <c r="C388" s="913"/>
      <c r="D388" s="913"/>
      <c r="E388" s="914"/>
      <c r="F388" s="1109" t="s">
        <v>181</v>
      </c>
      <c r="G388" s="901">
        <f t="shared" ref="G388:I388" si="90">G389+G391</f>
        <v>63410344</v>
      </c>
      <c r="H388" s="901">
        <f>H389+H391</f>
        <v>73564574.900000006</v>
      </c>
      <c r="I388" s="902">
        <f t="shared" si="90"/>
        <v>25751929.52</v>
      </c>
      <c r="J388" s="903">
        <f t="shared" si="89"/>
        <v>0.35005883681114014</v>
      </c>
      <c r="K388" s="831"/>
      <c r="L388" s="831"/>
    </row>
    <row r="389" spans="1:12" s="1110" customFormat="1" ht="30" customHeight="1" x14ac:dyDescent="0.25">
      <c r="A389" s="876"/>
      <c r="B389" s="969"/>
      <c r="C389" s="970"/>
      <c r="D389" s="970"/>
      <c r="E389" s="971"/>
      <c r="F389" s="1081" t="s">
        <v>60</v>
      </c>
      <c r="G389" s="974">
        <f>G390</f>
        <v>56410344</v>
      </c>
      <c r="H389" s="974">
        <f>H390</f>
        <v>70570504</v>
      </c>
      <c r="I389" s="892">
        <f t="shared" ref="I389" si="91">I390</f>
        <v>24847514.52</v>
      </c>
      <c r="J389" s="893">
        <f t="shared" si="89"/>
        <v>0.35209489959147805</v>
      </c>
      <c r="K389" s="831"/>
      <c r="L389" s="831"/>
    </row>
    <row r="390" spans="1:12" s="766" customFormat="1" ht="15" customHeight="1" x14ac:dyDescent="0.25">
      <c r="A390" s="802"/>
      <c r="B390" s="955" t="s">
        <v>74</v>
      </c>
      <c r="C390" s="894"/>
      <c r="D390" s="894" t="s">
        <v>357</v>
      </c>
      <c r="E390" s="895" t="s">
        <v>26</v>
      </c>
      <c r="F390" s="1125"/>
      <c r="G390" s="825">
        <v>56410344</v>
      </c>
      <c r="H390" s="825">
        <v>70570504</v>
      </c>
      <c r="I390" s="826">
        <v>24847514.52</v>
      </c>
      <c r="J390" s="827">
        <f t="shared" si="89"/>
        <v>0.35209489959147805</v>
      </c>
      <c r="K390" s="831"/>
      <c r="L390" s="831"/>
    </row>
    <row r="391" spans="1:12" s="1110" customFormat="1" ht="34.5" customHeight="1" x14ac:dyDescent="0.25">
      <c r="A391" s="876"/>
      <c r="B391" s="969"/>
      <c r="C391" s="970"/>
      <c r="D391" s="970"/>
      <c r="E391" s="971"/>
      <c r="F391" s="1081" t="s">
        <v>109</v>
      </c>
      <c r="G391" s="974">
        <f>G392</f>
        <v>7000000</v>
      </c>
      <c r="H391" s="974">
        <f>H392</f>
        <v>2994070.9</v>
      </c>
      <c r="I391" s="892">
        <f t="shared" ref="I391" si="92">I392</f>
        <v>904415</v>
      </c>
      <c r="J391" s="893">
        <f t="shared" si="89"/>
        <v>0.30206866510742952</v>
      </c>
      <c r="K391" s="831"/>
      <c r="L391" s="831"/>
    </row>
    <row r="392" spans="1:12" s="766" customFormat="1" ht="15.75" customHeight="1" x14ac:dyDescent="0.25">
      <c r="A392" s="802"/>
      <c r="B392" s="1597" t="s">
        <v>74</v>
      </c>
      <c r="C392" s="1589"/>
      <c r="D392" s="1589" t="s">
        <v>358</v>
      </c>
      <c r="E392" s="1592" t="s">
        <v>15</v>
      </c>
      <c r="F392" s="1545"/>
      <c r="G392" s="825">
        <v>7000000</v>
      </c>
      <c r="H392" s="825">
        <v>2994070.9</v>
      </c>
      <c r="I392" s="826">
        <v>904415</v>
      </c>
      <c r="J392" s="827">
        <f t="shared" si="89"/>
        <v>0.30206866510742952</v>
      </c>
      <c r="K392" s="831"/>
      <c r="L392" s="831"/>
    </row>
    <row r="393" spans="1:12" s="766" customFormat="1" ht="15.75" hidden="1" customHeight="1" x14ac:dyDescent="0.25">
      <c r="A393" s="802"/>
      <c r="B393" s="962"/>
      <c r="C393" s="821"/>
      <c r="D393" s="821"/>
      <c r="E393" s="821"/>
      <c r="F393" s="1546"/>
      <c r="G393" s="824"/>
      <c r="H393" s="825"/>
      <c r="I393" s="826"/>
      <c r="J393" s="827"/>
      <c r="K393" s="831"/>
      <c r="L393" s="831"/>
    </row>
    <row r="394" spans="1:12" s="766" customFormat="1" ht="15.75" hidden="1" customHeight="1" x14ac:dyDescent="0.25">
      <c r="A394" s="802"/>
      <c r="B394" s="1177"/>
      <c r="C394" s="1042"/>
      <c r="D394" s="1042"/>
      <c r="E394" s="1042"/>
      <c r="F394" s="1547"/>
      <c r="G394" s="1548"/>
      <c r="H394" s="909"/>
      <c r="I394" s="910"/>
      <c r="J394" s="911"/>
      <c r="K394" s="831"/>
      <c r="L394" s="831"/>
    </row>
    <row r="395" spans="1:12" s="766" customFormat="1" ht="15.75" hidden="1" customHeight="1" x14ac:dyDescent="0.25">
      <c r="A395" s="802"/>
      <c r="B395" s="1549"/>
      <c r="C395" s="821"/>
      <c r="D395" s="821"/>
      <c r="E395" s="1550"/>
      <c r="F395" s="1551"/>
      <c r="G395" s="824"/>
      <c r="H395" s="825"/>
      <c r="I395" s="826"/>
      <c r="J395" s="827"/>
      <c r="K395" s="831"/>
      <c r="L395" s="831"/>
    </row>
    <row r="396" spans="1:12" s="874" customFormat="1" ht="38.25" customHeight="1" x14ac:dyDescent="0.25">
      <c r="A396" s="780"/>
      <c r="B396" s="912"/>
      <c r="C396" s="913"/>
      <c r="D396" s="913"/>
      <c r="E396" s="914"/>
      <c r="F396" s="1109" t="s">
        <v>182</v>
      </c>
      <c r="G396" s="901">
        <f>G397+G399+G401+G403</f>
        <v>2758560</v>
      </c>
      <c r="H396" s="901">
        <f>H397+H399+H401+H403</f>
        <v>2782560</v>
      </c>
      <c r="I396" s="902">
        <f t="shared" ref="I396" si="93">I397+I399+I401+I403</f>
        <v>303400</v>
      </c>
      <c r="J396" s="903">
        <f t="shared" si="89"/>
        <v>0.10903628313495486</v>
      </c>
      <c r="K396" s="831"/>
      <c r="L396" s="831"/>
    </row>
    <row r="397" spans="1:12" s="1110" customFormat="1" ht="52.5" customHeight="1" x14ac:dyDescent="0.25">
      <c r="A397" s="876"/>
      <c r="B397" s="969"/>
      <c r="C397" s="970"/>
      <c r="D397" s="970"/>
      <c r="E397" s="971"/>
      <c r="F397" s="1081" t="s">
        <v>232</v>
      </c>
      <c r="G397" s="974">
        <f t="shared" ref="G397:I397" si="94">G398</f>
        <v>46800</v>
      </c>
      <c r="H397" s="974">
        <f t="shared" si="94"/>
        <v>46800</v>
      </c>
      <c r="I397" s="892">
        <f t="shared" si="94"/>
        <v>9900</v>
      </c>
      <c r="J397" s="893">
        <f t="shared" si="89"/>
        <v>0.21153846153846154</v>
      </c>
      <c r="K397" s="831"/>
      <c r="L397" s="831"/>
    </row>
    <row r="398" spans="1:12" s="766" customFormat="1" ht="19.5" customHeight="1" x14ac:dyDescent="0.25">
      <c r="A398" s="802"/>
      <c r="B398" s="955" t="s">
        <v>74</v>
      </c>
      <c r="C398" s="894"/>
      <c r="D398" s="894" t="s">
        <v>359</v>
      </c>
      <c r="E398" s="895" t="s">
        <v>26</v>
      </c>
      <c r="F398" s="1125"/>
      <c r="G398" s="825">
        <v>46800</v>
      </c>
      <c r="H398" s="825">
        <v>46800</v>
      </c>
      <c r="I398" s="826">
        <v>9900</v>
      </c>
      <c r="J398" s="893">
        <f t="shared" si="89"/>
        <v>0.21153846153846154</v>
      </c>
      <c r="K398" s="831"/>
      <c r="L398" s="831"/>
    </row>
    <row r="399" spans="1:12" s="1110" customFormat="1" ht="73.5" customHeight="1" x14ac:dyDescent="0.25">
      <c r="A399" s="876"/>
      <c r="B399" s="969"/>
      <c r="C399" s="970"/>
      <c r="D399" s="970"/>
      <c r="E399" s="971"/>
      <c r="F399" s="1081" t="s">
        <v>233</v>
      </c>
      <c r="G399" s="974">
        <f t="shared" ref="G399:I399" si="95">G400</f>
        <v>164400</v>
      </c>
      <c r="H399" s="974">
        <f t="shared" si="95"/>
        <v>188400</v>
      </c>
      <c r="I399" s="892">
        <f t="shared" si="95"/>
        <v>68500</v>
      </c>
      <c r="J399" s="893">
        <f t="shared" si="89"/>
        <v>0.363588110403397</v>
      </c>
      <c r="K399" s="831"/>
      <c r="L399" s="831"/>
    </row>
    <row r="400" spans="1:12" s="766" customFormat="1" ht="16.5" customHeight="1" x14ac:dyDescent="0.25">
      <c r="A400" s="802"/>
      <c r="B400" s="955" t="s">
        <v>74</v>
      </c>
      <c r="C400" s="894"/>
      <c r="D400" s="894" t="s">
        <v>360</v>
      </c>
      <c r="E400" s="895" t="s">
        <v>12</v>
      </c>
      <c r="F400" s="1125"/>
      <c r="G400" s="825">
        <v>164400</v>
      </c>
      <c r="H400" s="825">
        <v>188400</v>
      </c>
      <c r="I400" s="826">
        <v>68500</v>
      </c>
      <c r="J400" s="827">
        <f t="shared" si="89"/>
        <v>0.363588110403397</v>
      </c>
      <c r="K400" s="831"/>
      <c r="L400" s="831"/>
    </row>
    <row r="401" spans="1:12" s="884" customFormat="1" ht="25.5" customHeight="1" x14ac:dyDescent="0.25">
      <c r="A401" s="876"/>
      <c r="B401" s="969"/>
      <c r="C401" s="970"/>
      <c r="D401" s="970"/>
      <c r="E401" s="971"/>
      <c r="F401" s="1081" t="s">
        <v>92</v>
      </c>
      <c r="G401" s="974">
        <f t="shared" ref="G401:I401" si="96">SUM(G402:G402)</f>
        <v>1953000</v>
      </c>
      <c r="H401" s="974">
        <f t="shared" si="96"/>
        <v>1953000</v>
      </c>
      <c r="I401" s="892">
        <f t="shared" si="96"/>
        <v>0</v>
      </c>
      <c r="J401" s="893">
        <f t="shared" si="89"/>
        <v>0</v>
      </c>
      <c r="K401" s="831"/>
      <c r="L401" s="831"/>
    </row>
    <row r="402" spans="1:12" s="766" customFormat="1" ht="16.5" customHeight="1" x14ac:dyDescent="0.25">
      <c r="A402" s="802"/>
      <c r="B402" s="1025" t="s">
        <v>74</v>
      </c>
      <c r="C402" s="894"/>
      <c r="D402" s="894" t="s">
        <v>361</v>
      </c>
      <c r="E402" s="895" t="s">
        <v>149</v>
      </c>
      <c r="F402" s="1125"/>
      <c r="G402" s="825">
        <v>1953000</v>
      </c>
      <c r="H402" s="825">
        <v>1953000</v>
      </c>
      <c r="I402" s="826">
        <v>0</v>
      </c>
      <c r="J402" s="827">
        <f t="shared" si="89"/>
        <v>0</v>
      </c>
      <c r="K402" s="831"/>
      <c r="L402" s="831"/>
    </row>
    <row r="403" spans="1:12" s="884" customFormat="1" ht="15" customHeight="1" x14ac:dyDescent="0.25">
      <c r="A403" s="876"/>
      <c r="B403" s="969"/>
      <c r="C403" s="970"/>
      <c r="D403" s="970"/>
      <c r="E403" s="971"/>
      <c r="F403" s="1081" t="s">
        <v>87</v>
      </c>
      <c r="G403" s="974">
        <f>G404</f>
        <v>594360</v>
      </c>
      <c r="H403" s="974">
        <f>H404</f>
        <v>594360</v>
      </c>
      <c r="I403" s="892">
        <f t="shared" ref="I403" si="97">I404</f>
        <v>225000</v>
      </c>
      <c r="J403" s="893">
        <f t="shared" si="89"/>
        <v>0.37855844942459116</v>
      </c>
      <c r="K403" s="831"/>
      <c r="L403" s="831"/>
    </row>
    <row r="404" spans="1:12" s="766" customFormat="1" ht="17.25" customHeight="1" x14ac:dyDescent="0.25">
      <c r="A404" s="802"/>
      <c r="B404" s="1025" t="s">
        <v>74</v>
      </c>
      <c r="C404" s="894"/>
      <c r="D404" s="894" t="s">
        <v>362</v>
      </c>
      <c r="E404" s="895" t="s">
        <v>234</v>
      </c>
      <c r="F404" s="1125"/>
      <c r="G404" s="825">
        <v>594360</v>
      </c>
      <c r="H404" s="825">
        <v>594360</v>
      </c>
      <c r="I404" s="826">
        <v>225000</v>
      </c>
      <c r="J404" s="827">
        <f t="shared" si="89"/>
        <v>0.37855844942459116</v>
      </c>
      <c r="K404" s="831"/>
      <c r="L404" s="831"/>
    </row>
    <row r="405" spans="1:12" s="874" customFormat="1" ht="30" customHeight="1" x14ac:dyDescent="0.25">
      <c r="A405" s="780"/>
      <c r="B405" s="912"/>
      <c r="C405" s="913"/>
      <c r="D405" s="913"/>
      <c r="E405" s="914"/>
      <c r="F405" s="1109" t="s">
        <v>183</v>
      </c>
      <c r="G405" s="901">
        <f t="shared" ref="G405:I406" si="98">G406</f>
        <v>11339674</v>
      </c>
      <c r="H405" s="901">
        <f t="shared" si="98"/>
        <v>11942415</v>
      </c>
      <c r="I405" s="902">
        <f t="shared" si="98"/>
        <v>4340688</v>
      </c>
      <c r="J405" s="903">
        <f t="shared" si="89"/>
        <v>0.3634681929911161</v>
      </c>
      <c r="K405" s="831"/>
      <c r="L405" s="831"/>
    </row>
    <row r="406" spans="1:12" s="884" customFormat="1" ht="15" customHeight="1" x14ac:dyDescent="0.25">
      <c r="A406" s="876"/>
      <c r="B406" s="969"/>
      <c r="C406" s="970"/>
      <c r="D406" s="970"/>
      <c r="E406" s="971"/>
      <c r="F406" s="1081" t="s">
        <v>110</v>
      </c>
      <c r="G406" s="974">
        <f>G407</f>
        <v>11339674</v>
      </c>
      <c r="H406" s="974">
        <f>H407</f>
        <v>11942415</v>
      </c>
      <c r="I406" s="892">
        <f t="shared" si="98"/>
        <v>4340688</v>
      </c>
      <c r="J406" s="893">
        <f t="shared" si="89"/>
        <v>0.3634681929911161</v>
      </c>
      <c r="K406" s="831"/>
      <c r="L406" s="831"/>
    </row>
    <row r="407" spans="1:12" s="766" customFormat="1" ht="15.75" customHeight="1" x14ac:dyDescent="0.25">
      <c r="A407" s="802"/>
      <c r="B407" s="955" t="s">
        <v>74</v>
      </c>
      <c r="C407" s="894"/>
      <c r="D407" s="894" t="s">
        <v>363</v>
      </c>
      <c r="E407" s="895" t="s">
        <v>26</v>
      </c>
      <c r="F407" s="1125"/>
      <c r="G407" s="1126">
        <v>11339674</v>
      </c>
      <c r="H407" s="1126">
        <v>11942415</v>
      </c>
      <c r="I407" s="1127">
        <v>4340688</v>
      </c>
      <c r="J407" s="1128">
        <f t="shared" si="89"/>
        <v>0.3634681929911161</v>
      </c>
      <c r="K407" s="831"/>
      <c r="L407" s="831"/>
    </row>
    <row r="408" spans="1:12" s="874" customFormat="1" ht="39.75" customHeight="1" x14ac:dyDescent="0.25">
      <c r="A408" s="1024"/>
      <c r="B408" s="912"/>
      <c r="C408" s="913"/>
      <c r="D408" s="913"/>
      <c r="E408" s="914"/>
      <c r="F408" s="1109" t="s">
        <v>269</v>
      </c>
      <c r="G408" s="901">
        <f>G409</f>
        <v>13549207.869999999</v>
      </c>
      <c r="H408" s="901">
        <f>H409</f>
        <v>14223314.26</v>
      </c>
      <c r="I408" s="902">
        <f t="shared" ref="I408:I409" si="99">I409</f>
        <v>5364938.05</v>
      </c>
      <c r="J408" s="903">
        <f t="shared" si="89"/>
        <v>0.37719324426991885</v>
      </c>
      <c r="K408" s="831"/>
      <c r="L408" s="831"/>
    </row>
    <row r="409" spans="1:12" s="1110" customFormat="1" ht="29.25" customHeight="1" x14ac:dyDescent="0.25">
      <c r="A409" s="876"/>
      <c r="B409" s="969"/>
      <c r="C409" s="970"/>
      <c r="D409" s="970"/>
      <c r="E409" s="971"/>
      <c r="F409" s="1081" t="s">
        <v>40</v>
      </c>
      <c r="G409" s="974">
        <f>G410</f>
        <v>13549207.869999999</v>
      </c>
      <c r="H409" s="974">
        <f>H410</f>
        <v>14223314.26</v>
      </c>
      <c r="I409" s="892">
        <f t="shared" si="99"/>
        <v>5364938.05</v>
      </c>
      <c r="J409" s="893">
        <f t="shared" si="89"/>
        <v>0.37719324426991885</v>
      </c>
      <c r="K409" s="831"/>
      <c r="L409" s="831"/>
    </row>
    <row r="410" spans="1:12" s="766" customFormat="1" ht="15" customHeight="1" x14ac:dyDescent="0.25">
      <c r="A410" s="802"/>
      <c r="B410" s="1597" t="s">
        <v>74</v>
      </c>
      <c r="C410" s="1589"/>
      <c r="D410" s="1589" t="s">
        <v>364</v>
      </c>
      <c r="E410" s="1592" t="s">
        <v>12</v>
      </c>
      <c r="F410" s="1125"/>
      <c r="G410" s="825">
        <v>13549207.869999999</v>
      </c>
      <c r="H410" s="825">
        <v>14223314.26</v>
      </c>
      <c r="I410" s="826">
        <v>5364938.05</v>
      </c>
      <c r="J410" s="827">
        <f t="shared" si="89"/>
        <v>0.37719324426991885</v>
      </c>
      <c r="K410" s="831"/>
      <c r="L410" s="831"/>
    </row>
    <row r="411" spans="1:12" s="766" customFormat="1" ht="15" customHeight="1" x14ac:dyDescent="0.25">
      <c r="A411" s="802"/>
      <c r="B411" s="1553"/>
      <c r="C411" s="1554"/>
      <c r="D411" s="1554"/>
      <c r="E411" s="1554"/>
      <c r="F411" s="1109" t="s">
        <v>663</v>
      </c>
      <c r="G411" s="1165"/>
      <c r="H411" s="1165">
        <f>SUM(H412)</f>
        <v>7500000</v>
      </c>
      <c r="I411" s="1203">
        <f>SUM(I412)</f>
        <v>0</v>
      </c>
      <c r="J411" s="1204">
        <f>I411/H411</f>
        <v>0</v>
      </c>
      <c r="K411" s="831"/>
      <c r="L411" s="831"/>
    </row>
    <row r="412" spans="1:12" s="766" customFormat="1" ht="15" customHeight="1" x14ac:dyDescent="0.25">
      <c r="A412" s="802"/>
      <c r="B412" s="1177"/>
      <c r="C412" s="1042"/>
      <c r="D412" s="1042"/>
      <c r="E412" s="1042"/>
      <c r="F412" s="1267" t="s">
        <v>221</v>
      </c>
      <c r="G412" s="909"/>
      <c r="H412" s="909">
        <f>SUM(H413:H415)</f>
        <v>7500000</v>
      </c>
      <c r="I412" s="910">
        <f>SUM(I413:I415)</f>
        <v>0</v>
      </c>
      <c r="J412" s="911">
        <f>SUM(I412/H412)</f>
        <v>0</v>
      </c>
      <c r="K412" s="831"/>
      <c r="L412" s="831"/>
    </row>
    <row r="413" spans="1:12" s="766" customFormat="1" ht="15" customHeight="1" x14ac:dyDescent="0.25">
      <c r="A413" s="802"/>
      <c r="B413" s="962" t="s">
        <v>74</v>
      </c>
      <c r="C413" s="821" t="s">
        <v>97</v>
      </c>
      <c r="D413" s="821" t="s">
        <v>664</v>
      </c>
      <c r="E413" s="821" t="s">
        <v>114</v>
      </c>
      <c r="F413" s="1125"/>
      <c r="G413" s="825"/>
      <c r="H413" s="825">
        <v>2500000</v>
      </c>
      <c r="I413" s="826">
        <v>0</v>
      </c>
      <c r="J413" s="827">
        <f>SUM(I413/H413)</f>
        <v>0</v>
      </c>
      <c r="K413" s="831"/>
      <c r="L413" s="831"/>
    </row>
    <row r="414" spans="1:12" s="766" customFormat="1" ht="15" customHeight="1" x14ac:dyDescent="0.25">
      <c r="A414" s="802"/>
      <c r="B414" s="962" t="s">
        <v>74</v>
      </c>
      <c r="C414" s="821" t="s">
        <v>97</v>
      </c>
      <c r="D414" s="821" t="s">
        <v>670</v>
      </c>
      <c r="E414" s="821" t="s">
        <v>114</v>
      </c>
      <c r="F414" s="1125"/>
      <c r="G414" s="825"/>
      <c r="H414" s="825">
        <v>2500000</v>
      </c>
      <c r="I414" s="826">
        <v>0</v>
      </c>
      <c r="J414" s="827">
        <f t="shared" ref="J414:J415" si="100">SUM(I414/H414)</f>
        <v>0</v>
      </c>
      <c r="K414" s="831"/>
      <c r="L414" s="831"/>
    </row>
    <row r="415" spans="1:12" s="766" customFormat="1" ht="15" customHeight="1" x14ac:dyDescent="0.25">
      <c r="A415" s="802"/>
      <c r="B415" s="962" t="s">
        <v>74</v>
      </c>
      <c r="C415" s="821" t="s">
        <v>97</v>
      </c>
      <c r="D415" s="821" t="s">
        <v>665</v>
      </c>
      <c r="E415" s="821" t="s">
        <v>114</v>
      </c>
      <c r="F415" s="1125"/>
      <c r="G415" s="825"/>
      <c r="H415" s="825">
        <v>2500000</v>
      </c>
      <c r="I415" s="826">
        <v>0</v>
      </c>
      <c r="J415" s="827">
        <f t="shared" si="100"/>
        <v>0</v>
      </c>
      <c r="K415" s="831"/>
      <c r="L415" s="831"/>
    </row>
    <row r="416" spans="1:12" s="874" customFormat="1" ht="29.25" customHeight="1" x14ac:dyDescent="0.25">
      <c r="A416" s="780"/>
      <c r="B416" s="912"/>
      <c r="C416" s="913"/>
      <c r="D416" s="913"/>
      <c r="E416" s="914"/>
      <c r="F416" s="1109" t="s">
        <v>111</v>
      </c>
      <c r="G416" s="901">
        <f>G417+G419</f>
        <v>9374851.5199999996</v>
      </c>
      <c r="H416" s="901">
        <f>H417+H419</f>
        <v>133247690.16</v>
      </c>
      <c r="I416" s="902">
        <f t="shared" ref="I416" si="101">I417+I419</f>
        <v>18201564.530000001</v>
      </c>
      <c r="J416" s="903">
        <f t="shared" si="89"/>
        <v>0.13659947506890427</v>
      </c>
      <c r="K416" s="831"/>
      <c r="L416" s="831"/>
    </row>
    <row r="417" spans="1:12" s="1110" customFormat="1" ht="15" customHeight="1" x14ac:dyDescent="0.25">
      <c r="A417" s="876"/>
      <c r="B417" s="969"/>
      <c r="C417" s="970"/>
      <c r="D417" s="970"/>
      <c r="E417" s="971"/>
      <c r="F417" s="1081" t="s">
        <v>112</v>
      </c>
      <c r="G417" s="974">
        <f>G418</f>
        <v>5000000</v>
      </c>
      <c r="H417" s="974">
        <f>H418</f>
        <v>16161616.16</v>
      </c>
      <c r="I417" s="892">
        <f t="shared" ref="I417" si="102">I418</f>
        <v>13292940.4</v>
      </c>
      <c r="J417" s="893">
        <f t="shared" si="89"/>
        <v>0.82250068733225012</v>
      </c>
      <c r="K417" s="831"/>
      <c r="L417" s="831"/>
    </row>
    <row r="418" spans="1:12" s="766" customFormat="1" ht="15" customHeight="1" x14ac:dyDescent="0.25">
      <c r="A418" s="802"/>
      <c r="B418" s="1014" t="s">
        <v>74</v>
      </c>
      <c r="C418" s="821"/>
      <c r="D418" s="821" t="s">
        <v>365</v>
      </c>
      <c r="E418" s="822" t="s">
        <v>26</v>
      </c>
      <c r="F418" s="1111"/>
      <c r="G418" s="825">
        <v>5000000</v>
      </c>
      <c r="H418" s="825">
        <v>16161616.16</v>
      </c>
      <c r="I418" s="826">
        <v>13292940.4</v>
      </c>
      <c r="J418" s="827">
        <f t="shared" si="89"/>
        <v>0.82250068733225012</v>
      </c>
      <c r="K418" s="831"/>
      <c r="L418" s="831"/>
    </row>
    <row r="419" spans="1:12" s="1110" customFormat="1" ht="16.5" customHeight="1" x14ac:dyDescent="0.25">
      <c r="A419" s="876"/>
      <c r="B419" s="969"/>
      <c r="C419" s="970"/>
      <c r="D419" s="970"/>
      <c r="E419" s="971"/>
      <c r="F419" s="1081" t="s">
        <v>113</v>
      </c>
      <c r="G419" s="974">
        <f>G420</f>
        <v>4374851.5199999996</v>
      </c>
      <c r="H419" s="974">
        <f>H420+H421</f>
        <v>117086074</v>
      </c>
      <c r="I419" s="892">
        <f>I420+I421</f>
        <v>4908624.13</v>
      </c>
      <c r="J419" s="893">
        <f t="shared" si="89"/>
        <v>4.1923210526300506E-2</v>
      </c>
      <c r="K419" s="831"/>
      <c r="L419" s="831"/>
    </row>
    <row r="420" spans="1:12" s="766" customFormat="1" ht="14.25" customHeight="1" x14ac:dyDescent="0.25">
      <c r="A420" s="802"/>
      <c r="B420" s="1582" t="s">
        <v>41</v>
      </c>
      <c r="C420" s="1583" t="s">
        <v>68</v>
      </c>
      <c r="D420" s="1583" t="s">
        <v>366</v>
      </c>
      <c r="E420" s="1585" t="s">
        <v>26</v>
      </c>
      <c r="F420" s="1121"/>
      <c r="G420" s="808">
        <v>4374851.5199999996</v>
      </c>
      <c r="H420" s="808">
        <v>117086074</v>
      </c>
      <c r="I420" s="809">
        <v>4908624.13</v>
      </c>
      <c r="J420" s="810">
        <f t="shared" si="89"/>
        <v>4.1923210526300506E-2</v>
      </c>
      <c r="K420" s="831"/>
      <c r="L420" s="831"/>
    </row>
    <row r="421" spans="1:12" s="766" customFormat="1" ht="15" customHeight="1" thickBot="1" x14ac:dyDescent="0.3">
      <c r="A421" s="802"/>
      <c r="B421" s="1130" t="s">
        <v>74</v>
      </c>
      <c r="C421" s="804" t="s">
        <v>68</v>
      </c>
      <c r="D421" s="804" t="s">
        <v>623</v>
      </c>
      <c r="E421" s="805"/>
      <c r="F421" s="1111"/>
      <c r="G421" s="825"/>
      <c r="H421" s="1131"/>
      <c r="I421" s="855"/>
      <c r="J421" s="810" t="e">
        <f t="shared" si="89"/>
        <v>#DIV/0!</v>
      </c>
      <c r="K421" s="831"/>
      <c r="L421" s="831"/>
    </row>
    <row r="422" spans="1:12" s="930" customFormat="1" ht="65.25" customHeight="1" thickBot="1" x14ac:dyDescent="0.3">
      <c r="A422" s="769">
        <v>7</v>
      </c>
      <c r="B422" s="770"/>
      <c r="C422" s="771"/>
      <c r="D422" s="771"/>
      <c r="E422" s="772"/>
      <c r="F422" s="773" t="s">
        <v>249</v>
      </c>
      <c r="G422" s="774">
        <f>G423+G429</f>
        <v>2048000</v>
      </c>
      <c r="H422" s="775">
        <f>H423+H429</f>
        <v>2547900</v>
      </c>
      <c r="I422" s="776">
        <f t="shared" ref="I422" si="103">I423+I429</f>
        <v>718900</v>
      </c>
      <c r="J422" s="777">
        <f t="shared" si="89"/>
        <v>0.28215393068801758</v>
      </c>
      <c r="K422" s="831"/>
      <c r="L422" s="831"/>
    </row>
    <row r="423" spans="1:12" s="874" customFormat="1" ht="56.25" customHeight="1" x14ac:dyDescent="0.25">
      <c r="A423" s="1132"/>
      <c r="B423" s="1133"/>
      <c r="C423" s="1134"/>
      <c r="D423" s="1134"/>
      <c r="E423" s="1135"/>
      <c r="F423" s="1136" t="s">
        <v>270</v>
      </c>
      <c r="G423" s="1137">
        <f>G424</f>
        <v>30000</v>
      </c>
      <c r="H423" s="1138">
        <f>H424+H427</f>
        <v>30000</v>
      </c>
      <c r="I423" s="1138">
        <f>I424+I427</f>
        <v>0</v>
      </c>
      <c r="J423" s="939">
        <f t="shared" si="89"/>
        <v>0</v>
      </c>
      <c r="K423" s="831"/>
      <c r="L423" s="831"/>
    </row>
    <row r="424" spans="1:12" s="884" customFormat="1" ht="51" customHeight="1" x14ac:dyDescent="0.25">
      <c r="A424" s="876"/>
      <c r="B424" s="969"/>
      <c r="C424" s="970"/>
      <c r="D424" s="970"/>
      <c r="E424" s="971"/>
      <c r="F424" s="1081" t="s">
        <v>115</v>
      </c>
      <c r="G424" s="973">
        <f t="shared" ref="G424" si="104">G425</f>
        <v>30000</v>
      </c>
      <c r="H424" s="974">
        <f>H425+H426</f>
        <v>30000</v>
      </c>
      <c r="I424" s="892">
        <f>I425+I426</f>
        <v>0</v>
      </c>
      <c r="J424" s="893">
        <f t="shared" si="89"/>
        <v>0</v>
      </c>
      <c r="K424" s="831"/>
      <c r="L424" s="831"/>
    </row>
    <row r="425" spans="1:12" s="766" customFormat="1" ht="14.25" customHeight="1" x14ac:dyDescent="0.25">
      <c r="A425" s="802"/>
      <c r="B425" s="1014" t="s">
        <v>11</v>
      </c>
      <c r="C425" s="821" t="s">
        <v>499</v>
      </c>
      <c r="D425" s="821" t="s">
        <v>367</v>
      </c>
      <c r="E425" s="822" t="s">
        <v>15</v>
      </c>
      <c r="F425" s="1125"/>
      <c r="G425" s="1139">
        <v>30000</v>
      </c>
      <c r="H425" s="1126">
        <v>30000</v>
      </c>
      <c r="I425" s="1127">
        <v>0</v>
      </c>
      <c r="J425" s="1128">
        <f t="shared" si="89"/>
        <v>0</v>
      </c>
      <c r="K425" s="831"/>
      <c r="L425" s="831"/>
    </row>
    <row r="426" spans="1:12" s="766" customFormat="1" ht="15" hidden="1" customHeight="1" x14ac:dyDescent="0.25">
      <c r="A426" s="802"/>
      <c r="B426" s="1014" t="s">
        <v>11</v>
      </c>
      <c r="C426" s="821" t="s">
        <v>500</v>
      </c>
      <c r="D426" s="821" t="s">
        <v>367</v>
      </c>
      <c r="E426" s="822" t="s">
        <v>15</v>
      </c>
      <c r="F426" s="1125"/>
      <c r="G426" s="1139"/>
      <c r="H426" s="1126"/>
      <c r="I426" s="1127"/>
      <c r="J426" s="1128" t="e">
        <f t="shared" si="89"/>
        <v>#DIV/0!</v>
      </c>
      <c r="K426" s="831"/>
      <c r="L426" s="831"/>
    </row>
    <row r="427" spans="1:12" s="766" customFormat="1" ht="48" hidden="1" customHeight="1" x14ac:dyDescent="0.25">
      <c r="A427" s="802"/>
      <c r="B427" s="969"/>
      <c r="C427" s="970"/>
      <c r="D427" s="970"/>
      <c r="E427" s="971"/>
      <c r="F427" s="1081" t="s">
        <v>512</v>
      </c>
      <c r="G427" s="973"/>
      <c r="H427" s="974">
        <f>SUM(H428)</f>
        <v>0</v>
      </c>
      <c r="I427" s="892">
        <f>SUM(I428)</f>
        <v>0</v>
      </c>
      <c r="J427" s="893" t="e">
        <f t="shared" si="89"/>
        <v>#DIV/0!</v>
      </c>
      <c r="K427" s="831"/>
      <c r="L427" s="831"/>
    </row>
    <row r="428" spans="1:12" s="766" customFormat="1" ht="30" hidden="1" customHeight="1" x14ac:dyDescent="0.25">
      <c r="A428" s="802"/>
      <c r="B428" s="1014" t="s">
        <v>11</v>
      </c>
      <c r="C428" s="821" t="s">
        <v>500</v>
      </c>
      <c r="D428" s="821" t="s">
        <v>511</v>
      </c>
      <c r="E428" s="822" t="s">
        <v>15</v>
      </c>
      <c r="F428" s="1125"/>
      <c r="G428" s="1140"/>
      <c r="H428" s="1141"/>
      <c r="I428" s="1127"/>
      <c r="J428" s="1128" t="e">
        <f t="shared" si="89"/>
        <v>#DIV/0!</v>
      </c>
      <c r="K428" s="831"/>
      <c r="L428" s="831"/>
    </row>
    <row r="429" spans="1:12" s="874" customFormat="1" ht="35.25" customHeight="1" x14ac:dyDescent="0.25">
      <c r="A429" s="780"/>
      <c r="B429" s="1142"/>
      <c r="C429" s="1143"/>
      <c r="D429" s="1143"/>
      <c r="E429" s="1144"/>
      <c r="F429" s="1136" t="s">
        <v>189</v>
      </c>
      <c r="G429" s="1137">
        <f t="shared" ref="G429:I430" si="105">G430</f>
        <v>2018000</v>
      </c>
      <c r="H429" s="1138">
        <f t="shared" si="105"/>
        <v>2517900</v>
      </c>
      <c r="I429" s="953">
        <f t="shared" si="105"/>
        <v>718900</v>
      </c>
      <c r="J429" s="954">
        <f t="shared" si="89"/>
        <v>0.28551570753405614</v>
      </c>
      <c r="K429" s="831"/>
      <c r="L429" s="831"/>
    </row>
    <row r="430" spans="1:12" s="884" customFormat="1" ht="51.75" customHeight="1" x14ac:dyDescent="0.25">
      <c r="A430" s="1145"/>
      <c r="B430" s="940"/>
      <c r="C430" s="941"/>
      <c r="D430" s="941"/>
      <c r="E430" s="942"/>
      <c r="F430" s="1081" t="s">
        <v>116</v>
      </c>
      <c r="G430" s="973">
        <f t="shared" si="105"/>
        <v>2018000</v>
      </c>
      <c r="H430" s="974">
        <f t="shared" si="105"/>
        <v>2517900</v>
      </c>
      <c r="I430" s="892">
        <f t="shared" si="105"/>
        <v>718900</v>
      </c>
      <c r="J430" s="893">
        <f t="shared" si="89"/>
        <v>0.28551570753405614</v>
      </c>
      <c r="K430" s="831"/>
      <c r="L430" s="831"/>
    </row>
    <row r="431" spans="1:12" s="766" customFormat="1" ht="15.75" customHeight="1" thickBot="1" x14ac:dyDescent="0.3">
      <c r="A431" s="802"/>
      <c r="B431" s="1146" t="s">
        <v>11</v>
      </c>
      <c r="C431" s="842"/>
      <c r="D431" s="842" t="s">
        <v>368</v>
      </c>
      <c r="E431" s="843" t="s">
        <v>140</v>
      </c>
      <c r="F431" s="1147"/>
      <c r="G431" s="1148">
        <v>2018000</v>
      </c>
      <c r="H431" s="1149">
        <v>2517900</v>
      </c>
      <c r="I431" s="1150">
        <v>718900</v>
      </c>
      <c r="J431" s="1151">
        <f t="shared" si="89"/>
        <v>0.28551570753405614</v>
      </c>
      <c r="K431" s="831"/>
      <c r="L431" s="831"/>
    </row>
    <row r="432" spans="1:12" s="930" customFormat="1" ht="40.5" customHeight="1" thickBot="1" x14ac:dyDescent="0.3">
      <c r="A432" s="984">
        <v>8</v>
      </c>
      <c r="B432" s="985"/>
      <c r="C432" s="986"/>
      <c r="D432" s="986"/>
      <c r="E432" s="1152"/>
      <c r="F432" s="988" t="s">
        <v>245</v>
      </c>
      <c r="G432" s="862">
        <f>G433+G452+G471+G486+G499+G525+G477</f>
        <v>434832942.00999999</v>
      </c>
      <c r="H432" s="1153">
        <f>H433+H452+H471+H474+H477+H483+H486+H499+H525</f>
        <v>2801695197.6199999</v>
      </c>
      <c r="I432" s="1153">
        <f>I433+I452+I471+I474+I477+I483+I486+I499+I525</f>
        <v>293169251.44</v>
      </c>
      <c r="J432" s="1154">
        <f t="shared" si="89"/>
        <v>0.10463995215790893</v>
      </c>
      <c r="K432" s="831"/>
      <c r="L432" s="831"/>
    </row>
    <row r="433" spans="1:12" s="874" customFormat="1" ht="33.75" customHeight="1" x14ac:dyDescent="0.25">
      <c r="A433" s="989"/>
      <c r="B433" s="1106"/>
      <c r="C433" s="1107"/>
      <c r="D433" s="1107"/>
      <c r="E433" s="1108"/>
      <c r="F433" s="899" t="s">
        <v>195</v>
      </c>
      <c r="G433" s="871">
        <f>G436+G438+G440+G442+G444+G448</f>
        <v>138422541.28</v>
      </c>
      <c r="H433" s="1155">
        <f>H436+H438+H440+H442+H444+H448+H450+H434+H446</f>
        <v>105967365.44</v>
      </c>
      <c r="I433" s="1156">
        <f>I436+I438+I440+I442+I444+I446+I448+I450+I434</f>
        <v>39666735.480000004</v>
      </c>
      <c r="J433" s="1157">
        <f t="shared" si="89"/>
        <v>0.37432973175557327</v>
      </c>
      <c r="K433" s="831"/>
      <c r="L433" s="831"/>
    </row>
    <row r="434" spans="1:12" s="874" customFormat="1" ht="45.75" hidden="1" customHeight="1" x14ac:dyDescent="0.25">
      <c r="A434" s="989"/>
      <c r="B434" s="940"/>
      <c r="C434" s="941"/>
      <c r="D434" s="941"/>
      <c r="E434" s="971"/>
      <c r="F434" s="972" t="s">
        <v>461</v>
      </c>
      <c r="G434" s="974"/>
      <c r="H434" s="974">
        <f>H435</f>
        <v>0</v>
      </c>
      <c r="I434" s="892">
        <f>I435</f>
        <v>0</v>
      </c>
      <c r="J434" s="893" t="e">
        <f t="shared" si="89"/>
        <v>#DIV/0!</v>
      </c>
      <c r="K434" s="831"/>
      <c r="L434" s="831"/>
    </row>
    <row r="435" spans="1:12" s="874" customFormat="1" ht="17.25" hidden="1" customHeight="1" x14ac:dyDescent="0.25">
      <c r="A435" s="989"/>
      <c r="B435" s="955" t="s">
        <v>19</v>
      </c>
      <c r="C435" s="894"/>
      <c r="D435" s="894" t="s">
        <v>462</v>
      </c>
      <c r="E435" s="895" t="s">
        <v>26</v>
      </c>
      <c r="F435" s="956"/>
      <c r="G435" s="825"/>
      <c r="H435" s="825"/>
      <c r="I435" s="826"/>
      <c r="J435" s="827" t="e">
        <f t="shared" si="89"/>
        <v>#DIV/0!</v>
      </c>
      <c r="K435" s="831"/>
      <c r="L435" s="831"/>
    </row>
    <row r="436" spans="1:12" s="884" customFormat="1" ht="127.5" hidden="1" customHeight="1" x14ac:dyDescent="0.25">
      <c r="A436" s="876"/>
      <c r="B436" s="940"/>
      <c r="C436" s="941"/>
      <c r="D436" s="941"/>
      <c r="E436" s="971"/>
      <c r="F436" s="972" t="s">
        <v>207</v>
      </c>
      <c r="G436" s="974">
        <f t="shared" ref="G436:I436" si="106">G437</f>
        <v>31518155</v>
      </c>
      <c r="H436" s="974">
        <f t="shared" si="106"/>
        <v>0</v>
      </c>
      <c r="I436" s="892">
        <f t="shared" si="106"/>
        <v>0</v>
      </c>
      <c r="J436" s="893" t="e">
        <f t="shared" si="89"/>
        <v>#DIV/0!</v>
      </c>
      <c r="K436" s="831"/>
      <c r="L436" s="831"/>
    </row>
    <row r="437" spans="1:12" s="766" customFormat="1" ht="13.5" hidden="1" customHeight="1" x14ac:dyDescent="0.25">
      <c r="A437" s="802"/>
      <c r="B437" s="955" t="s">
        <v>19</v>
      </c>
      <c r="C437" s="894"/>
      <c r="D437" s="894" t="s">
        <v>369</v>
      </c>
      <c r="E437" s="895" t="s">
        <v>15</v>
      </c>
      <c r="F437" s="956"/>
      <c r="G437" s="825">
        <v>31518155</v>
      </c>
      <c r="H437" s="825"/>
      <c r="I437" s="826"/>
      <c r="J437" s="827" t="e">
        <f t="shared" si="89"/>
        <v>#DIV/0!</v>
      </c>
      <c r="K437" s="831"/>
      <c r="L437" s="831"/>
    </row>
    <row r="438" spans="1:12" s="884" customFormat="1" ht="30" customHeight="1" x14ac:dyDescent="0.25">
      <c r="A438" s="876"/>
      <c r="B438" s="940"/>
      <c r="C438" s="941"/>
      <c r="D438" s="941"/>
      <c r="E438" s="971"/>
      <c r="F438" s="972" t="s">
        <v>40</v>
      </c>
      <c r="G438" s="974">
        <f>G439</f>
        <v>40083996.299999997</v>
      </c>
      <c r="H438" s="974">
        <f>H439</f>
        <v>40572427.170000002</v>
      </c>
      <c r="I438" s="892">
        <f t="shared" ref="I438" si="107">I439</f>
        <v>13761664.5</v>
      </c>
      <c r="J438" s="893">
        <f t="shared" si="89"/>
        <v>0.33918760744428983</v>
      </c>
      <c r="K438" s="831"/>
      <c r="L438" s="831"/>
    </row>
    <row r="439" spans="1:12" s="766" customFormat="1" ht="17.25" customHeight="1" x14ac:dyDescent="0.25">
      <c r="A439" s="802"/>
      <c r="B439" s="955" t="s">
        <v>19</v>
      </c>
      <c r="C439" s="894"/>
      <c r="D439" s="894" t="s">
        <v>370</v>
      </c>
      <c r="E439" s="895" t="s">
        <v>12</v>
      </c>
      <c r="F439" s="956"/>
      <c r="G439" s="825">
        <v>40083996.299999997</v>
      </c>
      <c r="H439" s="825">
        <v>40572427.170000002</v>
      </c>
      <c r="I439" s="826">
        <v>13761664.5</v>
      </c>
      <c r="J439" s="827">
        <f t="shared" si="89"/>
        <v>0.33918760744428983</v>
      </c>
      <c r="K439" s="831"/>
      <c r="L439" s="831"/>
    </row>
    <row r="440" spans="1:12" s="884" customFormat="1" ht="30" customHeight="1" x14ac:dyDescent="0.25">
      <c r="A440" s="876"/>
      <c r="B440" s="940"/>
      <c r="C440" s="941"/>
      <c r="D440" s="941"/>
      <c r="E440" s="971"/>
      <c r="F440" s="972" t="s">
        <v>120</v>
      </c>
      <c r="G440" s="974">
        <f>G441</f>
        <v>37535901.770000003</v>
      </c>
      <c r="H440" s="974">
        <f>H441</f>
        <v>38407236.759999998</v>
      </c>
      <c r="I440" s="892">
        <f t="shared" ref="I440" si="108">I441</f>
        <v>13805336.800000001</v>
      </c>
      <c r="J440" s="893">
        <f t="shared" si="89"/>
        <v>0.35944623890198346</v>
      </c>
      <c r="K440" s="831"/>
      <c r="L440" s="831"/>
    </row>
    <row r="441" spans="1:12" s="766" customFormat="1" ht="17.25" customHeight="1" x14ac:dyDescent="0.25">
      <c r="A441" s="802"/>
      <c r="B441" s="955" t="s">
        <v>19</v>
      </c>
      <c r="C441" s="894"/>
      <c r="D441" s="894" t="s">
        <v>371</v>
      </c>
      <c r="E441" s="895" t="s">
        <v>12</v>
      </c>
      <c r="F441" s="956"/>
      <c r="G441" s="825">
        <v>37535901.770000003</v>
      </c>
      <c r="H441" s="825">
        <v>38407236.759999998</v>
      </c>
      <c r="I441" s="826">
        <v>13805336.800000001</v>
      </c>
      <c r="J441" s="827">
        <f t="shared" si="89"/>
        <v>0.35944623890198346</v>
      </c>
      <c r="K441" s="831"/>
      <c r="L441" s="831"/>
    </row>
    <row r="442" spans="1:12" s="884" customFormat="1" ht="30" customHeight="1" x14ac:dyDescent="0.25">
      <c r="A442" s="876"/>
      <c r="B442" s="940"/>
      <c r="C442" s="941"/>
      <c r="D442" s="941"/>
      <c r="E442" s="971"/>
      <c r="F442" s="972" t="s">
        <v>121</v>
      </c>
      <c r="G442" s="974">
        <f>G443</f>
        <v>4000000</v>
      </c>
      <c r="H442" s="974">
        <f>H443</f>
        <v>2094915.02</v>
      </c>
      <c r="I442" s="892">
        <f t="shared" ref="I442" si="109">I443</f>
        <v>7106.64</v>
      </c>
      <c r="J442" s="893">
        <f t="shared" si="89"/>
        <v>3.3923285346438539E-3</v>
      </c>
      <c r="K442" s="831"/>
      <c r="L442" s="831"/>
    </row>
    <row r="443" spans="1:12" s="766" customFormat="1" ht="18" customHeight="1" x14ac:dyDescent="0.25">
      <c r="A443" s="802"/>
      <c r="B443" s="955" t="s">
        <v>19</v>
      </c>
      <c r="C443" s="894"/>
      <c r="D443" s="894" t="s">
        <v>372</v>
      </c>
      <c r="E443" s="895" t="s">
        <v>15</v>
      </c>
      <c r="F443" s="956"/>
      <c r="G443" s="825">
        <v>4000000</v>
      </c>
      <c r="H443" s="825">
        <v>2094915.02</v>
      </c>
      <c r="I443" s="826">
        <v>7106.64</v>
      </c>
      <c r="J443" s="827">
        <f t="shared" si="89"/>
        <v>3.3923285346438539E-3</v>
      </c>
      <c r="K443" s="831"/>
      <c r="L443" s="831"/>
    </row>
    <row r="444" spans="1:12" s="884" customFormat="1" ht="63.75" customHeight="1" x14ac:dyDescent="0.25">
      <c r="A444" s="876"/>
      <c r="B444" s="940"/>
      <c r="C444" s="941"/>
      <c r="D444" s="941"/>
      <c r="E444" s="971"/>
      <c r="F444" s="972" t="s">
        <v>156</v>
      </c>
      <c r="G444" s="974">
        <f>G445</f>
        <v>25284488.210000001</v>
      </c>
      <c r="H444" s="974">
        <f>H445</f>
        <v>24327716.129999999</v>
      </c>
      <c r="I444" s="892">
        <f t="shared" ref="I444" si="110">I445</f>
        <v>11527557.18</v>
      </c>
      <c r="J444" s="893">
        <f t="shared" si="89"/>
        <v>0.47384461074768386</v>
      </c>
      <c r="K444" s="831"/>
      <c r="L444" s="831"/>
    </row>
    <row r="445" spans="1:12" s="766" customFormat="1" ht="18" customHeight="1" x14ac:dyDescent="0.25">
      <c r="A445" s="802"/>
      <c r="B445" s="955" t="s">
        <v>19</v>
      </c>
      <c r="C445" s="894"/>
      <c r="D445" s="894" t="s">
        <v>373</v>
      </c>
      <c r="E445" s="895" t="s">
        <v>15</v>
      </c>
      <c r="F445" s="956"/>
      <c r="G445" s="825">
        <v>25284488.210000001</v>
      </c>
      <c r="H445" s="825">
        <v>24327716.129999999</v>
      </c>
      <c r="I445" s="826">
        <v>11527557.18</v>
      </c>
      <c r="J445" s="827">
        <f t="shared" si="89"/>
        <v>0.47384461074768386</v>
      </c>
      <c r="K445" s="831"/>
      <c r="L445" s="831"/>
    </row>
    <row r="446" spans="1:12" s="766" customFormat="1" ht="27.75" hidden="1" customHeight="1" x14ac:dyDescent="0.25">
      <c r="A446" s="802"/>
      <c r="B446" s="940"/>
      <c r="C446" s="941"/>
      <c r="D446" s="941"/>
      <c r="E446" s="971"/>
      <c r="F446" s="972" t="s">
        <v>123</v>
      </c>
      <c r="G446" s="974"/>
      <c r="H446" s="974">
        <f>H447</f>
        <v>0</v>
      </c>
      <c r="I446" s="892">
        <f>I447</f>
        <v>0</v>
      </c>
      <c r="J446" s="893" t="e">
        <f t="shared" si="89"/>
        <v>#DIV/0!</v>
      </c>
      <c r="K446" s="831"/>
      <c r="L446" s="831"/>
    </row>
    <row r="447" spans="1:12" s="766" customFormat="1" ht="23.25" hidden="1" customHeight="1" x14ac:dyDescent="0.25">
      <c r="A447" s="802"/>
      <c r="B447" s="955" t="s">
        <v>19</v>
      </c>
      <c r="C447" s="894"/>
      <c r="D447" s="894" t="s">
        <v>495</v>
      </c>
      <c r="E447" s="895" t="s">
        <v>93</v>
      </c>
      <c r="F447" s="956"/>
      <c r="G447" s="825"/>
      <c r="H447" s="825"/>
      <c r="I447" s="826"/>
      <c r="J447" s="827" t="e">
        <f t="shared" si="89"/>
        <v>#DIV/0!</v>
      </c>
      <c r="K447" s="831"/>
      <c r="L447" s="831"/>
    </row>
    <row r="448" spans="1:12" s="884" customFormat="1" ht="29.25" customHeight="1" x14ac:dyDescent="0.25">
      <c r="A448" s="876"/>
      <c r="B448" s="940"/>
      <c r="C448" s="941"/>
      <c r="D448" s="941"/>
      <c r="E448" s="971"/>
      <c r="F448" s="972" t="s">
        <v>428</v>
      </c>
      <c r="G448" s="974">
        <f>G449</f>
        <v>0</v>
      </c>
      <c r="H448" s="974">
        <f>H449</f>
        <v>565070.36</v>
      </c>
      <c r="I448" s="892">
        <f>I449</f>
        <v>565070.36</v>
      </c>
      <c r="J448" s="893">
        <f t="shared" si="89"/>
        <v>1</v>
      </c>
      <c r="K448" s="831"/>
      <c r="L448" s="831"/>
    </row>
    <row r="449" spans="1:12" s="766" customFormat="1" ht="14.25" customHeight="1" x14ac:dyDescent="0.25">
      <c r="A449" s="802"/>
      <c r="B449" s="1023" t="s">
        <v>19</v>
      </c>
      <c r="C449" s="821"/>
      <c r="D449" s="821" t="s">
        <v>438</v>
      </c>
      <c r="E449" s="822" t="s">
        <v>442</v>
      </c>
      <c r="F449" s="956"/>
      <c r="G449" s="825"/>
      <c r="H449" s="825">
        <v>565070.36</v>
      </c>
      <c r="I449" s="826">
        <v>565070.36</v>
      </c>
      <c r="J449" s="827">
        <f t="shared" si="89"/>
        <v>1</v>
      </c>
      <c r="K449" s="831"/>
      <c r="L449" s="831"/>
    </row>
    <row r="450" spans="1:12" s="766" customFormat="1" ht="54" hidden="1" customHeight="1" x14ac:dyDescent="0.25">
      <c r="A450" s="802"/>
      <c r="B450" s="940"/>
      <c r="C450" s="941"/>
      <c r="D450" s="941"/>
      <c r="E450" s="971"/>
      <c r="F450" s="972" t="s">
        <v>439</v>
      </c>
      <c r="G450" s="974">
        <f>G451</f>
        <v>0</v>
      </c>
      <c r="H450" s="974">
        <f>H451</f>
        <v>0</v>
      </c>
      <c r="I450" s="892">
        <f>I451</f>
        <v>0</v>
      </c>
      <c r="J450" s="893" t="e">
        <f t="shared" si="89"/>
        <v>#DIV/0!</v>
      </c>
      <c r="K450" s="831"/>
      <c r="L450" s="831"/>
    </row>
    <row r="451" spans="1:12" s="766" customFormat="1" ht="14.25" hidden="1" customHeight="1" x14ac:dyDescent="0.25">
      <c r="A451" s="802"/>
      <c r="B451" s="1023" t="s">
        <v>19</v>
      </c>
      <c r="C451" s="821"/>
      <c r="D451" s="821" t="s">
        <v>440</v>
      </c>
      <c r="E451" s="822" t="s">
        <v>442</v>
      </c>
      <c r="F451" s="956"/>
      <c r="G451" s="825"/>
      <c r="H451" s="825"/>
      <c r="I451" s="826"/>
      <c r="J451" s="827" t="e">
        <f t="shared" si="89"/>
        <v>#DIV/0!</v>
      </c>
      <c r="K451" s="831"/>
      <c r="L451" s="831"/>
    </row>
    <row r="452" spans="1:12" s="874" customFormat="1" ht="47.25" customHeight="1" x14ac:dyDescent="0.25">
      <c r="A452" s="780"/>
      <c r="B452" s="912"/>
      <c r="C452" s="913"/>
      <c r="D452" s="913"/>
      <c r="E452" s="914"/>
      <c r="F452" s="899" t="s">
        <v>196</v>
      </c>
      <c r="G452" s="901">
        <f>G453+G455</f>
        <v>6939584</v>
      </c>
      <c r="H452" s="901">
        <f>H453+H455+H459+H457</f>
        <v>101643871.21000001</v>
      </c>
      <c r="I452" s="902">
        <f>I453+I455+I459+I457</f>
        <v>16771724.949999999</v>
      </c>
      <c r="J452" s="903">
        <f t="shared" si="89"/>
        <v>0.16500478337104058</v>
      </c>
      <c r="K452" s="831"/>
      <c r="L452" s="831"/>
    </row>
    <row r="453" spans="1:12" s="884" customFormat="1" ht="30" customHeight="1" x14ac:dyDescent="0.25">
      <c r="A453" s="876"/>
      <c r="B453" s="940"/>
      <c r="C453" s="941"/>
      <c r="D453" s="941"/>
      <c r="E453" s="971"/>
      <c r="F453" s="972" t="s">
        <v>124</v>
      </c>
      <c r="G453" s="974">
        <f>G454</f>
        <v>6260000</v>
      </c>
      <c r="H453" s="974">
        <f>H454</f>
        <v>15424770</v>
      </c>
      <c r="I453" s="892">
        <f t="shared" ref="I453" si="111">I454</f>
        <v>0</v>
      </c>
      <c r="J453" s="893">
        <f t="shared" si="89"/>
        <v>0</v>
      </c>
      <c r="K453" s="831"/>
      <c r="L453" s="831"/>
    </row>
    <row r="454" spans="1:12" s="766" customFormat="1" ht="18" customHeight="1" x14ac:dyDescent="0.25">
      <c r="A454" s="802"/>
      <c r="B454" s="1025" t="s">
        <v>19</v>
      </c>
      <c r="C454" s="894"/>
      <c r="D454" s="894" t="s">
        <v>374</v>
      </c>
      <c r="E454" s="895" t="s">
        <v>15</v>
      </c>
      <c r="F454" s="956"/>
      <c r="G454" s="825">
        <v>6260000</v>
      </c>
      <c r="H454" s="825">
        <v>15424770</v>
      </c>
      <c r="I454" s="826">
        <v>0</v>
      </c>
      <c r="J454" s="827">
        <f t="shared" si="89"/>
        <v>0</v>
      </c>
      <c r="K454" s="831"/>
      <c r="L454" s="831"/>
    </row>
    <row r="455" spans="1:12" s="884" customFormat="1" ht="42" customHeight="1" x14ac:dyDescent="0.25">
      <c r="A455" s="876"/>
      <c r="B455" s="940"/>
      <c r="C455" s="941"/>
      <c r="D455" s="941"/>
      <c r="E455" s="971"/>
      <c r="F455" s="972" t="s">
        <v>125</v>
      </c>
      <c r="G455" s="974">
        <f>G456</f>
        <v>679584</v>
      </c>
      <c r="H455" s="974">
        <f>H456</f>
        <v>1672507.89</v>
      </c>
      <c r="I455" s="892">
        <f t="shared" ref="I455" si="112">I456</f>
        <v>138390.95000000001</v>
      </c>
      <c r="J455" s="893">
        <f t="shared" si="89"/>
        <v>8.2744572284200124E-2</v>
      </c>
      <c r="K455" s="831"/>
      <c r="L455" s="831"/>
    </row>
    <row r="456" spans="1:12" s="766" customFormat="1" ht="17.25" customHeight="1" x14ac:dyDescent="0.25">
      <c r="A456" s="802"/>
      <c r="B456" s="1025" t="s">
        <v>19</v>
      </c>
      <c r="C456" s="894"/>
      <c r="D456" s="894" t="s">
        <v>375</v>
      </c>
      <c r="E456" s="895" t="s">
        <v>15</v>
      </c>
      <c r="F456" s="956"/>
      <c r="G456" s="825">
        <v>679584</v>
      </c>
      <c r="H456" s="825">
        <v>1672507.89</v>
      </c>
      <c r="I456" s="826">
        <v>138390.95000000001</v>
      </c>
      <c r="J456" s="827">
        <f t="shared" ref="J456:J543" si="113">I456/H456</f>
        <v>8.2744572284200124E-2</v>
      </c>
      <c r="K456" s="831"/>
      <c r="L456" s="831"/>
    </row>
    <row r="457" spans="1:12" s="766" customFormat="1" ht="33" customHeight="1" x14ac:dyDescent="0.25">
      <c r="A457" s="802"/>
      <c r="B457" s="940"/>
      <c r="C457" s="941"/>
      <c r="D457" s="941"/>
      <c r="E457" s="971"/>
      <c r="F457" s="972" t="s">
        <v>457</v>
      </c>
      <c r="G457" s="974"/>
      <c r="H457" s="974">
        <f>H458</f>
        <v>84333334</v>
      </c>
      <c r="I457" s="892">
        <f>I458</f>
        <v>16633334</v>
      </c>
      <c r="J457" s="893">
        <f t="shared" si="113"/>
        <v>0.19723320792701021</v>
      </c>
      <c r="K457" s="831"/>
      <c r="L457" s="831"/>
    </row>
    <row r="458" spans="1:12" s="766" customFormat="1" ht="16.5" customHeight="1" x14ac:dyDescent="0.25">
      <c r="A458" s="802"/>
      <c r="B458" s="1025" t="s">
        <v>19</v>
      </c>
      <c r="C458" s="894"/>
      <c r="D458" s="894" t="s">
        <v>458</v>
      </c>
      <c r="E458" s="895"/>
      <c r="F458" s="956"/>
      <c r="G458" s="825"/>
      <c r="H458" s="825">
        <v>84333334</v>
      </c>
      <c r="I458" s="826">
        <v>16633334</v>
      </c>
      <c r="J458" s="827">
        <f t="shared" si="113"/>
        <v>0.19723320792701021</v>
      </c>
      <c r="K458" s="831"/>
      <c r="L458" s="831"/>
    </row>
    <row r="459" spans="1:12" s="1158" customFormat="1" ht="30" customHeight="1" x14ac:dyDescent="0.25">
      <c r="A459" s="876"/>
      <c r="B459" s="940"/>
      <c r="C459" s="941"/>
      <c r="D459" s="941"/>
      <c r="E459" s="971"/>
      <c r="F459" s="972" t="s">
        <v>21</v>
      </c>
      <c r="G459" s="974">
        <f t="shared" ref="G459:I459" si="114">SUM(G460:G462)</f>
        <v>0</v>
      </c>
      <c r="H459" s="974">
        <f t="shared" ref="H459" si="115">SUM(H460:H462)</f>
        <v>213259.32</v>
      </c>
      <c r="I459" s="892">
        <f t="shared" si="114"/>
        <v>0</v>
      </c>
      <c r="J459" s="893">
        <f t="shared" si="113"/>
        <v>0</v>
      </c>
      <c r="K459" s="831"/>
      <c r="L459" s="831"/>
    </row>
    <row r="460" spans="1:12" s="765" customFormat="1" ht="19.5" customHeight="1" x14ac:dyDescent="0.25">
      <c r="A460" s="802"/>
      <c r="B460" s="1587" t="s">
        <v>41</v>
      </c>
      <c r="C460" s="1589" t="s">
        <v>588</v>
      </c>
      <c r="D460" s="1589" t="s">
        <v>444</v>
      </c>
      <c r="E460" s="1592" t="s">
        <v>22</v>
      </c>
      <c r="F460" s="956"/>
      <c r="G460" s="825"/>
      <c r="H460" s="825">
        <v>213259.32</v>
      </c>
      <c r="I460" s="826">
        <v>0</v>
      </c>
      <c r="J460" s="827">
        <f t="shared" si="113"/>
        <v>0</v>
      </c>
      <c r="K460" s="831"/>
      <c r="L460" s="831"/>
    </row>
    <row r="461" spans="1:12" s="765" customFormat="1" ht="12.75" hidden="1" customHeight="1" x14ac:dyDescent="0.25">
      <c r="A461" s="802"/>
      <c r="B461" s="1045" t="s">
        <v>19</v>
      </c>
      <c r="C461" s="821"/>
      <c r="D461" s="821" t="s">
        <v>126</v>
      </c>
      <c r="E461" s="821" t="s">
        <v>15</v>
      </c>
      <c r="F461" s="1029"/>
      <c r="G461" s="825"/>
      <c r="H461" s="825"/>
      <c r="I461" s="826"/>
      <c r="J461" s="827" t="e">
        <f t="shared" si="113"/>
        <v>#DIV/0!</v>
      </c>
      <c r="K461" s="831"/>
      <c r="L461" s="831"/>
    </row>
    <row r="462" spans="1:12" s="765" customFormat="1" ht="12.75" hidden="1" customHeight="1" x14ac:dyDescent="0.25">
      <c r="A462" s="802"/>
      <c r="B462" s="1045"/>
      <c r="C462" s="821"/>
      <c r="D462" s="821"/>
      <c r="E462" s="821"/>
      <c r="F462" s="1029"/>
      <c r="G462" s="825"/>
      <c r="H462" s="825"/>
      <c r="I462" s="826"/>
      <c r="J462" s="827" t="e">
        <f t="shared" si="113"/>
        <v>#DIV/0!</v>
      </c>
      <c r="K462" s="831"/>
      <c r="L462" s="831"/>
    </row>
    <row r="463" spans="1:12" s="1158" customFormat="1" ht="30" hidden="1" customHeight="1" x14ac:dyDescent="0.25">
      <c r="A463" s="876"/>
      <c r="B463" s="1118"/>
      <c r="C463" s="1119"/>
      <c r="D463" s="1119"/>
      <c r="E463" s="1120"/>
      <c r="F463" s="1018" t="s">
        <v>21</v>
      </c>
      <c r="G463" s="1020">
        <f t="shared" ref="G463:I463" si="116">SUM(G464:G467)</f>
        <v>0</v>
      </c>
      <c r="H463" s="1020">
        <f t="shared" si="116"/>
        <v>0</v>
      </c>
      <c r="I463" s="1021">
        <f t="shared" si="116"/>
        <v>0</v>
      </c>
      <c r="J463" s="1022" t="e">
        <f t="shared" si="113"/>
        <v>#DIV/0!</v>
      </c>
      <c r="K463" s="831"/>
      <c r="L463" s="831"/>
    </row>
    <row r="464" spans="1:12" s="765" customFormat="1" ht="12.75" hidden="1" customHeight="1" x14ac:dyDescent="0.25">
      <c r="A464" s="802"/>
      <c r="B464" s="955"/>
      <c r="C464" s="894"/>
      <c r="D464" s="894"/>
      <c r="E464" s="895"/>
      <c r="F464" s="823"/>
      <c r="G464" s="825"/>
      <c r="H464" s="825"/>
      <c r="I464" s="826"/>
      <c r="J464" s="827" t="e">
        <f t="shared" si="113"/>
        <v>#DIV/0!</v>
      </c>
      <c r="K464" s="831"/>
      <c r="L464" s="831"/>
    </row>
    <row r="465" spans="1:12" s="765" customFormat="1" ht="12.75" hidden="1" customHeight="1" x14ac:dyDescent="0.25">
      <c r="A465" s="802"/>
      <c r="B465" s="955" t="s">
        <v>19</v>
      </c>
      <c r="C465" s="894"/>
      <c r="D465" s="894" t="s">
        <v>127</v>
      </c>
      <c r="E465" s="895" t="s">
        <v>22</v>
      </c>
      <c r="F465" s="823"/>
      <c r="G465" s="825"/>
      <c r="H465" s="825"/>
      <c r="I465" s="826"/>
      <c r="J465" s="827" t="e">
        <f t="shared" si="113"/>
        <v>#DIV/0!</v>
      </c>
      <c r="K465" s="831"/>
      <c r="L465" s="831"/>
    </row>
    <row r="466" spans="1:12" s="765" customFormat="1" ht="12.75" hidden="1" customHeight="1" x14ac:dyDescent="0.25">
      <c r="A466" s="802"/>
      <c r="B466" s="955" t="s">
        <v>41</v>
      </c>
      <c r="C466" s="894"/>
      <c r="D466" s="894" t="s">
        <v>127</v>
      </c>
      <c r="E466" s="895" t="s">
        <v>22</v>
      </c>
      <c r="F466" s="823"/>
      <c r="G466" s="825"/>
      <c r="H466" s="825"/>
      <c r="I466" s="826"/>
      <c r="J466" s="827" t="e">
        <f t="shared" si="113"/>
        <v>#DIV/0!</v>
      </c>
      <c r="K466" s="831"/>
      <c r="L466" s="831"/>
    </row>
    <row r="467" spans="1:12" s="765" customFormat="1" ht="12.75" hidden="1" customHeight="1" x14ac:dyDescent="0.25">
      <c r="A467" s="802"/>
      <c r="B467" s="1597"/>
      <c r="C467" s="1589"/>
      <c r="D467" s="1589"/>
      <c r="E467" s="1592"/>
      <c r="F467" s="823"/>
      <c r="G467" s="825"/>
      <c r="H467" s="825"/>
      <c r="I467" s="826"/>
      <c r="J467" s="827" t="e">
        <f t="shared" si="113"/>
        <v>#DIV/0!</v>
      </c>
      <c r="K467" s="831"/>
      <c r="L467" s="831"/>
    </row>
    <row r="468" spans="1:12" s="1158" customFormat="1" ht="30" hidden="1" customHeight="1" x14ac:dyDescent="0.25">
      <c r="A468" s="876"/>
      <c r="B468" s="1049"/>
      <c r="C468" s="1016"/>
      <c r="D468" s="1016"/>
      <c r="E468" s="1159"/>
      <c r="F468" s="1160" t="s">
        <v>250</v>
      </c>
      <c r="G468" s="1161">
        <f>SUM(G469:G470)</f>
        <v>0</v>
      </c>
      <c r="H468" s="1161">
        <f>SUM(H469:H470)</f>
        <v>0</v>
      </c>
      <c r="I468" s="1021">
        <f t="shared" ref="I468" si="117">SUM(I469:I470)</f>
        <v>0</v>
      </c>
      <c r="J468" s="1022" t="e">
        <f t="shared" si="113"/>
        <v>#DIV/0!</v>
      </c>
      <c r="K468" s="831"/>
      <c r="L468" s="831"/>
    </row>
    <row r="469" spans="1:12" s="765" customFormat="1" ht="12.75" hidden="1" customHeight="1" x14ac:dyDescent="0.25">
      <c r="A469" s="802"/>
      <c r="B469" s="1752" t="s">
        <v>19</v>
      </c>
      <c r="C469" s="1754"/>
      <c r="D469" s="1754" t="s">
        <v>251</v>
      </c>
      <c r="E469" s="1756"/>
      <c r="F469" s="823"/>
      <c r="G469" s="1051"/>
      <c r="H469" s="1051"/>
      <c r="I469" s="1052"/>
      <c r="J469" s="827" t="e">
        <f t="shared" si="113"/>
        <v>#DIV/0!</v>
      </c>
      <c r="K469" s="831"/>
      <c r="L469" s="831"/>
    </row>
    <row r="470" spans="1:12" s="765" customFormat="1" ht="12.75" hidden="1" customHeight="1" x14ac:dyDescent="0.25">
      <c r="A470" s="802"/>
      <c r="B470" s="1753"/>
      <c r="C470" s="1755"/>
      <c r="D470" s="1755"/>
      <c r="E470" s="1757"/>
      <c r="F470" s="823" t="s">
        <v>7</v>
      </c>
      <c r="G470" s="1051"/>
      <c r="H470" s="1051"/>
      <c r="I470" s="1052"/>
      <c r="J470" s="827" t="e">
        <f t="shared" si="113"/>
        <v>#DIV/0!</v>
      </c>
      <c r="K470" s="831"/>
      <c r="L470" s="831"/>
    </row>
    <row r="471" spans="1:12" s="766" customFormat="1" ht="23.25" customHeight="1" x14ac:dyDescent="0.25">
      <c r="A471" s="802"/>
      <c r="B471" s="912"/>
      <c r="C471" s="913"/>
      <c r="D471" s="913"/>
      <c r="E471" s="914"/>
      <c r="F471" s="899" t="s">
        <v>252</v>
      </c>
      <c r="G471" s="901">
        <f>G472</f>
        <v>11676000</v>
      </c>
      <c r="H471" s="901">
        <f>H472</f>
        <v>11780000</v>
      </c>
      <c r="I471" s="902">
        <f>I472</f>
        <v>2105762.4</v>
      </c>
      <c r="J471" s="903">
        <f t="shared" si="113"/>
        <v>0.17875741935483871</v>
      </c>
      <c r="K471" s="831"/>
      <c r="L471" s="831"/>
    </row>
    <row r="472" spans="1:12" s="766" customFormat="1" ht="18" customHeight="1" x14ac:dyDescent="0.25">
      <c r="A472" s="802"/>
      <c r="B472" s="940"/>
      <c r="C472" s="941"/>
      <c r="D472" s="941"/>
      <c r="E472" s="971"/>
      <c r="F472" s="972" t="s">
        <v>252</v>
      </c>
      <c r="G472" s="974">
        <f>G473</f>
        <v>11676000</v>
      </c>
      <c r="H472" s="974">
        <f>H473</f>
        <v>11780000</v>
      </c>
      <c r="I472" s="892">
        <f t="shared" ref="I472" si="118">I473</f>
        <v>2105762.4</v>
      </c>
      <c r="J472" s="893">
        <f t="shared" si="113"/>
        <v>0.17875741935483871</v>
      </c>
      <c r="K472" s="831"/>
      <c r="L472" s="831"/>
    </row>
    <row r="473" spans="1:12" s="766" customFormat="1" ht="15" customHeight="1" x14ac:dyDescent="0.25">
      <c r="A473" s="802"/>
      <c r="B473" s="1597" t="s">
        <v>19</v>
      </c>
      <c r="C473" s="1589"/>
      <c r="D473" s="1589" t="s">
        <v>376</v>
      </c>
      <c r="E473" s="1592" t="s">
        <v>15</v>
      </c>
      <c r="F473" s="956"/>
      <c r="G473" s="1126">
        <v>11676000</v>
      </c>
      <c r="H473" s="1126">
        <v>11780000</v>
      </c>
      <c r="I473" s="1127">
        <v>2105762.4</v>
      </c>
      <c r="J473" s="1128">
        <f t="shared" si="113"/>
        <v>0.17875741935483871</v>
      </c>
      <c r="K473" s="831"/>
      <c r="L473" s="831"/>
    </row>
    <row r="474" spans="1:12" s="766" customFormat="1" ht="39.75" customHeight="1" x14ac:dyDescent="0.25">
      <c r="A474" s="802"/>
      <c r="B474" s="1581"/>
      <c r="C474" s="1163"/>
      <c r="D474" s="1163"/>
      <c r="E474" s="1164"/>
      <c r="F474" s="1109" t="s">
        <v>563</v>
      </c>
      <c r="G474" s="1165"/>
      <c r="H474" s="1166">
        <f>SUM(H475)</f>
        <v>32377966</v>
      </c>
      <c r="I474" s="1167">
        <f>SUM(I475)</f>
        <v>9945960.1799999997</v>
      </c>
      <c r="J474" s="1168">
        <f>I474/H474</f>
        <v>0.30718298301999575</v>
      </c>
      <c r="K474" s="831"/>
      <c r="L474" s="831"/>
    </row>
    <row r="475" spans="1:12" s="766" customFormat="1" ht="85.5" customHeight="1" x14ac:dyDescent="0.25">
      <c r="A475" s="802"/>
      <c r="B475" s="962"/>
      <c r="C475" s="821"/>
      <c r="D475" s="821"/>
      <c r="E475" s="821"/>
      <c r="F475" s="921" t="s">
        <v>622</v>
      </c>
      <c r="G475" s="825"/>
      <c r="H475" s="825">
        <f>SUM(H476)</f>
        <v>32377966</v>
      </c>
      <c r="I475" s="826">
        <f>SUM(I476)</f>
        <v>9945960.1799999997</v>
      </c>
      <c r="J475" s="827">
        <f>I475/H475</f>
        <v>0.30718298301999575</v>
      </c>
      <c r="K475" s="831"/>
      <c r="L475" s="831"/>
    </row>
    <row r="476" spans="1:12" s="766" customFormat="1" ht="15" customHeight="1" x14ac:dyDescent="0.25">
      <c r="A476" s="802"/>
      <c r="B476" s="962" t="s">
        <v>19</v>
      </c>
      <c r="C476" s="821" t="s">
        <v>565</v>
      </c>
      <c r="D476" s="821" t="s">
        <v>566</v>
      </c>
      <c r="E476" s="821" t="s">
        <v>13</v>
      </c>
      <c r="F476" s="1125"/>
      <c r="G476" s="1126"/>
      <c r="H476" s="1126">
        <v>32377966</v>
      </c>
      <c r="I476" s="1127">
        <v>9945960.1799999997</v>
      </c>
      <c r="J476" s="1128">
        <f>I476/H476</f>
        <v>0.30718298301999575</v>
      </c>
      <c r="K476" s="831"/>
      <c r="L476" s="831"/>
    </row>
    <row r="477" spans="1:12" s="874" customFormat="1" ht="25.5" customHeight="1" x14ac:dyDescent="0.25">
      <c r="A477" s="780"/>
      <c r="B477" s="912"/>
      <c r="C477" s="913"/>
      <c r="D477" s="913"/>
      <c r="E477" s="914"/>
      <c r="F477" s="899" t="s">
        <v>128</v>
      </c>
      <c r="G477" s="901">
        <f>G478</f>
        <v>0</v>
      </c>
      <c r="H477" s="901">
        <f>H478+H480</f>
        <v>14617287.350000001</v>
      </c>
      <c r="I477" s="902">
        <f>I478+I480</f>
        <v>3220023.82</v>
      </c>
      <c r="J477" s="903">
        <f t="shared" si="113"/>
        <v>0.22028874050970884</v>
      </c>
      <c r="K477" s="831"/>
      <c r="L477" s="831"/>
    </row>
    <row r="478" spans="1:12" s="884" customFormat="1" ht="30.75" hidden="1" customHeight="1" x14ac:dyDescent="0.25">
      <c r="A478" s="876"/>
      <c r="B478" s="940"/>
      <c r="C478" s="941"/>
      <c r="D478" s="941"/>
      <c r="E478" s="971"/>
      <c r="F478" s="972" t="s">
        <v>146</v>
      </c>
      <c r="G478" s="974">
        <f>G479</f>
        <v>0</v>
      </c>
      <c r="H478" s="974">
        <f>H479</f>
        <v>0</v>
      </c>
      <c r="I478" s="892">
        <f>I479</f>
        <v>0</v>
      </c>
      <c r="J478" s="893" t="e">
        <f t="shared" si="113"/>
        <v>#DIV/0!</v>
      </c>
      <c r="K478" s="831"/>
      <c r="L478" s="831"/>
    </row>
    <row r="479" spans="1:12" s="766" customFormat="1" ht="13.5" hidden="1" customHeight="1" x14ac:dyDescent="0.25">
      <c r="A479" s="802"/>
      <c r="B479" s="955" t="s">
        <v>41</v>
      </c>
      <c r="C479" s="894"/>
      <c r="D479" s="894" t="s">
        <v>441</v>
      </c>
      <c r="E479" s="895" t="s">
        <v>22</v>
      </c>
      <c r="F479" s="956"/>
      <c r="G479" s="1169">
        <v>0</v>
      </c>
      <c r="H479" s="1126"/>
      <c r="I479" s="1127"/>
      <c r="J479" s="1128" t="e">
        <f t="shared" si="113"/>
        <v>#DIV/0!</v>
      </c>
      <c r="K479" s="831"/>
      <c r="L479" s="831"/>
    </row>
    <row r="480" spans="1:12" s="766" customFormat="1" ht="30" customHeight="1" x14ac:dyDescent="0.25">
      <c r="A480" s="802"/>
      <c r="B480" s="940"/>
      <c r="C480" s="941"/>
      <c r="D480" s="941"/>
      <c r="E480" s="971"/>
      <c r="F480" s="972" t="s">
        <v>253</v>
      </c>
      <c r="G480" s="974"/>
      <c r="H480" s="974">
        <f>SUM(H481:H482)</f>
        <v>14617287.350000001</v>
      </c>
      <c r="I480" s="892">
        <f>SUM(I481:I482)</f>
        <v>3220023.82</v>
      </c>
      <c r="J480" s="893">
        <f t="shared" si="113"/>
        <v>0.22028874050970884</v>
      </c>
      <c r="K480" s="831"/>
      <c r="L480" s="831"/>
    </row>
    <row r="481" spans="1:12" s="766" customFormat="1" ht="19.5" customHeight="1" x14ac:dyDescent="0.25">
      <c r="A481" s="802"/>
      <c r="B481" s="821" t="s">
        <v>41</v>
      </c>
      <c r="C481" s="821" t="s">
        <v>588</v>
      </c>
      <c r="D481" s="821" t="s">
        <v>589</v>
      </c>
      <c r="E481" s="821" t="s">
        <v>567</v>
      </c>
      <c r="F481" s="1095"/>
      <c r="G481" s="1021"/>
      <c r="H481" s="1021">
        <v>10255155.630000001</v>
      </c>
      <c r="I481" s="1021">
        <v>0</v>
      </c>
      <c r="J481" s="1170">
        <f>I481/H481</f>
        <v>0</v>
      </c>
      <c r="K481" s="831"/>
      <c r="L481" s="831"/>
    </row>
    <row r="482" spans="1:12" s="766" customFormat="1" ht="18.75" customHeight="1" x14ac:dyDescent="0.25">
      <c r="A482" s="802"/>
      <c r="B482" s="1599" t="s">
        <v>41</v>
      </c>
      <c r="C482" s="1590" t="s">
        <v>583</v>
      </c>
      <c r="D482" s="1590" t="s">
        <v>580</v>
      </c>
      <c r="E482" s="1593" t="s">
        <v>22</v>
      </c>
      <c r="F482" s="946"/>
      <c r="G482" s="1149"/>
      <c r="H482" s="1149">
        <v>4362131.72</v>
      </c>
      <c r="I482" s="1171">
        <v>3220023.82</v>
      </c>
      <c r="J482" s="1172">
        <f t="shared" si="113"/>
        <v>0.73817665918625675</v>
      </c>
      <c r="K482" s="831"/>
      <c r="L482" s="831"/>
    </row>
    <row r="483" spans="1:12" s="766" customFormat="1" ht="52.5" customHeight="1" x14ac:dyDescent="0.25">
      <c r="A483" s="802"/>
      <c r="B483" s="1758"/>
      <c r="C483" s="1759"/>
      <c r="D483" s="1759"/>
      <c r="E483" s="1760"/>
      <c r="F483" s="1173" t="s">
        <v>574</v>
      </c>
      <c r="G483" s="1174"/>
      <c r="H483" s="1175">
        <f>SUM(H484)</f>
        <v>1540583463.1600001</v>
      </c>
      <c r="I483" s="1175">
        <f>SUM(I484)</f>
        <v>0</v>
      </c>
      <c r="J483" s="1176">
        <f t="shared" si="113"/>
        <v>0</v>
      </c>
      <c r="K483" s="831"/>
      <c r="L483" s="831"/>
    </row>
    <row r="484" spans="1:12" s="766" customFormat="1" ht="40.5" customHeight="1" x14ac:dyDescent="0.25">
      <c r="A484" s="802"/>
      <c r="B484" s="1177"/>
      <c r="C484" s="1042"/>
      <c r="D484" s="1042"/>
      <c r="E484" s="1042"/>
      <c r="F484" s="1043" t="s">
        <v>575</v>
      </c>
      <c r="G484" s="910"/>
      <c r="H484" s="910">
        <f>SUM(H485)</f>
        <v>1540583463.1600001</v>
      </c>
      <c r="I484" s="910">
        <f>SUM(I485)</f>
        <v>0</v>
      </c>
      <c r="J484" s="1176">
        <f t="shared" si="113"/>
        <v>0</v>
      </c>
      <c r="K484" s="831"/>
      <c r="L484" s="831"/>
    </row>
    <row r="485" spans="1:12" s="766" customFormat="1" ht="18.75" customHeight="1" x14ac:dyDescent="0.25">
      <c r="A485" s="802"/>
      <c r="B485" s="962" t="s">
        <v>19</v>
      </c>
      <c r="C485" s="821" t="s">
        <v>576</v>
      </c>
      <c r="D485" s="821" t="s">
        <v>577</v>
      </c>
      <c r="E485" s="821"/>
      <c r="F485" s="961"/>
      <c r="G485" s="1127"/>
      <c r="H485" s="1127">
        <v>1540583463.1600001</v>
      </c>
      <c r="I485" s="1127">
        <v>0</v>
      </c>
      <c r="J485" s="1176">
        <f t="shared" si="113"/>
        <v>0</v>
      </c>
      <c r="K485" s="831"/>
      <c r="L485" s="831"/>
    </row>
    <row r="486" spans="1:12" s="766" customFormat="1" ht="28.5" customHeight="1" thickBot="1" x14ac:dyDescent="0.3">
      <c r="A486" s="802"/>
      <c r="B486" s="1178"/>
      <c r="C486" s="1179"/>
      <c r="D486" s="1179"/>
      <c r="E486" s="1180"/>
      <c r="F486" s="1181" t="s">
        <v>254</v>
      </c>
      <c r="G486" s="1182">
        <f>G487+G490+G493</f>
        <v>19537514.190000001</v>
      </c>
      <c r="H486" s="1183">
        <f>H487+H490+H493+H495</f>
        <v>249287829.56</v>
      </c>
      <c r="I486" s="1184">
        <f>I487+I490+I493+I495</f>
        <v>54071600.670000002</v>
      </c>
      <c r="J486" s="1185">
        <f t="shared" si="113"/>
        <v>0.21690429398594344</v>
      </c>
      <c r="K486" s="831"/>
      <c r="L486" s="831"/>
    </row>
    <row r="487" spans="1:12" s="766" customFormat="1" ht="48.75" customHeight="1" x14ac:dyDescent="0.25">
      <c r="A487" s="802"/>
      <c r="B487" s="940"/>
      <c r="C487" s="941"/>
      <c r="D487" s="941"/>
      <c r="E487" s="971"/>
      <c r="F487" s="972" t="s">
        <v>190</v>
      </c>
      <c r="G487" s="973">
        <f>G488+G489</f>
        <v>15292184</v>
      </c>
      <c r="H487" s="974">
        <f>H488+H489</f>
        <v>14753108</v>
      </c>
      <c r="I487" s="975">
        <f t="shared" ref="I487" si="119">I488+I489</f>
        <v>3581639.7</v>
      </c>
      <c r="J487" s="976">
        <f t="shared" si="113"/>
        <v>0.24277187559394267</v>
      </c>
      <c r="K487" s="831"/>
      <c r="L487" s="831"/>
    </row>
    <row r="488" spans="1:12" s="766" customFormat="1" ht="17.25" customHeight="1" x14ac:dyDescent="0.25">
      <c r="A488" s="802"/>
      <c r="B488" s="1025" t="s">
        <v>19</v>
      </c>
      <c r="C488" s="894"/>
      <c r="D488" s="894" t="s">
        <v>377</v>
      </c>
      <c r="E488" s="895" t="s">
        <v>15</v>
      </c>
      <c r="F488" s="1186"/>
      <c r="G488" s="889">
        <v>1564036</v>
      </c>
      <c r="H488" s="825">
        <v>1831832</v>
      </c>
      <c r="I488" s="826">
        <v>81639.7</v>
      </c>
      <c r="J488" s="827">
        <f t="shared" si="113"/>
        <v>4.4567241974154834E-2</v>
      </c>
      <c r="K488" s="831"/>
      <c r="L488" s="831"/>
    </row>
    <row r="489" spans="1:12" s="766" customFormat="1" ht="18" customHeight="1" x14ac:dyDescent="0.25">
      <c r="A489" s="802"/>
      <c r="B489" s="955" t="s">
        <v>19</v>
      </c>
      <c r="C489" s="894"/>
      <c r="D489" s="894" t="s">
        <v>378</v>
      </c>
      <c r="E489" s="895" t="s">
        <v>14</v>
      </c>
      <c r="F489" s="823"/>
      <c r="G489" s="889">
        <v>13728148</v>
      </c>
      <c r="H489" s="825">
        <v>12921276</v>
      </c>
      <c r="I489" s="826">
        <v>3500000</v>
      </c>
      <c r="J489" s="827">
        <f t="shared" si="113"/>
        <v>0.27087108115328545</v>
      </c>
      <c r="K489" s="831"/>
      <c r="L489" s="831"/>
    </row>
    <row r="490" spans="1:12" s="766" customFormat="1" ht="44.25" customHeight="1" x14ac:dyDescent="0.25">
      <c r="A490" s="802"/>
      <c r="B490" s="940"/>
      <c r="C490" s="941"/>
      <c r="D490" s="941"/>
      <c r="E490" s="971"/>
      <c r="F490" s="972" t="s">
        <v>205</v>
      </c>
      <c r="G490" s="973">
        <f>G491+G492</f>
        <v>1240000</v>
      </c>
      <c r="H490" s="974">
        <f>H491+H492</f>
        <v>2371000</v>
      </c>
      <c r="I490" s="892">
        <f t="shared" ref="I490" si="120">I491+I492</f>
        <v>0</v>
      </c>
      <c r="J490" s="893">
        <f t="shared" si="113"/>
        <v>0</v>
      </c>
      <c r="K490" s="831"/>
      <c r="L490" s="831"/>
    </row>
    <row r="491" spans="1:12" s="766" customFormat="1" ht="12.75" customHeight="1" x14ac:dyDescent="0.25">
      <c r="A491" s="802"/>
      <c r="B491" s="886" t="s">
        <v>19</v>
      </c>
      <c r="C491" s="894"/>
      <c r="D491" s="894" t="s">
        <v>379</v>
      </c>
      <c r="E491" s="895" t="s">
        <v>15</v>
      </c>
      <c r="F491" s="823"/>
      <c r="G491" s="889">
        <v>440000</v>
      </c>
      <c r="H491" s="825">
        <v>421000</v>
      </c>
      <c r="I491" s="826">
        <v>0</v>
      </c>
      <c r="J491" s="827">
        <f t="shared" si="113"/>
        <v>0</v>
      </c>
      <c r="K491" s="831"/>
      <c r="L491" s="831"/>
    </row>
    <row r="492" spans="1:12" s="766" customFormat="1" ht="12.75" customHeight="1" x14ac:dyDescent="0.25">
      <c r="A492" s="802"/>
      <c r="B492" s="886" t="s">
        <v>19</v>
      </c>
      <c r="C492" s="894"/>
      <c r="D492" s="894" t="s">
        <v>380</v>
      </c>
      <c r="E492" s="895" t="s">
        <v>15</v>
      </c>
      <c r="F492" s="823"/>
      <c r="G492" s="889">
        <v>800000</v>
      </c>
      <c r="H492" s="825">
        <v>1950000</v>
      </c>
      <c r="I492" s="826">
        <v>0</v>
      </c>
      <c r="J492" s="827">
        <f t="shared" si="113"/>
        <v>0</v>
      </c>
      <c r="K492" s="831"/>
      <c r="L492" s="831"/>
    </row>
    <row r="493" spans="1:12" s="766" customFormat="1" ht="33" customHeight="1" x14ac:dyDescent="0.25">
      <c r="A493" s="802"/>
      <c r="B493" s="940"/>
      <c r="C493" s="941"/>
      <c r="D493" s="941"/>
      <c r="E493" s="971"/>
      <c r="F493" s="972" t="s">
        <v>191</v>
      </c>
      <c r="G493" s="973">
        <f t="shared" ref="G493:I493" si="121">G494</f>
        <v>3005330.19</v>
      </c>
      <c r="H493" s="974">
        <f t="shared" si="121"/>
        <v>16080620</v>
      </c>
      <c r="I493" s="892">
        <f t="shared" si="121"/>
        <v>8207220</v>
      </c>
      <c r="J493" s="893">
        <f t="shared" si="113"/>
        <v>0.51037957491688757</v>
      </c>
      <c r="K493" s="831"/>
      <c r="L493" s="831"/>
    </row>
    <row r="494" spans="1:12" s="766" customFormat="1" ht="16.5" customHeight="1" x14ac:dyDescent="0.25">
      <c r="A494" s="802"/>
      <c r="B494" s="886" t="s">
        <v>19</v>
      </c>
      <c r="C494" s="894"/>
      <c r="D494" s="894" t="s">
        <v>381</v>
      </c>
      <c r="E494" s="895" t="s">
        <v>93</v>
      </c>
      <c r="F494" s="823"/>
      <c r="G494" s="889">
        <v>3005330.19</v>
      </c>
      <c r="H494" s="825">
        <v>16080620</v>
      </c>
      <c r="I494" s="826">
        <v>8207220</v>
      </c>
      <c r="J494" s="827">
        <f t="shared" si="113"/>
        <v>0.51037957491688757</v>
      </c>
      <c r="K494" s="831"/>
      <c r="L494" s="831"/>
    </row>
    <row r="495" spans="1:12" s="766" customFormat="1" ht="53.25" customHeight="1" x14ac:dyDescent="0.25">
      <c r="A495" s="802"/>
      <c r="B495" s="940"/>
      <c r="C495" s="941"/>
      <c r="D495" s="941"/>
      <c r="E495" s="971"/>
      <c r="F495" s="972" t="s">
        <v>206</v>
      </c>
      <c r="G495" s="973">
        <f>SUM(G496:G498)</f>
        <v>0</v>
      </c>
      <c r="H495" s="974">
        <f>H496+H497+H498</f>
        <v>216083101.56</v>
      </c>
      <c r="I495" s="892">
        <f>I496+I497+I498</f>
        <v>42282740.969999999</v>
      </c>
      <c r="J495" s="893">
        <f t="shared" si="113"/>
        <v>0.19567814727177688</v>
      </c>
      <c r="K495" s="831"/>
      <c r="L495" s="831"/>
    </row>
    <row r="496" spans="1:12" s="766" customFormat="1" ht="12.75" customHeight="1" x14ac:dyDescent="0.25">
      <c r="A496" s="802"/>
      <c r="B496" s="1597" t="s">
        <v>19</v>
      </c>
      <c r="C496" s="1589"/>
      <c r="D496" s="1589" t="s">
        <v>117</v>
      </c>
      <c r="E496" s="1592" t="s">
        <v>12</v>
      </c>
      <c r="F496" s="823"/>
      <c r="G496" s="889"/>
      <c r="H496" s="825">
        <v>185158027.78999999</v>
      </c>
      <c r="I496" s="826">
        <v>31125407.52</v>
      </c>
      <c r="J496" s="827">
        <f t="shared" si="113"/>
        <v>0.16810185273360867</v>
      </c>
      <c r="K496" s="831"/>
      <c r="L496" s="831"/>
    </row>
    <row r="497" spans="1:12" s="766" customFormat="1" ht="12.75" customHeight="1" x14ac:dyDescent="0.25">
      <c r="A497" s="802"/>
      <c r="B497" s="1597" t="s">
        <v>19</v>
      </c>
      <c r="C497" s="1589"/>
      <c r="D497" s="1589" t="s">
        <v>118</v>
      </c>
      <c r="E497" s="1592" t="s">
        <v>12</v>
      </c>
      <c r="F497" s="823"/>
      <c r="G497" s="889"/>
      <c r="H497" s="825">
        <v>28698261.239999998</v>
      </c>
      <c r="I497" s="826">
        <v>10790957.939999999</v>
      </c>
      <c r="J497" s="827">
        <f t="shared" si="113"/>
        <v>0.37601434629633335</v>
      </c>
      <c r="K497" s="831"/>
      <c r="L497" s="831"/>
    </row>
    <row r="498" spans="1:12" s="766" customFormat="1" ht="15" customHeight="1" thickBot="1" x14ac:dyDescent="0.3">
      <c r="A498" s="802"/>
      <c r="B498" s="1597" t="s">
        <v>19</v>
      </c>
      <c r="C498" s="1589"/>
      <c r="D498" s="1589" t="s">
        <v>119</v>
      </c>
      <c r="E498" s="1592" t="s">
        <v>12</v>
      </c>
      <c r="F498" s="823"/>
      <c r="G498" s="978"/>
      <c r="H498" s="808">
        <v>2226812.5299999998</v>
      </c>
      <c r="I498" s="809">
        <v>366375.51</v>
      </c>
      <c r="J498" s="810">
        <f t="shared" si="113"/>
        <v>0.16452912181161475</v>
      </c>
      <c r="K498" s="831"/>
      <c r="L498" s="831"/>
    </row>
    <row r="499" spans="1:12" s="766" customFormat="1" ht="27" customHeight="1" thickBot="1" x14ac:dyDescent="0.3">
      <c r="A499" s="802"/>
      <c r="B499" s="993"/>
      <c r="C499" s="994"/>
      <c r="D499" s="994"/>
      <c r="E499" s="1187"/>
      <c r="F499" s="996" t="s">
        <v>255</v>
      </c>
      <c r="G499" s="997">
        <f>G500+G503</f>
        <v>48548213.539999999</v>
      </c>
      <c r="H499" s="998">
        <f>H500+H503+H514+H522</f>
        <v>254892457.54999998</v>
      </c>
      <c r="I499" s="999">
        <f>I500+I503+I514+I522</f>
        <v>71079519.24000001</v>
      </c>
      <c r="J499" s="1000">
        <f t="shared" si="113"/>
        <v>0.27886081810034324</v>
      </c>
      <c r="K499" s="831"/>
      <c r="L499" s="831"/>
    </row>
    <row r="500" spans="1:12" s="766" customFormat="1" ht="34.5" customHeight="1" x14ac:dyDescent="0.25">
      <c r="A500" s="802"/>
      <c r="B500" s="1078"/>
      <c r="C500" s="1079"/>
      <c r="D500" s="1079"/>
      <c r="E500" s="1080"/>
      <c r="F500" s="1081" t="s">
        <v>192</v>
      </c>
      <c r="G500" s="974">
        <f>G501</f>
        <v>10913295.720000001</v>
      </c>
      <c r="H500" s="974">
        <f>H501+H502</f>
        <v>18573664.09</v>
      </c>
      <c r="I500" s="975">
        <f>I501+I502</f>
        <v>3528266.59</v>
      </c>
      <c r="J500" s="976">
        <f t="shared" si="113"/>
        <v>0.18996071926915095</v>
      </c>
      <c r="K500" s="831"/>
      <c r="L500" s="831"/>
    </row>
    <row r="501" spans="1:12" s="766" customFormat="1" ht="16.5" customHeight="1" x14ac:dyDescent="0.25">
      <c r="A501" s="802"/>
      <c r="B501" s="955" t="s">
        <v>19</v>
      </c>
      <c r="C501" s="894"/>
      <c r="D501" s="894" t="s">
        <v>382</v>
      </c>
      <c r="E501" s="895" t="s">
        <v>15</v>
      </c>
      <c r="F501" s="1029"/>
      <c r="G501" s="825">
        <v>10913295.720000001</v>
      </c>
      <c r="H501" s="825">
        <v>18573664.09</v>
      </c>
      <c r="I501" s="826">
        <v>3528266.59</v>
      </c>
      <c r="J501" s="827">
        <f t="shared" si="113"/>
        <v>0.18996071926915095</v>
      </c>
      <c r="K501" s="831"/>
      <c r="L501" s="831"/>
    </row>
    <row r="502" spans="1:12" s="766" customFormat="1" ht="16.5" hidden="1" customHeight="1" x14ac:dyDescent="0.25">
      <c r="A502" s="802"/>
      <c r="B502" s="955" t="s">
        <v>19</v>
      </c>
      <c r="C502" s="894"/>
      <c r="D502" s="894" t="s">
        <v>496</v>
      </c>
      <c r="E502" s="895" t="s">
        <v>14</v>
      </c>
      <c r="F502" s="1029"/>
      <c r="G502" s="825">
        <v>10913295.720000001</v>
      </c>
      <c r="H502" s="825"/>
      <c r="I502" s="826"/>
      <c r="J502" s="827" t="e">
        <f t="shared" si="113"/>
        <v>#DIV/0!</v>
      </c>
      <c r="K502" s="831"/>
      <c r="L502" s="831"/>
    </row>
    <row r="503" spans="1:12" s="766" customFormat="1" ht="37.5" customHeight="1" x14ac:dyDescent="0.25">
      <c r="A503" s="802"/>
      <c r="B503" s="940"/>
      <c r="C503" s="941"/>
      <c r="D503" s="941"/>
      <c r="E503" s="971"/>
      <c r="F503" s="1081" t="s">
        <v>193</v>
      </c>
      <c r="G503" s="974">
        <f>G504+G507+G511</f>
        <v>37634917.82</v>
      </c>
      <c r="H503" s="974">
        <f>SUM(H504:H513)</f>
        <v>30376738.489999998</v>
      </c>
      <c r="I503" s="892">
        <f>SUM(I504:I513)</f>
        <v>4556867.8600000003</v>
      </c>
      <c r="J503" s="893">
        <f t="shared" si="113"/>
        <v>0.15001175526135296</v>
      </c>
      <c r="K503" s="831"/>
      <c r="L503" s="831"/>
    </row>
    <row r="504" spans="1:12" s="766" customFormat="1" ht="12.75" customHeight="1" x14ac:dyDescent="0.25">
      <c r="A504" s="802"/>
      <c r="B504" s="1025" t="s">
        <v>19</v>
      </c>
      <c r="C504" s="894"/>
      <c r="D504" s="894" t="s">
        <v>383</v>
      </c>
      <c r="E504" s="895" t="s">
        <v>15</v>
      </c>
      <c r="F504" s="1029"/>
      <c r="G504" s="825">
        <v>1500000</v>
      </c>
      <c r="H504" s="825">
        <v>1895710</v>
      </c>
      <c r="I504" s="826">
        <v>315700</v>
      </c>
      <c r="J504" s="827">
        <f t="shared" si="113"/>
        <v>0.16653391077749233</v>
      </c>
      <c r="K504" s="831"/>
      <c r="L504" s="831"/>
    </row>
    <row r="505" spans="1:12" s="766" customFormat="1" ht="12.75" customHeight="1" x14ac:dyDescent="0.25">
      <c r="A505" s="802"/>
      <c r="B505" s="1025" t="s">
        <v>19</v>
      </c>
      <c r="C505" s="894" t="s">
        <v>583</v>
      </c>
      <c r="D505" s="894" t="s">
        <v>617</v>
      </c>
      <c r="E505" s="895"/>
      <c r="F505" s="1029"/>
      <c r="G505" s="825"/>
      <c r="H505" s="825">
        <v>6625567.8600000003</v>
      </c>
      <c r="I505" s="826">
        <v>1625567.86</v>
      </c>
      <c r="J505" s="827">
        <f t="shared" si="113"/>
        <v>0.24534770367592312</v>
      </c>
      <c r="K505" s="831"/>
      <c r="L505" s="831"/>
    </row>
    <row r="506" spans="1:12" s="766" customFormat="1" ht="12.75" hidden="1" customHeight="1" x14ac:dyDescent="0.25">
      <c r="A506" s="802"/>
      <c r="B506" s="1025" t="s">
        <v>19</v>
      </c>
      <c r="C506" s="894"/>
      <c r="D506" s="894" t="s">
        <v>445</v>
      </c>
      <c r="E506" s="895" t="s">
        <v>102</v>
      </c>
      <c r="F506" s="1029"/>
      <c r="G506" s="825"/>
      <c r="H506" s="825"/>
      <c r="I506" s="826"/>
      <c r="J506" s="827" t="e">
        <f t="shared" si="113"/>
        <v>#DIV/0!</v>
      </c>
      <c r="K506" s="831"/>
      <c r="L506" s="831"/>
    </row>
    <row r="507" spans="1:12" s="766" customFormat="1" ht="15" hidden="1" customHeight="1" x14ac:dyDescent="0.25">
      <c r="A507" s="802"/>
      <c r="B507" s="1025" t="s">
        <v>19</v>
      </c>
      <c r="C507" s="894"/>
      <c r="D507" s="894" t="s">
        <v>384</v>
      </c>
      <c r="E507" s="895" t="s">
        <v>22</v>
      </c>
      <c r="F507" s="1029"/>
      <c r="G507" s="825">
        <v>31290770.530000001</v>
      </c>
      <c r="H507" s="825"/>
      <c r="I507" s="826"/>
      <c r="J507" s="827" t="e">
        <f t="shared" si="113"/>
        <v>#DIV/0!</v>
      </c>
      <c r="K507" s="831"/>
      <c r="L507" s="831"/>
    </row>
    <row r="508" spans="1:12" s="766" customFormat="1" ht="15" customHeight="1" x14ac:dyDescent="0.25">
      <c r="A508" s="802"/>
      <c r="B508" s="1587" t="s">
        <v>41</v>
      </c>
      <c r="C508" s="1589" t="s">
        <v>583</v>
      </c>
      <c r="D508" s="894" t="s">
        <v>385</v>
      </c>
      <c r="E508" s="1592" t="s">
        <v>567</v>
      </c>
      <c r="F508" s="1029"/>
      <c r="G508" s="808"/>
      <c r="H508" s="808">
        <v>21855460.629999999</v>
      </c>
      <c r="I508" s="809">
        <v>2615600</v>
      </c>
      <c r="J508" s="810">
        <f t="shared" si="113"/>
        <v>0.11967718476771359</v>
      </c>
      <c r="K508" s="831"/>
      <c r="L508" s="831"/>
    </row>
    <row r="509" spans="1:12" s="766" customFormat="1" ht="12.75" hidden="1" customHeight="1" x14ac:dyDescent="0.25">
      <c r="A509" s="802"/>
      <c r="B509" s="1587" t="s">
        <v>41</v>
      </c>
      <c r="C509" s="1589"/>
      <c r="D509" s="894" t="s">
        <v>454</v>
      </c>
      <c r="E509" s="1592" t="s">
        <v>22</v>
      </c>
      <c r="F509" s="1029"/>
      <c r="G509" s="808"/>
      <c r="H509" s="808"/>
      <c r="I509" s="809"/>
      <c r="J509" s="810" t="e">
        <f t="shared" si="113"/>
        <v>#DIV/0!</v>
      </c>
      <c r="K509" s="831"/>
      <c r="L509" s="831"/>
    </row>
    <row r="510" spans="1:12" s="766" customFormat="1" ht="15" hidden="1" customHeight="1" x14ac:dyDescent="0.25">
      <c r="A510" s="802"/>
      <c r="B510" s="1587" t="s">
        <v>41</v>
      </c>
      <c r="C510" s="1589"/>
      <c r="D510" s="894" t="s">
        <v>455</v>
      </c>
      <c r="E510" s="1592" t="s">
        <v>22</v>
      </c>
      <c r="F510" s="1029"/>
      <c r="G510" s="808"/>
      <c r="H510" s="808"/>
      <c r="I510" s="809"/>
      <c r="J510" s="810" t="e">
        <f t="shared" si="113"/>
        <v>#DIV/0!</v>
      </c>
      <c r="K510" s="831"/>
      <c r="L510" s="831"/>
    </row>
    <row r="511" spans="1:12" s="766" customFormat="1" ht="12.75" hidden="1" customHeight="1" x14ac:dyDescent="0.25">
      <c r="A511" s="802"/>
      <c r="B511" s="1597" t="s">
        <v>41</v>
      </c>
      <c r="C511" s="1589"/>
      <c r="D511" s="1589" t="s">
        <v>385</v>
      </c>
      <c r="E511" s="1592" t="s">
        <v>22</v>
      </c>
      <c r="F511" s="1188"/>
      <c r="G511" s="808">
        <v>4844147.29</v>
      </c>
      <c r="H511" s="808"/>
      <c r="I511" s="809"/>
      <c r="J511" s="810" t="e">
        <f t="shared" si="113"/>
        <v>#DIV/0!</v>
      </c>
      <c r="K511" s="831"/>
      <c r="L511" s="831"/>
    </row>
    <row r="512" spans="1:12" s="766" customFormat="1" ht="12.75" hidden="1" customHeight="1" x14ac:dyDescent="0.25">
      <c r="A512" s="802"/>
      <c r="B512" s="1014" t="s">
        <v>41</v>
      </c>
      <c r="C512" s="821"/>
      <c r="D512" s="821" t="s">
        <v>384</v>
      </c>
      <c r="E512" s="822" t="s">
        <v>22</v>
      </c>
      <c r="F512" s="1189"/>
      <c r="G512" s="1190">
        <v>4844147.29</v>
      </c>
      <c r="H512" s="840"/>
      <c r="I512" s="826"/>
      <c r="J512" s="827" t="e">
        <f t="shared" si="113"/>
        <v>#DIV/0!</v>
      </c>
      <c r="K512" s="831"/>
      <c r="L512" s="831"/>
    </row>
    <row r="513" spans="1:12" s="766" customFormat="1" ht="12.75" hidden="1" customHeight="1" x14ac:dyDescent="0.25">
      <c r="A513" s="802"/>
      <c r="B513" s="1191" t="s">
        <v>41</v>
      </c>
      <c r="C513" s="1583"/>
      <c r="D513" s="1583" t="s">
        <v>456</v>
      </c>
      <c r="E513" s="1583" t="s">
        <v>22</v>
      </c>
      <c r="F513" s="1192"/>
      <c r="G513" s="929"/>
      <c r="H513" s="929"/>
      <c r="I513" s="1193"/>
      <c r="J513" s="1194" t="e">
        <f t="shared" si="113"/>
        <v>#DIV/0!</v>
      </c>
      <c r="K513" s="831"/>
      <c r="L513" s="831"/>
    </row>
    <row r="514" spans="1:12" s="766" customFormat="1" ht="35.25" customHeight="1" x14ac:dyDescent="0.25">
      <c r="A514" s="802"/>
      <c r="B514" s="1761"/>
      <c r="C514" s="1761"/>
      <c r="D514" s="1761"/>
      <c r="E514" s="1761"/>
      <c r="F514" s="1274" t="s">
        <v>615</v>
      </c>
      <c r="G514" s="1174"/>
      <c r="H514" s="1174">
        <f>SUM(H515+H517+H520)</f>
        <v>163756682.55000001</v>
      </c>
      <c r="I514" s="1174">
        <f>SUM(I515+I517+I520)</f>
        <v>24267352.23</v>
      </c>
      <c r="J514" s="1275">
        <f>SUM(I514/H514)</f>
        <v>0.14819152325335133</v>
      </c>
      <c r="K514" s="831"/>
      <c r="L514" s="831"/>
    </row>
    <row r="515" spans="1:12" s="766" customFormat="1" ht="50.25" customHeight="1" x14ac:dyDescent="0.25">
      <c r="A515" s="802"/>
      <c r="B515" s="1272"/>
      <c r="C515" s="1272"/>
      <c r="D515" s="1272"/>
      <c r="E515" s="1177"/>
      <c r="F515" s="1222" t="s">
        <v>582</v>
      </c>
      <c r="G515" s="1273"/>
      <c r="H515" s="910">
        <f>SUM(H516)</f>
        <v>19100000</v>
      </c>
      <c r="I515" s="910">
        <f>SUM(I516)</f>
        <v>9814735.7200000007</v>
      </c>
      <c r="J515" s="1044">
        <f>I515/H515</f>
        <v>0.51386050890052359</v>
      </c>
      <c r="K515" s="1196"/>
      <c r="L515" s="1196"/>
    </row>
    <row r="516" spans="1:12" s="766" customFormat="1" ht="18" customHeight="1" x14ac:dyDescent="0.25">
      <c r="A516" s="802"/>
      <c r="B516" s="1195" t="s">
        <v>41</v>
      </c>
      <c r="C516" s="1195" t="s">
        <v>583</v>
      </c>
      <c r="D516" s="1195" t="s">
        <v>584</v>
      </c>
      <c r="E516" s="1195" t="s">
        <v>578</v>
      </c>
      <c r="F516" s="1095"/>
      <c r="G516" s="826"/>
      <c r="H516" s="826">
        <v>19100000</v>
      </c>
      <c r="I516" s="826">
        <v>9814735.7200000007</v>
      </c>
      <c r="J516" s="1047">
        <f>I516/H516</f>
        <v>0.51386050890052359</v>
      </c>
      <c r="K516" s="1196"/>
      <c r="L516" s="1196"/>
    </row>
    <row r="517" spans="1:12" s="766" customFormat="1" ht="33" customHeight="1" x14ac:dyDescent="0.25">
      <c r="A517" s="802"/>
      <c r="B517" s="1272"/>
      <c r="C517" s="1272"/>
      <c r="D517" s="1272"/>
      <c r="E517" s="1272"/>
      <c r="F517" s="1222" t="s">
        <v>585</v>
      </c>
      <c r="G517" s="910"/>
      <c r="H517" s="910">
        <f>SUM(H518:H519)</f>
        <v>5398474.2800000003</v>
      </c>
      <c r="I517" s="910">
        <f>SUM(I518:I519)</f>
        <v>2774062.7399999998</v>
      </c>
      <c r="J517" s="1044">
        <f>SUM(I517/H517)</f>
        <v>0.51386050875100209</v>
      </c>
      <c r="K517" s="1196"/>
      <c r="L517" s="1196"/>
    </row>
    <row r="518" spans="1:12" s="766" customFormat="1" ht="18" customHeight="1" x14ac:dyDescent="0.25">
      <c r="A518" s="802"/>
      <c r="B518" s="1195" t="s">
        <v>41</v>
      </c>
      <c r="C518" s="1584" t="s">
        <v>583</v>
      </c>
      <c r="D518" s="1584" t="s">
        <v>586</v>
      </c>
      <c r="E518" s="1584" t="s">
        <v>578</v>
      </c>
      <c r="F518" s="1069"/>
      <c r="G518" s="826"/>
      <c r="H518" s="826">
        <v>4170000</v>
      </c>
      <c r="I518" s="826">
        <v>2142798.3199999998</v>
      </c>
      <c r="J518" s="1047">
        <f>I518/H518</f>
        <v>0.51386050839328534</v>
      </c>
      <c r="K518" s="831"/>
      <c r="L518" s="831"/>
    </row>
    <row r="519" spans="1:12" s="766" customFormat="1" ht="18" customHeight="1" x14ac:dyDescent="0.25">
      <c r="A519" s="802"/>
      <c r="B519" s="962" t="s">
        <v>41</v>
      </c>
      <c r="C519" s="821" t="s">
        <v>583</v>
      </c>
      <c r="D519" s="821" t="s">
        <v>587</v>
      </c>
      <c r="E519" s="821" t="s">
        <v>578</v>
      </c>
      <c r="F519" s="1069"/>
      <c r="G519" s="826"/>
      <c r="H519" s="826">
        <v>1228474.28</v>
      </c>
      <c r="I519" s="826">
        <v>631264.42000000004</v>
      </c>
      <c r="J519" s="1047">
        <f t="shared" ref="J519:J520" si="122">I519/H519</f>
        <v>0.51386050996525545</v>
      </c>
      <c r="K519" s="831"/>
      <c r="L519" s="831"/>
    </row>
    <row r="520" spans="1:12" s="766" customFormat="1" ht="80.25" customHeight="1" x14ac:dyDescent="0.25">
      <c r="A520" s="802"/>
      <c r="B520" s="1177"/>
      <c r="C520" s="1042"/>
      <c r="D520" s="1042"/>
      <c r="E520" s="1042"/>
      <c r="F520" s="1222" t="s">
        <v>618</v>
      </c>
      <c r="G520" s="910"/>
      <c r="H520" s="910">
        <f>SUM(H521)</f>
        <v>139258208.27000001</v>
      </c>
      <c r="I520" s="910">
        <f>SUM(I521)</f>
        <v>11678553.77</v>
      </c>
      <c r="J520" s="1044">
        <f t="shared" si="122"/>
        <v>8.386258817402778E-2</v>
      </c>
      <c r="K520" s="831"/>
      <c r="L520" s="831"/>
    </row>
    <row r="521" spans="1:12" s="766" customFormat="1" ht="18" customHeight="1" x14ac:dyDescent="0.25">
      <c r="A521" s="802"/>
      <c r="B521" s="962" t="s">
        <v>19</v>
      </c>
      <c r="C521" s="821" t="s">
        <v>583</v>
      </c>
      <c r="D521" s="821" t="s">
        <v>616</v>
      </c>
      <c r="E521" s="821" t="s">
        <v>12</v>
      </c>
      <c r="F521" s="1069"/>
      <c r="G521" s="826"/>
      <c r="H521" s="826">
        <v>139258208.27000001</v>
      </c>
      <c r="I521" s="826">
        <v>11678553.77</v>
      </c>
      <c r="J521" s="1047">
        <f>I521/H521*100</f>
        <v>8.3862588174027781</v>
      </c>
      <c r="K521" s="831"/>
      <c r="L521" s="831"/>
    </row>
    <row r="522" spans="1:12" s="766" customFormat="1" ht="53.25" customHeight="1" x14ac:dyDescent="0.25">
      <c r="A522" s="802"/>
      <c r="B522" s="1197"/>
      <c r="C522" s="1198"/>
      <c r="D522" s="1198"/>
      <c r="E522" s="1198"/>
      <c r="F522" s="1092" t="s">
        <v>613</v>
      </c>
      <c r="G522" s="1098"/>
      <c r="H522" s="1098">
        <f>SUM(H523:H524)</f>
        <v>42185372.419999994</v>
      </c>
      <c r="I522" s="1098">
        <f>SUM(I523:I524)</f>
        <v>38727032.560000002</v>
      </c>
      <c r="J522" s="1047">
        <f>I522/H522</f>
        <v>0.91802040229564497</v>
      </c>
      <c r="K522" s="831"/>
      <c r="L522" s="831"/>
    </row>
    <row r="523" spans="1:12" s="766" customFormat="1" ht="18" customHeight="1" x14ac:dyDescent="0.25">
      <c r="A523" s="802"/>
      <c r="B523" s="962" t="s">
        <v>19</v>
      </c>
      <c r="C523" s="821" t="s">
        <v>583</v>
      </c>
      <c r="D523" s="821" t="s">
        <v>614</v>
      </c>
      <c r="E523" s="821"/>
      <c r="F523" s="1069"/>
      <c r="G523" s="826"/>
      <c r="H523" s="826">
        <v>40281861.979999997</v>
      </c>
      <c r="I523" s="826">
        <v>38727032.560000002</v>
      </c>
      <c r="J523" s="1047">
        <f>SUM(I523/H523*100)</f>
        <v>96.140125248500254</v>
      </c>
      <c r="K523" s="831"/>
      <c r="L523" s="831"/>
    </row>
    <row r="524" spans="1:12" s="766" customFormat="1" ht="18" customHeight="1" x14ac:dyDescent="0.25">
      <c r="A524" s="802"/>
      <c r="B524" s="962" t="s">
        <v>41</v>
      </c>
      <c r="C524" s="821" t="s">
        <v>583</v>
      </c>
      <c r="D524" s="821" t="s">
        <v>614</v>
      </c>
      <c r="E524" s="821"/>
      <c r="F524" s="1069"/>
      <c r="G524" s="826"/>
      <c r="H524" s="826">
        <v>1903510.44</v>
      </c>
      <c r="I524" s="826">
        <v>0</v>
      </c>
      <c r="J524" s="1047">
        <f>SUM(I524/H524*100)</f>
        <v>0</v>
      </c>
      <c r="K524" s="831"/>
      <c r="L524" s="831"/>
    </row>
    <row r="525" spans="1:12" s="766" customFormat="1" ht="36.75" customHeight="1" thickBot="1" x14ac:dyDescent="0.3">
      <c r="A525" s="802"/>
      <c r="B525" s="1178"/>
      <c r="C525" s="1179"/>
      <c r="D525" s="1179"/>
      <c r="E525" s="1180"/>
      <c r="F525" s="1181" t="s">
        <v>453</v>
      </c>
      <c r="G525" s="1182">
        <f>G526</f>
        <v>209709089</v>
      </c>
      <c r="H525" s="1183">
        <f>H526+H537+H534</f>
        <v>490544957.35000002</v>
      </c>
      <c r="I525" s="1184">
        <f>I526+I534+I537</f>
        <v>96307924.700000003</v>
      </c>
      <c r="J525" s="1185">
        <f t="shared" si="113"/>
        <v>0.19632843688837484</v>
      </c>
      <c r="K525" s="831"/>
      <c r="L525" s="831"/>
    </row>
    <row r="526" spans="1:12" s="766" customFormat="1" ht="64.5" customHeight="1" x14ac:dyDescent="0.25">
      <c r="A526" s="802"/>
      <c r="B526" s="1078"/>
      <c r="C526" s="1079"/>
      <c r="D526" s="1079"/>
      <c r="E526" s="1080"/>
      <c r="F526" s="1081" t="s">
        <v>194</v>
      </c>
      <c r="G526" s="974">
        <f>G529+G530+G531+G532+G533</f>
        <v>209709089</v>
      </c>
      <c r="H526" s="1199">
        <f>H529+H530+H531+H532+H533+H527+H528</f>
        <v>234694957.35000002</v>
      </c>
      <c r="I526" s="1200">
        <f>I529+I530+I531+I532+I533+I527+I528</f>
        <v>96307924.700000003</v>
      </c>
      <c r="J526" s="1201">
        <f t="shared" si="113"/>
        <v>0.41035361725465719</v>
      </c>
      <c r="K526" s="831"/>
      <c r="L526" s="831"/>
    </row>
    <row r="527" spans="1:12" s="766" customFormat="1" ht="12.75" hidden="1" customHeight="1" x14ac:dyDescent="0.25">
      <c r="A527" s="802"/>
      <c r="B527" s="1598" t="s">
        <v>19</v>
      </c>
      <c r="C527" s="1591"/>
      <c r="D527" s="1591" t="s">
        <v>541</v>
      </c>
      <c r="E527" s="1594" t="s">
        <v>12</v>
      </c>
      <c r="F527" s="1086"/>
      <c r="G527" s="924"/>
      <c r="H527" s="924"/>
      <c r="I527" s="826"/>
      <c r="J527" s="827" t="e">
        <f t="shared" si="113"/>
        <v>#DIV/0!</v>
      </c>
      <c r="K527" s="831"/>
      <c r="L527" s="831"/>
    </row>
    <row r="528" spans="1:12" s="766" customFormat="1" ht="12.75" hidden="1" customHeight="1" x14ac:dyDescent="0.25">
      <c r="A528" s="802"/>
      <c r="B528" s="1598" t="s">
        <v>19</v>
      </c>
      <c r="C528" s="1591"/>
      <c r="D528" s="1591" t="s">
        <v>542</v>
      </c>
      <c r="E528" s="1594" t="s">
        <v>12</v>
      </c>
      <c r="F528" s="1086"/>
      <c r="G528" s="924"/>
      <c r="H528" s="924"/>
      <c r="I528" s="826"/>
      <c r="J528" s="827" t="e">
        <f t="shared" si="113"/>
        <v>#DIV/0!</v>
      </c>
      <c r="K528" s="831"/>
      <c r="L528" s="831"/>
    </row>
    <row r="529" spans="1:12" s="766" customFormat="1" ht="12.75" customHeight="1" x14ac:dyDescent="0.25">
      <c r="A529" s="802"/>
      <c r="B529" s="1598" t="s">
        <v>19</v>
      </c>
      <c r="C529" s="1591"/>
      <c r="D529" s="1591" t="s">
        <v>386</v>
      </c>
      <c r="E529" s="1594" t="s">
        <v>12</v>
      </c>
      <c r="F529" s="1086"/>
      <c r="G529" s="924">
        <v>157006673</v>
      </c>
      <c r="H529" s="924">
        <v>177653474.02000001</v>
      </c>
      <c r="I529" s="826">
        <v>81086186.010000005</v>
      </c>
      <c r="J529" s="827">
        <f t="shared" si="113"/>
        <v>0.4564289353602588</v>
      </c>
      <c r="K529" s="831"/>
      <c r="L529" s="831"/>
    </row>
    <row r="530" spans="1:12" s="766" customFormat="1" ht="12.75" customHeight="1" x14ac:dyDescent="0.25">
      <c r="A530" s="802"/>
      <c r="B530" s="1025" t="s">
        <v>19</v>
      </c>
      <c r="C530" s="894"/>
      <c r="D530" s="894" t="s">
        <v>387</v>
      </c>
      <c r="E530" s="895" t="s">
        <v>12</v>
      </c>
      <c r="F530" s="1029"/>
      <c r="G530" s="825">
        <v>26601632</v>
      </c>
      <c r="H530" s="825">
        <v>26586472</v>
      </c>
      <c r="I530" s="826">
        <v>5458348.2999999998</v>
      </c>
      <c r="J530" s="827">
        <f t="shared" si="113"/>
        <v>0.20530547640920541</v>
      </c>
      <c r="K530" s="831"/>
      <c r="L530" s="831"/>
    </row>
    <row r="531" spans="1:12" s="766" customFormat="1" ht="12.75" customHeight="1" x14ac:dyDescent="0.25">
      <c r="A531" s="802"/>
      <c r="B531" s="955" t="s">
        <v>19</v>
      </c>
      <c r="C531" s="894"/>
      <c r="D531" s="894" t="s">
        <v>388</v>
      </c>
      <c r="E531" s="895" t="s">
        <v>15</v>
      </c>
      <c r="F531" s="1029"/>
      <c r="G531" s="825">
        <v>12660000</v>
      </c>
      <c r="H531" s="825">
        <v>17091825.329999998</v>
      </c>
      <c r="I531" s="826">
        <v>6367224</v>
      </c>
      <c r="J531" s="827">
        <f t="shared" si="113"/>
        <v>0.37253036917151788</v>
      </c>
      <c r="K531" s="831"/>
      <c r="L531" s="831"/>
    </row>
    <row r="532" spans="1:12" s="766" customFormat="1" ht="12.75" customHeight="1" x14ac:dyDescent="0.25">
      <c r="A532" s="802"/>
      <c r="B532" s="955" t="s">
        <v>19</v>
      </c>
      <c r="C532" s="894"/>
      <c r="D532" s="894" t="s">
        <v>389</v>
      </c>
      <c r="E532" s="895" t="s">
        <v>12</v>
      </c>
      <c r="F532" s="1029"/>
      <c r="G532" s="825">
        <v>11526136</v>
      </c>
      <c r="H532" s="825">
        <v>12326716</v>
      </c>
      <c r="I532" s="826">
        <v>3396166.39</v>
      </c>
      <c r="J532" s="827">
        <f t="shared" si="113"/>
        <v>0.27551266614725284</v>
      </c>
      <c r="K532" s="831"/>
      <c r="L532" s="831"/>
    </row>
    <row r="533" spans="1:12" s="766" customFormat="1" ht="12.75" customHeight="1" x14ac:dyDescent="0.25">
      <c r="A533" s="802"/>
      <c r="B533" s="1587" t="s">
        <v>19</v>
      </c>
      <c r="C533" s="1589"/>
      <c r="D533" s="1589" t="s">
        <v>390</v>
      </c>
      <c r="E533" s="1592" t="s">
        <v>15</v>
      </c>
      <c r="F533" s="1188"/>
      <c r="G533" s="808">
        <v>1914648</v>
      </c>
      <c r="H533" s="808">
        <v>1036470</v>
      </c>
      <c r="I533" s="809">
        <v>0</v>
      </c>
      <c r="J533" s="810">
        <f t="shared" si="113"/>
        <v>0</v>
      </c>
      <c r="K533" s="831"/>
      <c r="L533" s="831"/>
    </row>
    <row r="534" spans="1:12" s="766" customFormat="1" ht="15.75" hidden="1" customHeight="1" x14ac:dyDescent="0.25">
      <c r="A534" s="802"/>
      <c r="B534" s="940"/>
      <c r="C534" s="941"/>
      <c r="D534" s="941"/>
      <c r="E534" s="942"/>
      <c r="F534" s="1122" t="s">
        <v>221</v>
      </c>
      <c r="G534" s="1123"/>
      <c r="H534" s="891">
        <f>H535+H536</f>
        <v>0</v>
      </c>
      <c r="I534" s="892">
        <f>I535+I536</f>
        <v>0</v>
      </c>
      <c r="J534" s="893" t="e">
        <f t="shared" si="113"/>
        <v>#DIV/0!</v>
      </c>
      <c r="K534" s="831"/>
      <c r="L534" s="831"/>
    </row>
    <row r="535" spans="1:12" s="766" customFormat="1" ht="12.75" hidden="1" customHeight="1" x14ac:dyDescent="0.25">
      <c r="A535" s="802"/>
      <c r="B535" s="1598" t="s">
        <v>19</v>
      </c>
      <c r="C535" s="1591"/>
      <c r="D535" s="1591" t="s">
        <v>491</v>
      </c>
      <c r="E535" s="1594" t="s">
        <v>15</v>
      </c>
      <c r="F535" s="1086"/>
      <c r="G535" s="924"/>
      <c r="H535" s="924"/>
      <c r="I535" s="826"/>
      <c r="J535" s="810" t="e">
        <f t="shared" si="113"/>
        <v>#DIV/0!</v>
      </c>
      <c r="K535" s="831"/>
      <c r="L535" s="831"/>
    </row>
    <row r="536" spans="1:12" s="766" customFormat="1" ht="12.75" hidden="1" customHeight="1" thickBot="1" x14ac:dyDescent="0.3">
      <c r="A536" s="802"/>
      <c r="B536" s="1587" t="s">
        <v>19</v>
      </c>
      <c r="C536" s="1589"/>
      <c r="D536" s="1590" t="s">
        <v>492</v>
      </c>
      <c r="E536" s="1592" t="s">
        <v>15</v>
      </c>
      <c r="F536" s="1188"/>
      <c r="G536" s="825"/>
      <c r="H536" s="1131"/>
      <c r="I536" s="855"/>
      <c r="J536" s="856" t="e">
        <f t="shared" si="113"/>
        <v>#DIV/0!</v>
      </c>
      <c r="K536" s="831"/>
      <c r="L536" s="831"/>
    </row>
    <row r="537" spans="1:12" s="766" customFormat="1" ht="30.75" customHeight="1" x14ac:dyDescent="0.25">
      <c r="A537" s="802"/>
      <c r="B537" s="1748"/>
      <c r="C537" s="1749"/>
      <c r="D537" s="1749"/>
      <c r="E537" s="1750"/>
      <c r="F537" s="1202" t="s">
        <v>571</v>
      </c>
      <c r="G537" s="1165"/>
      <c r="H537" s="1165">
        <f>SUM(H538)</f>
        <v>255850000</v>
      </c>
      <c r="I537" s="1203">
        <f>SUM(I538)</f>
        <v>0</v>
      </c>
      <c r="J537" s="1204">
        <f>SUM(I537/H537)</f>
        <v>0</v>
      </c>
      <c r="K537" s="831"/>
      <c r="L537" s="831"/>
    </row>
    <row r="538" spans="1:12" s="766" customFormat="1" ht="20.25" customHeight="1" x14ac:dyDescent="0.25">
      <c r="A538" s="802"/>
      <c r="B538" s="962"/>
      <c r="C538" s="821"/>
      <c r="D538" s="821"/>
      <c r="E538" s="821"/>
      <c r="F538" s="1205" t="s">
        <v>572</v>
      </c>
      <c r="G538" s="1126"/>
      <c r="H538" s="1126">
        <f>SUM(H539)</f>
        <v>255850000</v>
      </c>
      <c r="I538" s="1127">
        <f>SUM(I539)</f>
        <v>0</v>
      </c>
      <c r="J538" s="1204">
        <f t="shared" ref="J538:J539" si="123">SUM(I538/H538)</f>
        <v>0</v>
      </c>
      <c r="K538" s="831"/>
      <c r="L538" s="831"/>
    </row>
    <row r="539" spans="1:12" s="766" customFormat="1" ht="18.75" customHeight="1" thickBot="1" x14ac:dyDescent="0.3">
      <c r="A539" s="802"/>
      <c r="B539" s="962" t="s">
        <v>19</v>
      </c>
      <c r="C539" s="821" t="s">
        <v>37</v>
      </c>
      <c r="D539" s="821" t="s">
        <v>573</v>
      </c>
      <c r="E539" s="821" t="s">
        <v>567</v>
      </c>
      <c r="F539" s="1125"/>
      <c r="G539" s="1126"/>
      <c r="H539" s="1126">
        <v>255850000</v>
      </c>
      <c r="I539" s="1127">
        <v>0</v>
      </c>
      <c r="J539" s="1204">
        <f t="shared" si="123"/>
        <v>0</v>
      </c>
      <c r="K539" s="831"/>
      <c r="L539" s="831"/>
    </row>
    <row r="540" spans="1:12" s="1210" customFormat="1" ht="35.25" customHeight="1" thickBot="1" x14ac:dyDescent="0.3">
      <c r="A540" s="769">
        <v>9</v>
      </c>
      <c r="B540" s="1206"/>
      <c r="C540" s="1207"/>
      <c r="D540" s="1207"/>
      <c r="E540" s="1208"/>
      <c r="F540" s="1209" t="s">
        <v>241</v>
      </c>
      <c r="G540" s="774">
        <f t="shared" ref="G540:I540" si="124">G541</f>
        <v>62100094.710000001</v>
      </c>
      <c r="H540" s="775">
        <f t="shared" si="124"/>
        <v>61579873.369999997</v>
      </c>
      <c r="I540" s="776">
        <f t="shared" si="124"/>
        <v>21894720.010000002</v>
      </c>
      <c r="J540" s="777">
        <f t="shared" si="113"/>
        <v>0.35554993558441611</v>
      </c>
      <c r="K540" s="831"/>
      <c r="L540" s="831"/>
    </row>
    <row r="541" spans="1:12" s="874" customFormat="1" ht="43.5" customHeight="1" x14ac:dyDescent="0.25">
      <c r="A541" s="780"/>
      <c r="B541" s="1211"/>
      <c r="C541" s="1212"/>
      <c r="D541" s="1212"/>
      <c r="E541" s="1144"/>
      <c r="F541" s="1213" t="s">
        <v>242</v>
      </c>
      <c r="G541" s="1137">
        <f>G542+G544+G546+G553</f>
        <v>62100094.710000001</v>
      </c>
      <c r="H541" s="1138">
        <f>H542+H544+H546+H553+H550</f>
        <v>61579873.369999997</v>
      </c>
      <c r="I541" s="938">
        <f>I542+I544+I546+I553+I550</f>
        <v>21894720.010000002</v>
      </c>
      <c r="J541" s="939">
        <f t="shared" si="113"/>
        <v>0.35554993558441611</v>
      </c>
      <c r="K541" s="831"/>
      <c r="L541" s="831"/>
    </row>
    <row r="542" spans="1:12" s="884" customFormat="1" ht="29.25" customHeight="1" x14ac:dyDescent="0.25">
      <c r="A542" s="876"/>
      <c r="B542" s="940"/>
      <c r="C542" s="941"/>
      <c r="D542" s="941"/>
      <c r="E542" s="971"/>
      <c r="F542" s="972" t="s">
        <v>40</v>
      </c>
      <c r="G542" s="973">
        <f t="shared" ref="G542:I542" si="125">G543</f>
        <v>40806098.68</v>
      </c>
      <c r="H542" s="974">
        <f t="shared" si="125"/>
        <v>41945149.93</v>
      </c>
      <c r="I542" s="892">
        <f t="shared" si="125"/>
        <v>15515527.800000001</v>
      </c>
      <c r="J542" s="893">
        <f t="shared" si="113"/>
        <v>0.36990040149798081</v>
      </c>
      <c r="K542" s="831"/>
      <c r="L542" s="831"/>
    </row>
    <row r="543" spans="1:12" s="763" customFormat="1" ht="15.75" customHeight="1" x14ac:dyDescent="0.25">
      <c r="A543" s="802"/>
      <c r="B543" s="886" t="s">
        <v>41</v>
      </c>
      <c r="C543" s="894"/>
      <c r="D543" s="894" t="s">
        <v>391</v>
      </c>
      <c r="E543" s="895" t="s">
        <v>12</v>
      </c>
      <c r="F543" s="889"/>
      <c r="G543" s="889">
        <v>40806098.68</v>
      </c>
      <c r="H543" s="825">
        <v>41945149.93</v>
      </c>
      <c r="I543" s="826">
        <v>15515527.800000001</v>
      </c>
      <c r="J543" s="827">
        <f t="shared" si="113"/>
        <v>0.36990040149798081</v>
      </c>
      <c r="K543" s="831"/>
      <c r="L543" s="831"/>
    </row>
    <row r="544" spans="1:12" s="884" customFormat="1" ht="29.25" customHeight="1" x14ac:dyDescent="0.25">
      <c r="A544" s="876"/>
      <c r="B544" s="940"/>
      <c r="C544" s="941"/>
      <c r="D544" s="941"/>
      <c r="E544" s="971"/>
      <c r="F544" s="972" t="s">
        <v>243</v>
      </c>
      <c r="G544" s="973">
        <f t="shared" ref="G544:I544" si="126">G545</f>
        <v>17479116.030000001</v>
      </c>
      <c r="H544" s="974">
        <f t="shared" si="126"/>
        <v>17053611.07</v>
      </c>
      <c r="I544" s="892">
        <f t="shared" si="126"/>
        <v>6379192.21</v>
      </c>
      <c r="J544" s="893">
        <f t="shared" ref="J544:J608" si="127">I544/H544</f>
        <v>0.37406694592806849</v>
      </c>
      <c r="K544" s="831"/>
      <c r="L544" s="831"/>
    </row>
    <row r="545" spans="1:12" s="763" customFormat="1" ht="15.75" customHeight="1" x14ac:dyDescent="0.25">
      <c r="A545" s="802"/>
      <c r="B545" s="886" t="s">
        <v>41</v>
      </c>
      <c r="C545" s="894"/>
      <c r="D545" s="894" t="s">
        <v>392</v>
      </c>
      <c r="E545" s="895" t="s">
        <v>12</v>
      </c>
      <c r="F545" s="832"/>
      <c r="G545" s="889">
        <v>17479116.030000001</v>
      </c>
      <c r="H545" s="825">
        <v>17053611.07</v>
      </c>
      <c r="I545" s="826">
        <v>6379192.21</v>
      </c>
      <c r="J545" s="827">
        <f t="shared" si="127"/>
        <v>0.37406694592806849</v>
      </c>
      <c r="K545" s="831"/>
      <c r="L545" s="831"/>
    </row>
    <row r="546" spans="1:12" s="884" customFormat="1" ht="27" customHeight="1" x14ac:dyDescent="0.25">
      <c r="A546" s="876"/>
      <c r="B546" s="940"/>
      <c r="C546" s="941"/>
      <c r="D546" s="941"/>
      <c r="E546" s="971"/>
      <c r="F546" s="972" t="s">
        <v>131</v>
      </c>
      <c r="G546" s="973">
        <f>G547</f>
        <v>3814880</v>
      </c>
      <c r="H546" s="974">
        <f>H547</f>
        <v>2248133.3199999998</v>
      </c>
      <c r="I546" s="892">
        <f>I547</f>
        <v>0</v>
      </c>
      <c r="J546" s="893">
        <f t="shared" si="127"/>
        <v>0</v>
      </c>
      <c r="K546" s="831"/>
      <c r="L546" s="831"/>
    </row>
    <row r="547" spans="1:12" s="763" customFormat="1" ht="16.5" customHeight="1" x14ac:dyDescent="0.25">
      <c r="A547" s="802"/>
      <c r="B547" s="886" t="s">
        <v>41</v>
      </c>
      <c r="C547" s="894"/>
      <c r="D547" s="894" t="s">
        <v>393</v>
      </c>
      <c r="E547" s="895" t="s">
        <v>15</v>
      </c>
      <c r="F547" s="832"/>
      <c r="G547" s="889">
        <v>3814880</v>
      </c>
      <c r="H547" s="825">
        <v>2248133.3199999998</v>
      </c>
      <c r="I547" s="826">
        <v>0</v>
      </c>
      <c r="J547" s="827">
        <f t="shared" si="127"/>
        <v>0</v>
      </c>
      <c r="K547" s="831"/>
      <c r="L547" s="831"/>
    </row>
    <row r="548" spans="1:12" s="884" customFormat="1" ht="29.25" hidden="1" customHeight="1" x14ac:dyDescent="0.25">
      <c r="A548" s="876"/>
      <c r="B548" s="940"/>
      <c r="C548" s="941"/>
      <c r="D548" s="941"/>
      <c r="E548" s="971"/>
      <c r="F548" s="972" t="s">
        <v>36</v>
      </c>
      <c r="G548" s="973">
        <f t="shared" ref="G548:I548" si="128">G549</f>
        <v>0</v>
      </c>
      <c r="H548" s="974">
        <f t="shared" si="128"/>
        <v>0</v>
      </c>
      <c r="I548" s="892">
        <f t="shared" si="128"/>
        <v>0</v>
      </c>
      <c r="J548" s="893" t="e">
        <f t="shared" si="127"/>
        <v>#DIV/0!</v>
      </c>
      <c r="K548" s="831"/>
      <c r="L548" s="831"/>
    </row>
    <row r="549" spans="1:12" s="763" customFormat="1" ht="12.75" hidden="1" customHeight="1" x14ac:dyDescent="0.25">
      <c r="A549" s="802"/>
      <c r="B549" s="886" t="s">
        <v>41</v>
      </c>
      <c r="C549" s="894"/>
      <c r="D549" s="894" t="s">
        <v>129</v>
      </c>
      <c r="E549" s="895" t="s">
        <v>15</v>
      </c>
      <c r="F549" s="832"/>
      <c r="G549" s="889"/>
      <c r="H549" s="825"/>
      <c r="I549" s="826"/>
      <c r="J549" s="827" t="e">
        <f t="shared" si="127"/>
        <v>#DIV/0!</v>
      </c>
      <c r="K549" s="831"/>
      <c r="L549" s="831"/>
    </row>
    <row r="550" spans="1:12" s="1110" customFormat="1" ht="30" hidden="1" x14ac:dyDescent="0.25">
      <c r="A550" s="1214"/>
      <c r="B550" s="940"/>
      <c r="C550" s="941"/>
      <c r="D550" s="941"/>
      <c r="E550" s="971"/>
      <c r="F550" s="972" t="s">
        <v>204</v>
      </c>
      <c r="G550" s="973">
        <f t="shared" ref="G550" si="129">SUM(G552:G552)</f>
        <v>0</v>
      </c>
      <c r="H550" s="974">
        <f>H551+H552</f>
        <v>0</v>
      </c>
      <c r="I550" s="892">
        <f>I551+I552</f>
        <v>0</v>
      </c>
      <c r="J550" s="893" t="e">
        <f t="shared" si="127"/>
        <v>#DIV/0!</v>
      </c>
      <c r="K550" s="831"/>
      <c r="L550" s="831"/>
    </row>
    <row r="551" spans="1:12" s="763" customFormat="1" ht="12.75" hidden="1" customHeight="1" x14ac:dyDescent="0.25">
      <c r="A551" s="802"/>
      <c r="B551" s="886" t="s">
        <v>41</v>
      </c>
      <c r="C551" s="894" t="s">
        <v>499</v>
      </c>
      <c r="D551" s="894" t="s">
        <v>544</v>
      </c>
      <c r="E551" s="895"/>
      <c r="F551" s="832"/>
      <c r="G551" s="889"/>
      <c r="H551" s="825"/>
      <c r="I551" s="826"/>
      <c r="J551" s="827" t="e">
        <f t="shared" si="127"/>
        <v>#DIV/0!</v>
      </c>
      <c r="K551" s="831"/>
      <c r="L551" s="831"/>
    </row>
    <row r="552" spans="1:12" s="763" customFormat="1" ht="12.75" hidden="1" customHeight="1" x14ac:dyDescent="0.25">
      <c r="A552" s="802"/>
      <c r="B552" s="886" t="s">
        <v>41</v>
      </c>
      <c r="C552" s="894" t="s">
        <v>543</v>
      </c>
      <c r="D552" s="894" t="s">
        <v>505</v>
      </c>
      <c r="E552" s="895" t="s">
        <v>130</v>
      </c>
      <c r="F552" s="832"/>
      <c r="G552" s="889"/>
      <c r="H552" s="825"/>
      <c r="I552" s="826"/>
      <c r="J552" s="827" t="e">
        <f t="shared" si="127"/>
        <v>#DIV/0!</v>
      </c>
      <c r="K552" s="831"/>
      <c r="L552" s="831"/>
    </row>
    <row r="553" spans="1:12" s="884" customFormat="1" ht="30.75" customHeight="1" x14ac:dyDescent="0.25">
      <c r="A553" s="876"/>
      <c r="B553" s="940"/>
      <c r="C553" s="941"/>
      <c r="D553" s="941"/>
      <c r="E553" s="971"/>
      <c r="F553" s="972" t="s">
        <v>244</v>
      </c>
      <c r="G553" s="973">
        <f>G554</f>
        <v>0</v>
      </c>
      <c r="H553" s="974">
        <f>H554</f>
        <v>332979.05</v>
      </c>
      <c r="I553" s="892">
        <f t="shared" ref="I553" si="130">I554</f>
        <v>0</v>
      </c>
      <c r="J553" s="893">
        <f t="shared" si="127"/>
        <v>0</v>
      </c>
      <c r="K553" s="831"/>
      <c r="L553" s="831"/>
    </row>
    <row r="554" spans="1:12" s="763" customFormat="1" ht="24" customHeight="1" thickBot="1" x14ac:dyDescent="0.3">
      <c r="A554" s="802"/>
      <c r="B554" s="925" t="s">
        <v>41</v>
      </c>
      <c r="C554" s="926"/>
      <c r="D554" s="926" t="s">
        <v>579</v>
      </c>
      <c r="E554" s="927" t="s">
        <v>15</v>
      </c>
      <c r="F554" s="1215"/>
      <c r="G554" s="928">
        <v>0</v>
      </c>
      <c r="H554" s="929">
        <v>332979.05</v>
      </c>
      <c r="I554" s="809">
        <v>0</v>
      </c>
      <c r="J554" s="810">
        <f t="shared" si="127"/>
        <v>0</v>
      </c>
      <c r="K554" s="831"/>
      <c r="L554" s="831"/>
    </row>
    <row r="555" spans="1:12" s="1210" customFormat="1" ht="39" customHeight="1" thickBot="1" x14ac:dyDescent="0.3">
      <c r="A555" s="984">
        <v>10</v>
      </c>
      <c r="B555" s="985"/>
      <c r="C555" s="986"/>
      <c r="D555" s="986"/>
      <c r="E555" s="1152"/>
      <c r="F555" s="988" t="s">
        <v>247</v>
      </c>
      <c r="G555" s="862">
        <f>G556+G559</f>
        <v>151164489.62</v>
      </c>
      <c r="H555" s="863">
        <f>H556+H559</f>
        <v>138694371.38999999</v>
      </c>
      <c r="I555" s="864">
        <f t="shared" ref="I555" si="131">I556+I559</f>
        <v>14860702.02</v>
      </c>
      <c r="J555" s="865">
        <f t="shared" si="127"/>
        <v>0.1071471168661389</v>
      </c>
      <c r="K555" s="831"/>
      <c r="L555" s="831"/>
    </row>
    <row r="556" spans="1:12" s="1217" customFormat="1" ht="30" customHeight="1" x14ac:dyDescent="0.25">
      <c r="A556" s="989"/>
      <c r="B556" s="1106"/>
      <c r="C556" s="1107"/>
      <c r="D556" s="1107"/>
      <c r="E556" s="1108"/>
      <c r="F556" s="1216" t="s">
        <v>248</v>
      </c>
      <c r="G556" s="870">
        <f t="shared" ref="G556:I557" si="132">G557</f>
        <v>3200000</v>
      </c>
      <c r="H556" s="871">
        <f t="shared" si="132"/>
        <v>3251153.35</v>
      </c>
      <c r="I556" s="872">
        <f t="shared" si="132"/>
        <v>1433706.87</v>
      </c>
      <c r="J556" s="873">
        <f t="shared" si="127"/>
        <v>0.44098408031106873</v>
      </c>
      <c r="K556" s="831"/>
      <c r="L556" s="831"/>
    </row>
    <row r="557" spans="1:12" s="884" customFormat="1" ht="30.75" customHeight="1" x14ac:dyDescent="0.25">
      <c r="A557" s="876"/>
      <c r="B557" s="940"/>
      <c r="C557" s="941"/>
      <c r="D557" s="941"/>
      <c r="E557" s="971"/>
      <c r="F557" s="972" t="s">
        <v>132</v>
      </c>
      <c r="G557" s="973">
        <f t="shared" si="132"/>
        <v>3200000</v>
      </c>
      <c r="H557" s="974">
        <f t="shared" si="132"/>
        <v>3251153.35</v>
      </c>
      <c r="I557" s="892">
        <f t="shared" si="132"/>
        <v>1433706.87</v>
      </c>
      <c r="J557" s="893">
        <f t="shared" si="127"/>
        <v>0.44098408031106873</v>
      </c>
      <c r="K557" s="831"/>
      <c r="L557" s="831"/>
    </row>
    <row r="558" spans="1:12" s="763" customFormat="1" ht="14.25" customHeight="1" x14ac:dyDescent="0.25">
      <c r="A558" s="802"/>
      <c r="B558" s="1014" t="s">
        <v>19</v>
      </c>
      <c r="C558" s="821"/>
      <c r="D558" s="821" t="s">
        <v>394</v>
      </c>
      <c r="E558" s="822" t="s">
        <v>15</v>
      </c>
      <c r="F558" s="823"/>
      <c r="G558" s="889">
        <v>3200000</v>
      </c>
      <c r="H558" s="825">
        <v>3251153.35</v>
      </c>
      <c r="I558" s="826">
        <v>1433706.87</v>
      </c>
      <c r="J558" s="827">
        <f t="shared" si="127"/>
        <v>0.44098408031106873</v>
      </c>
      <c r="K558" s="831"/>
      <c r="L558" s="831"/>
    </row>
    <row r="559" spans="1:12" s="1217" customFormat="1" ht="30" customHeight="1" x14ac:dyDescent="0.25">
      <c r="A559" s="1218"/>
      <c r="B559" s="912"/>
      <c r="C559" s="913"/>
      <c r="D559" s="913"/>
      <c r="E559" s="914"/>
      <c r="F559" s="899" t="s">
        <v>133</v>
      </c>
      <c r="G559" s="900">
        <f t="shared" ref="G559:I560" si="133">G560</f>
        <v>147964489.62</v>
      </c>
      <c r="H559" s="901">
        <f t="shared" si="133"/>
        <v>135443218.03999999</v>
      </c>
      <c r="I559" s="902">
        <f t="shared" si="133"/>
        <v>13426995.15</v>
      </c>
      <c r="J559" s="903">
        <f t="shared" si="127"/>
        <v>9.9133757631442651E-2</v>
      </c>
      <c r="K559" s="831"/>
      <c r="L559" s="831"/>
    </row>
    <row r="560" spans="1:12" s="884" customFormat="1" ht="29.25" customHeight="1" x14ac:dyDescent="0.25">
      <c r="A560" s="876"/>
      <c r="B560" s="940"/>
      <c r="C560" s="941"/>
      <c r="D560" s="941"/>
      <c r="E560" s="971"/>
      <c r="F560" s="972" t="s">
        <v>134</v>
      </c>
      <c r="G560" s="973">
        <f>G561</f>
        <v>147964489.62</v>
      </c>
      <c r="H560" s="974">
        <f>H561</f>
        <v>135443218.03999999</v>
      </c>
      <c r="I560" s="892">
        <f t="shared" si="133"/>
        <v>13426995.15</v>
      </c>
      <c r="J560" s="893">
        <f t="shared" si="127"/>
        <v>9.9133757631442651E-2</v>
      </c>
      <c r="K560" s="831"/>
      <c r="L560" s="831"/>
    </row>
    <row r="561" spans="1:12" s="763" customFormat="1" ht="24.75" customHeight="1" thickBot="1" x14ac:dyDescent="0.3">
      <c r="A561" s="802"/>
      <c r="B561" s="1130" t="s">
        <v>19</v>
      </c>
      <c r="C561" s="804"/>
      <c r="D561" s="804" t="s">
        <v>395</v>
      </c>
      <c r="E561" s="805" t="s">
        <v>15</v>
      </c>
      <c r="F561" s="1219"/>
      <c r="G561" s="928">
        <v>147964489.62</v>
      </c>
      <c r="H561" s="929">
        <v>135443218.03999999</v>
      </c>
      <c r="I561" s="809">
        <v>13426995.15</v>
      </c>
      <c r="J561" s="810">
        <f t="shared" si="127"/>
        <v>9.9133757631442651E-2</v>
      </c>
      <c r="K561" s="831"/>
      <c r="L561" s="831"/>
    </row>
    <row r="562" spans="1:12" s="1220" customFormat="1" ht="36" customHeight="1" thickBot="1" x14ac:dyDescent="0.3">
      <c r="A562" s="769">
        <v>11</v>
      </c>
      <c r="B562" s="770"/>
      <c r="C562" s="771"/>
      <c r="D562" s="771"/>
      <c r="E562" s="772"/>
      <c r="F562" s="773" t="s">
        <v>235</v>
      </c>
      <c r="G562" s="774">
        <f>G563+G570+G575+G584+G587</f>
        <v>136148259</v>
      </c>
      <c r="H562" s="775">
        <f>H563+H570+H575+H584+H587</f>
        <v>139366414.94</v>
      </c>
      <c r="I562" s="776">
        <f t="shared" ref="I562" si="134">I563+I570+I575+I584+I587</f>
        <v>50035612.719999999</v>
      </c>
      <c r="J562" s="777">
        <f t="shared" si="127"/>
        <v>0.35902202651579523</v>
      </c>
      <c r="K562" s="831"/>
      <c r="L562" s="831"/>
    </row>
    <row r="563" spans="1:12" s="874" customFormat="1" ht="33.75" customHeight="1" x14ac:dyDescent="0.25">
      <c r="A563" s="780"/>
      <c r="B563" s="1211"/>
      <c r="C563" s="1212"/>
      <c r="D563" s="1212"/>
      <c r="E563" s="1144"/>
      <c r="F563" s="1213" t="s">
        <v>186</v>
      </c>
      <c r="G563" s="1137">
        <f>G564+G568</f>
        <v>17620678.199999999</v>
      </c>
      <c r="H563" s="1138">
        <f>H564+H566+H568</f>
        <v>19405834.440000001</v>
      </c>
      <c r="I563" s="938">
        <f>I564+I566+I568</f>
        <v>7057052.5800000001</v>
      </c>
      <c r="J563" s="939">
        <f t="shared" si="127"/>
        <v>0.3636562293582053</v>
      </c>
      <c r="K563" s="831"/>
      <c r="L563" s="831"/>
    </row>
    <row r="564" spans="1:12" s="884" customFormat="1" ht="30" x14ac:dyDescent="0.25">
      <c r="A564" s="876"/>
      <c r="B564" s="940"/>
      <c r="C564" s="941"/>
      <c r="D564" s="941"/>
      <c r="E564" s="971"/>
      <c r="F564" s="972" t="s">
        <v>40</v>
      </c>
      <c r="G564" s="973">
        <f>G565</f>
        <v>14338476.93</v>
      </c>
      <c r="H564" s="974">
        <f>H565</f>
        <v>15140691.310000001</v>
      </c>
      <c r="I564" s="892">
        <f t="shared" ref="I564" si="135">I565</f>
        <v>5791284.04</v>
      </c>
      <c r="J564" s="893">
        <f t="shared" si="127"/>
        <v>0.38249799308536325</v>
      </c>
      <c r="K564" s="831"/>
      <c r="L564" s="831"/>
    </row>
    <row r="565" spans="1:12" s="763" customFormat="1" ht="16.5" customHeight="1" x14ac:dyDescent="0.25">
      <c r="A565" s="802"/>
      <c r="B565" s="1597" t="s">
        <v>136</v>
      </c>
      <c r="C565" s="1589"/>
      <c r="D565" s="1589" t="s">
        <v>396</v>
      </c>
      <c r="E565" s="1592" t="s">
        <v>12</v>
      </c>
      <c r="F565" s="1221"/>
      <c r="G565" s="889">
        <v>14338476.93</v>
      </c>
      <c r="H565" s="825">
        <v>15140691.310000001</v>
      </c>
      <c r="I565" s="826">
        <v>5791284.04</v>
      </c>
      <c r="J565" s="827">
        <f t="shared" si="127"/>
        <v>0.38249799308536325</v>
      </c>
      <c r="K565" s="831"/>
      <c r="L565" s="831"/>
    </row>
    <row r="566" spans="1:12" s="1224" customFormat="1" ht="31.5" hidden="1" customHeight="1" x14ac:dyDescent="0.25">
      <c r="A566" s="802"/>
      <c r="B566" s="1177"/>
      <c r="C566" s="1042"/>
      <c r="D566" s="1042"/>
      <c r="E566" s="1042"/>
      <c r="F566" s="1222" t="s">
        <v>428</v>
      </c>
      <c r="G566" s="1223"/>
      <c r="H566" s="1066">
        <f>SUM(H567)</f>
        <v>0</v>
      </c>
      <c r="I566" s="910">
        <f>SUM(I567)</f>
        <v>0</v>
      </c>
      <c r="J566" s="911" t="e">
        <f t="shared" si="127"/>
        <v>#DIV/0!</v>
      </c>
      <c r="K566" s="831"/>
      <c r="L566" s="831"/>
    </row>
    <row r="567" spans="1:12" s="763" customFormat="1" ht="16.5" hidden="1" customHeight="1" x14ac:dyDescent="0.25">
      <c r="A567" s="802"/>
      <c r="B567" s="962" t="s">
        <v>136</v>
      </c>
      <c r="C567" s="821"/>
      <c r="D567" s="821" t="s">
        <v>506</v>
      </c>
      <c r="E567" s="821" t="s">
        <v>130</v>
      </c>
      <c r="F567" s="1046"/>
      <c r="G567" s="1087"/>
      <c r="H567" s="924"/>
      <c r="I567" s="826"/>
      <c r="J567" s="827" t="e">
        <f t="shared" si="127"/>
        <v>#DIV/0!</v>
      </c>
      <c r="K567" s="831"/>
      <c r="L567" s="831"/>
    </row>
    <row r="568" spans="1:12" s="884" customFormat="1" ht="24.75" customHeight="1" x14ac:dyDescent="0.25">
      <c r="A568" s="876"/>
      <c r="B568" s="969"/>
      <c r="C568" s="970"/>
      <c r="D568" s="970"/>
      <c r="E568" s="971"/>
      <c r="F568" s="972" t="s">
        <v>137</v>
      </c>
      <c r="G568" s="973">
        <f t="shared" ref="G568:I568" si="136">G569</f>
        <v>3282201.27</v>
      </c>
      <c r="H568" s="974">
        <f t="shared" si="136"/>
        <v>4265143.13</v>
      </c>
      <c r="I568" s="892">
        <f t="shared" si="136"/>
        <v>1265768.54</v>
      </c>
      <c r="J568" s="893">
        <f t="shared" si="127"/>
        <v>0.29677047203806267</v>
      </c>
      <c r="K568" s="831"/>
      <c r="L568" s="831"/>
    </row>
    <row r="569" spans="1:12" s="763" customFormat="1" ht="15.75" customHeight="1" x14ac:dyDescent="0.25">
      <c r="A569" s="802"/>
      <c r="B569" s="955" t="s">
        <v>136</v>
      </c>
      <c r="C569" s="894"/>
      <c r="D569" s="894" t="s">
        <v>397</v>
      </c>
      <c r="E569" s="895" t="s">
        <v>26</v>
      </c>
      <c r="F569" s="832"/>
      <c r="G569" s="889">
        <v>3282201.27</v>
      </c>
      <c r="H569" s="825">
        <v>4265143.13</v>
      </c>
      <c r="I569" s="826">
        <v>1265768.54</v>
      </c>
      <c r="J569" s="827">
        <f t="shared" si="127"/>
        <v>0.29677047203806267</v>
      </c>
      <c r="K569" s="831"/>
      <c r="L569" s="831"/>
    </row>
    <row r="570" spans="1:12" s="874" customFormat="1" ht="39" customHeight="1" x14ac:dyDescent="0.25">
      <c r="A570" s="1024"/>
      <c r="B570" s="1211"/>
      <c r="C570" s="1212"/>
      <c r="D570" s="1212"/>
      <c r="E570" s="1144"/>
      <c r="F570" s="1213" t="s">
        <v>187</v>
      </c>
      <c r="G570" s="1137">
        <f>G571+G573</f>
        <v>300000</v>
      </c>
      <c r="H570" s="1138">
        <f>H571+H573</f>
        <v>300000</v>
      </c>
      <c r="I570" s="953">
        <f t="shared" ref="I570" si="137">I571+I573</f>
        <v>98069</v>
      </c>
      <c r="J570" s="954">
        <f t="shared" si="127"/>
        <v>0.32689666666666667</v>
      </c>
      <c r="K570" s="831"/>
      <c r="L570" s="831"/>
    </row>
    <row r="571" spans="1:12" s="884" customFormat="1" ht="30" x14ac:dyDescent="0.25">
      <c r="A571" s="876"/>
      <c r="B571" s="940"/>
      <c r="C571" s="941"/>
      <c r="D571" s="941"/>
      <c r="E571" s="971"/>
      <c r="F571" s="972" t="s">
        <v>109</v>
      </c>
      <c r="G571" s="973">
        <f t="shared" ref="G571:I571" si="138">G572</f>
        <v>200000</v>
      </c>
      <c r="H571" s="974">
        <f t="shared" si="138"/>
        <v>200000</v>
      </c>
      <c r="I571" s="892">
        <f t="shared" si="138"/>
        <v>98069</v>
      </c>
      <c r="J571" s="893">
        <f t="shared" si="127"/>
        <v>0.49034499999999998</v>
      </c>
      <c r="K571" s="831"/>
      <c r="L571" s="831"/>
    </row>
    <row r="572" spans="1:12" s="763" customFormat="1" ht="18" customHeight="1" x14ac:dyDescent="0.25">
      <c r="A572" s="802"/>
      <c r="B572" s="955" t="s">
        <v>136</v>
      </c>
      <c r="C572" s="894"/>
      <c r="D572" s="894" t="s">
        <v>398</v>
      </c>
      <c r="E572" s="895" t="s">
        <v>15</v>
      </c>
      <c r="F572" s="832"/>
      <c r="G572" s="889">
        <v>200000</v>
      </c>
      <c r="H572" s="825">
        <v>200000</v>
      </c>
      <c r="I572" s="826">
        <v>98069</v>
      </c>
      <c r="J572" s="827">
        <f t="shared" si="127"/>
        <v>0.49034499999999998</v>
      </c>
      <c r="K572" s="831"/>
      <c r="L572" s="831"/>
    </row>
    <row r="573" spans="1:12" s="884" customFormat="1" x14ac:dyDescent="0.25">
      <c r="A573" s="876"/>
      <c r="B573" s="940"/>
      <c r="C573" s="941"/>
      <c r="D573" s="941"/>
      <c r="E573" s="971"/>
      <c r="F573" s="972" t="s">
        <v>138</v>
      </c>
      <c r="G573" s="973">
        <f t="shared" ref="G573:I573" si="139">G574</f>
        <v>100000</v>
      </c>
      <c r="H573" s="974">
        <f t="shared" si="139"/>
        <v>100000</v>
      </c>
      <c r="I573" s="892">
        <f t="shared" si="139"/>
        <v>0</v>
      </c>
      <c r="J573" s="893">
        <f t="shared" si="127"/>
        <v>0</v>
      </c>
      <c r="K573" s="831"/>
      <c r="L573" s="831"/>
    </row>
    <row r="574" spans="1:12" s="763" customFormat="1" ht="16.5" customHeight="1" x14ac:dyDescent="0.25">
      <c r="A574" s="802"/>
      <c r="B574" s="1025" t="s">
        <v>136</v>
      </c>
      <c r="C574" s="894"/>
      <c r="D574" s="894" t="s">
        <v>399</v>
      </c>
      <c r="E574" s="895" t="s">
        <v>139</v>
      </c>
      <c r="F574" s="832"/>
      <c r="G574" s="889">
        <v>100000</v>
      </c>
      <c r="H574" s="825">
        <v>100000</v>
      </c>
      <c r="I574" s="826">
        <v>0</v>
      </c>
      <c r="J574" s="827">
        <f t="shared" si="127"/>
        <v>0</v>
      </c>
      <c r="K574" s="831"/>
      <c r="L574" s="831"/>
    </row>
    <row r="575" spans="1:12" s="874" customFormat="1" ht="57" customHeight="1" x14ac:dyDescent="0.25">
      <c r="A575" s="1024"/>
      <c r="B575" s="1211"/>
      <c r="C575" s="1212"/>
      <c r="D575" s="1212"/>
      <c r="E575" s="1144"/>
      <c r="F575" s="1213" t="s">
        <v>170</v>
      </c>
      <c r="G575" s="1137">
        <f>G576+G578+G580+G582</f>
        <v>117331800</v>
      </c>
      <c r="H575" s="1138">
        <f>H576+H578+H580+H582</f>
        <v>117601300</v>
      </c>
      <c r="I575" s="953">
        <f t="shared" ref="I575" si="140">I576+I578+I580+I582</f>
        <v>42146286.140000001</v>
      </c>
      <c r="J575" s="954">
        <f t="shared" si="127"/>
        <v>0.35838282518985759</v>
      </c>
      <c r="K575" s="831"/>
      <c r="L575" s="831"/>
    </row>
    <row r="576" spans="1:12" s="884" customFormat="1" ht="52.5" customHeight="1" x14ac:dyDescent="0.25">
      <c r="A576" s="876"/>
      <c r="B576" s="940"/>
      <c r="C576" s="941"/>
      <c r="D576" s="941"/>
      <c r="E576" s="971"/>
      <c r="F576" s="972" t="s">
        <v>208</v>
      </c>
      <c r="G576" s="973">
        <f>G577</f>
        <v>931200</v>
      </c>
      <c r="H576" s="974">
        <f>H577</f>
        <v>797200</v>
      </c>
      <c r="I576" s="892">
        <f>I577</f>
        <v>282411.61</v>
      </c>
      <c r="J576" s="893">
        <f t="shared" si="127"/>
        <v>0.35425440291018562</v>
      </c>
      <c r="K576" s="831"/>
      <c r="L576" s="831"/>
    </row>
    <row r="577" spans="1:12" s="763" customFormat="1" ht="20.25" customHeight="1" x14ac:dyDescent="0.25">
      <c r="A577" s="802"/>
      <c r="B577" s="955" t="s">
        <v>136</v>
      </c>
      <c r="C577" s="894"/>
      <c r="D577" s="894" t="s">
        <v>400</v>
      </c>
      <c r="E577" s="895" t="s">
        <v>51</v>
      </c>
      <c r="F577" s="823"/>
      <c r="G577" s="889">
        <v>931200</v>
      </c>
      <c r="H577" s="825">
        <v>797200</v>
      </c>
      <c r="I577" s="826">
        <v>282411.61</v>
      </c>
      <c r="J577" s="827">
        <f t="shared" si="127"/>
        <v>0.35425440291018562</v>
      </c>
      <c r="K577" s="831"/>
      <c r="L577" s="831"/>
    </row>
    <row r="578" spans="1:12" s="884" customFormat="1" ht="51" customHeight="1" x14ac:dyDescent="0.25">
      <c r="A578" s="876"/>
      <c r="B578" s="940"/>
      <c r="C578" s="941"/>
      <c r="D578" s="941"/>
      <c r="E578" s="971"/>
      <c r="F578" s="972" t="s">
        <v>236</v>
      </c>
      <c r="G578" s="973">
        <f>G579</f>
        <v>16849590</v>
      </c>
      <c r="H578" s="974">
        <f>H579</f>
        <v>17917080</v>
      </c>
      <c r="I578" s="892">
        <f t="shared" ref="I578" si="141">I579</f>
        <v>6125544.1699999999</v>
      </c>
      <c r="J578" s="893">
        <f t="shared" si="127"/>
        <v>0.34188295023519455</v>
      </c>
      <c r="K578" s="831"/>
      <c r="L578" s="831"/>
    </row>
    <row r="579" spans="1:12" s="763" customFormat="1" ht="19.5" customHeight="1" x14ac:dyDescent="0.25">
      <c r="A579" s="802"/>
      <c r="B579" s="1025" t="s">
        <v>136</v>
      </c>
      <c r="C579" s="894"/>
      <c r="D579" s="894" t="s">
        <v>401</v>
      </c>
      <c r="E579" s="895" t="s">
        <v>12</v>
      </c>
      <c r="F579" s="823"/>
      <c r="G579" s="889">
        <v>16849590</v>
      </c>
      <c r="H579" s="825">
        <v>17917080</v>
      </c>
      <c r="I579" s="826">
        <v>6125544.1699999999</v>
      </c>
      <c r="J579" s="827">
        <f t="shared" si="127"/>
        <v>0.34188295023519455</v>
      </c>
      <c r="K579" s="831"/>
      <c r="L579" s="831"/>
    </row>
    <row r="580" spans="1:12" s="763" customFormat="1" ht="30" customHeight="1" x14ac:dyDescent="0.25">
      <c r="A580" s="802"/>
      <c r="B580" s="940"/>
      <c r="C580" s="941"/>
      <c r="D580" s="941"/>
      <c r="E580" s="971"/>
      <c r="F580" s="972" t="s">
        <v>237</v>
      </c>
      <c r="G580" s="973">
        <f>G581</f>
        <v>670000</v>
      </c>
      <c r="H580" s="974">
        <f>H581</f>
        <v>620000</v>
      </c>
      <c r="I580" s="892">
        <f t="shared" ref="I580" si="142">I581</f>
        <v>60000</v>
      </c>
      <c r="J580" s="893">
        <f t="shared" si="127"/>
        <v>9.6774193548387094E-2</v>
      </c>
      <c r="K580" s="831"/>
      <c r="L580" s="831"/>
    </row>
    <row r="581" spans="1:12" s="763" customFormat="1" ht="18.75" customHeight="1" x14ac:dyDescent="0.25">
      <c r="A581" s="802"/>
      <c r="B581" s="1025" t="s">
        <v>136</v>
      </c>
      <c r="C581" s="894"/>
      <c r="D581" s="894" t="s">
        <v>402</v>
      </c>
      <c r="E581" s="895" t="s">
        <v>15</v>
      </c>
      <c r="F581" s="823"/>
      <c r="G581" s="889">
        <v>670000</v>
      </c>
      <c r="H581" s="825">
        <v>620000</v>
      </c>
      <c r="I581" s="826">
        <v>60000</v>
      </c>
      <c r="J581" s="827">
        <f t="shared" si="127"/>
        <v>9.6774193548387094E-2</v>
      </c>
      <c r="K581" s="831"/>
      <c r="L581" s="831"/>
    </row>
    <row r="582" spans="1:12" s="763" customFormat="1" ht="86.25" customHeight="1" x14ac:dyDescent="0.25">
      <c r="A582" s="802"/>
      <c r="B582" s="940"/>
      <c r="C582" s="941"/>
      <c r="D582" s="941"/>
      <c r="E582" s="971"/>
      <c r="F582" s="972" t="s">
        <v>238</v>
      </c>
      <c r="G582" s="973">
        <f>G583</f>
        <v>98881010</v>
      </c>
      <c r="H582" s="974">
        <f>H583</f>
        <v>98267020</v>
      </c>
      <c r="I582" s="892">
        <f t="shared" ref="I582" si="143">I583</f>
        <v>35678330.359999999</v>
      </c>
      <c r="J582" s="893">
        <f t="shared" si="127"/>
        <v>0.36307532639129586</v>
      </c>
      <c r="K582" s="831"/>
      <c r="L582" s="831"/>
    </row>
    <row r="583" spans="1:12" s="763" customFormat="1" ht="17.25" customHeight="1" x14ac:dyDescent="0.25">
      <c r="A583" s="802"/>
      <c r="B583" s="955" t="s">
        <v>136</v>
      </c>
      <c r="C583" s="894"/>
      <c r="D583" s="894" t="s">
        <v>403</v>
      </c>
      <c r="E583" s="895" t="s">
        <v>51</v>
      </c>
      <c r="F583" s="823"/>
      <c r="G583" s="889">
        <v>98881010</v>
      </c>
      <c r="H583" s="825">
        <v>98267020</v>
      </c>
      <c r="I583" s="826">
        <v>35678330.359999999</v>
      </c>
      <c r="J583" s="827">
        <f t="shared" si="127"/>
        <v>0.36307532639129586</v>
      </c>
      <c r="K583" s="831"/>
      <c r="L583" s="831"/>
    </row>
    <row r="584" spans="1:12" s="874" customFormat="1" ht="44.25" customHeight="1" x14ac:dyDescent="0.25">
      <c r="A584" s="1024"/>
      <c r="B584" s="1211"/>
      <c r="C584" s="1212"/>
      <c r="D584" s="1212"/>
      <c r="E584" s="1144"/>
      <c r="F584" s="1213" t="s">
        <v>188</v>
      </c>
      <c r="G584" s="1137">
        <f t="shared" ref="G584:I585" si="144">G585</f>
        <v>225000</v>
      </c>
      <c r="H584" s="1138">
        <f t="shared" si="144"/>
        <v>225000</v>
      </c>
      <c r="I584" s="953">
        <f t="shared" si="144"/>
        <v>195000</v>
      </c>
      <c r="J584" s="954">
        <f t="shared" si="127"/>
        <v>0.8666666666666667</v>
      </c>
      <c r="K584" s="831"/>
      <c r="L584" s="831"/>
    </row>
    <row r="585" spans="1:12" s="884" customFormat="1" ht="35.25" customHeight="1" x14ac:dyDescent="0.25">
      <c r="A585" s="876"/>
      <c r="B585" s="940"/>
      <c r="C585" s="941"/>
      <c r="D585" s="941"/>
      <c r="E585" s="971"/>
      <c r="F585" s="972" t="s">
        <v>141</v>
      </c>
      <c r="G585" s="973">
        <f t="shared" si="144"/>
        <v>225000</v>
      </c>
      <c r="H585" s="974">
        <f t="shared" si="144"/>
        <v>225000</v>
      </c>
      <c r="I585" s="892">
        <f t="shared" si="144"/>
        <v>195000</v>
      </c>
      <c r="J585" s="893">
        <f t="shared" si="127"/>
        <v>0.8666666666666667</v>
      </c>
      <c r="K585" s="831"/>
      <c r="L585" s="831"/>
    </row>
    <row r="586" spans="1:12" s="763" customFormat="1" ht="21.75" customHeight="1" thickBot="1" x14ac:dyDescent="0.3">
      <c r="A586" s="802"/>
      <c r="B586" s="955" t="s">
        <v>136</v>
      </c>
      <c r="C586" s="894"/>
      <c r="D586" s="894" t="s">
        <v>404</v>
      </c>
      <c r="E586" s="895" t="s">
        <v>30</v>
      </c>
      <c r="F586" s="1221"/>
      <c r="G586" s="978">
        <v>225000</v>
      </c>
      <c r="H586" s="808">
        <v>225000</v>
      </c>
      <c r="I586" s="809">
        <v>195000</v>
      </c>
      <c r="J586" s="810">
        <f t="shared" si="127"/>
        <v>0.8666666666666667</v>
      </c>
      <c r="K586" s="831"/>
      <c r="L586" s="831"/>
    </row>
    <row r="587" spans="1:12" s="874" customFormat="1" ht="31.5" customHeight="1" thickBot="1" x14ac:dyDescent="0.3">
      <c r="A587" s="1024"/>
      <c r="B587" s="781"/>
      <c r="C587" s="782"/>
      <c r="D587" s="782"/>
      <c r="E587" s="783"/>
      <c r="F587" s="784" t="s">
        <v>135</v>
      </c>
      <c r="G587" s="785">
        <f>G588+G594</f>
        <v>670780.80000000005</v>
      </c>
      <c r="H587" s="786">
        <f>H588+H594</f>
        <v>1834280.5</v>
      </c>
      <c r="I587" s="787">
        <f t="shared" ref="I587" si="145">I588+I594</f>
        <v>539205</v>
      </c>
      <c r="J587" s="788">
        <f t="shared" si="127"/>
        <v>0.29395994778334067</v>
      </c>
      <c r="K587" s="831"/>
      <c r="L587" s="831"/>
    </row>
    <row r="588" spans="1:12" s="884" customFormat="1" ht="48.75" customHeight="1" x14ac:dyDescent="0.25">
      <c r="A588" s="876"/>
      <c r="B588" s="1225"/>
      <c r="C588" s="1226"/>
      <c r="D588" s="1226"/>
      <c r="E588" s="1227"/>
      <c r="F588" s="972" t="s">
        <v>184</v>
      </c>
      <c r="G588" s="851">
        <f>G589+G590+G593</f>
        <v>620780.80000000005</v>
      </c>
      <c r="H588" s="797">
        <f>SUM(H589:H593)</f>
        <v>1784280.5</v>
      </c>
      <c r="I588" s="798">
        <f>SUM(I589:I593)</f>
        <v>514094</v>
      </c>
      <c r="J588" s="799">
        <f t="shared" si="127"/>
        <v>0.28812398050642823</v>
      </c>
      <c r="K588" s="831"/>
      <c r="L588" s="831"/>
    </row>
    <row r="589" spans="1:12" s="884" customFormat="1" x14ac:dyDescent="0.25">
      <c r="A589" s="876"/>
      <c r="B589" s="955" t="s">
        <v>136</v>
      </c>
      <c r="C589" s="894"/>
      <c r="D589" s="894" t="s">
        <v>405</v>
      </c>
      <c r="E589" s="895" t="s">
        <v>15</v>
      </c>
      <c r="F589" s="889"/>
      <c r="G589" s="889">
        <v>502500</v>
      </c>
      <c r="H589" s="825">
        <v>1310000</v>
      </c>
      <c r="I589" s="826">
        <v>489094</v>
      </c>
      <c r="J589" s="827">
        <f t="shared" si="127"/>
        <v>0.37335419847328244</v>
      </c>
      <c r="K589" s="831"/>
      <c r="L589" s="831"/>
    </row>
    <row r="590" spans="1:12" s="884" customFormat="1" x14ac:dyDescent="0.25">
      <c r="A590" s="876"/>
      <c r="B590" s="1597" t="s">
        <v>74</v>
      </c>
      <c r="C590" s="1589"/>
      <c r="D590" s="1589" t="s">
        <v>406</v>
      </c>
      <c r="E590" s="1592" t="s">
        <v>15</v>
      </c>
      <c r="F590" s="832"/>
      <c r="G590" s="889">
        <v>58280.800000000003</v>
      </c>
      <c r="H590" s="825">
        <v>102221.7</v>
      </c>
      <c r="I590" s="826">
        <v>0</v>
      </c>
      <c r="J590" s="827">
        <f t="shared" si="127"/>
        <v>0</v>
      </c>
      <c r="K590" s="831"/>
      <c r="L590" s="831"/>
    </row>
    <row r="591" spans="1:12" s="884" customFormat="1" x14ac:dyDescent="0.25">
      <c r="A591" s="876"/>
      <c r="B591" s="1597" t="s">
        <v>136</v>
      </c>
      <c r="C591" s="1589"/>
      <c r="D591" s="1589" t="s">
        <v>406</v>
      </c>
      <c r="E591" s="1592" t="s">
        <v>26</v>
      </c>
      <c r="F591" s="832"/>
      <c r="G591" s="889"/>
      <c r="H591" s="825">
        <v>0</v>
      </c>
      <c r="I591" s="826">
        <v>0</v>
      </c>
      <c r="J591" s="827" t="e">
        <f t="shared" si="127"/>
        <v>#DIV/0!</v>
      </c>
      <c r="K591" s="831"/>
      <c r="L591" s="831"/>
    </row>
    <row r="592" spans="1:12" s="884" customFormat="1" x14ac:dyDescent="0.25">
      <c r="A592" s="876"/>
      <c r="B592" s="1597" t="s">
        <v>19</v>
      </c>
      <c r="C592" s="1589"/>
      <c r="D592" s="1589" t="s">
        <v>406</v>
      </c>
      <c r="E592" s="1592" t="s">
        <v>26</v>
      </c>
      <c r="F592" s="832"/>
      <c r="G592" s="889"/>
      <c r="H592" s="825">
        <v>312058.8</v>
      </c>
      <c r="I592" s="826">
        <v>0</v>
      </c>
      <c r="J592" s="827">
        <f t="shared" si="127"/>
        <v>0</v>
      </c>
      <c r="K592" s="831"/>
      <c r="L592" s="831"/>
    </row>
    <row r="593" spans="1:12" s="884" customFormat="1" x14ac:dyDescent="0.25">
      <c r="A593" s="876"/>
      <c r="B593" s="955" t="s">
        <v>136</v>
      </c>
      <c r="C593" s="894"/>
      <c r="D593" s="894" t="s">
        <v>407</v>
      </c>
      <c r="E593" s="895" t="s">
        <v>234</v>
      </c>
      <c r="F593" s="832"/>
      <c r="G593" s="889">
        <v>60000</v>
      </c>
      <c r="H593" s="825">
        <v>60000</v>
      </c>
      <c r="I593" s="826">
        <v>25000</v>
      </c>
      <c r="J593" s="827">
        <f t="shared" si="127"/>
        <v>0.41666666666666669</v>
      </c>
      <c r="K593" s="831"/>
      <c r="L593" s="831"/>
    </row>
    <row r="594" spans="1:12" s="884" customFormat="1" ht="45" customHeight="1" x14ac:dyDescent="0.25">
      <c r="A594" s="876"/>
      <c r="B594" s="1225"/>
      <c r="C594" s="1226"/>
      <c r="D594" s="1226"/>
      <c r="E594" s="1227"/>
      <c r="F594" s="972" t="s">
        <v>185</v>
      </c>
      <c r="G594" s="851">
        <f t="shared" ref="G594:I594" si="146">G595</f>
        <v>50000</v>
      </c>
      <c r="H594" s="797">
        <f t="shared" si="146"/>
        <v>50000</v>
      </c>
      <c r="I594" s="838">
        <f t="shared" si="146"/>
        <v>25111</v>
      </c>
      <c r="J594" s="839">
        <f t="shared" si="127"/>
        <v>0.50222</v>
      </c>
      <c r="K594" s="831"/>
      <c r="L594" s="831"/>
    </row>
    <row r="595" spans="1:12" s="884" customFormat="1" ht="15.75" thickBot="1" x14ac:dyDescent="0.3">
      <c r="A595" s="876"/>
      <c r="B595" s="1599" t="s">
        <v>136</v>
      </c>
      <c r="C595" s="1590"/>
      <c r="D595" s="1590" t="s">
        <v>408</v>
      </c>
      <c r="E595" s="1593" t="s">
        <v>15</v>
      </c>
      <c r="F595" s="928"/>
      <c r="G595" s="928">
        <v>50000</v>
      </c>
      <c r="H595" s="929">
        <v>50000</v>
      </c>
      <c r="I595" s="809">
        <v>25111</v>
      </c>
      <c r="J595" s="810">
        <f t="shared" si="127"/>
        <v>0.50222</v>
      </c>
      <c r="K595" s="831"/>
      <c r="L595" s="831"/>
    </row>
    <row r="596" spans="1:12" s="1220" customFormat="1" ht="36" customHeight="1" thickBot="1" x14ac:dyDescent="0.3">
      <c r="A596" s="984">
        <v>12</v>
      </c>
      <c r="B596" s="985"/>
      <c r="C596" s="986"/>
      <c r="D596" s="986"/>
      <c r="E596" s="1152"/>
      <c r="F596" s="988" t="s">
        <v>239</v>
      </c>
      <c r="G596" s="862">
        <f>G597+G600+G620+G638+G641+G650</f>
        <v>421676418.86000001</v>
      </c>
      <c r="H596" s="863">
        <f>H597+H600+H620+H638+H641+H645+H650</f>
        <v>706987977.05999994</v>
      </c>
      <c r="I596" s="864">
        <f>I597+I600+I620+I638+I641+I645+I650</f>
        <v>244684749.10000002</v>
      </c>
      <c r="J596" s="865">
        <f t="shared" si="127"/>
        <v>0.34609463956872122</v>
      </c>
      <c r="K596" s="831"/>
      <c r="L596" s="831"/>
    </row>
    <row r="597" spans="1:12" s="1231" customFormat="1" ht="51.75" customHeight="1" x14ac:dyDescent="0.25">
      <c r="A597" s="989"/>
      <c r="B597" s="1228"/>
      <c r="C597" s="1229"/>
      <c r="D597" s="1229"/>
      <c r="E597" s="1230"/>
      <c r="F597" s="1216" t="s">
        <v>197</v>
      </c>
      <c r="G597" s="870">
        <f>G598</f>
        <v>8368848.7000000002</v>
      </c>
      <c r="H597" s="871">
        <f>H598</f>
        <v>8710841</v>
      </c>
      <c r="I597" s="872">
        <f t="shared" ref="I597" si="147">I598</f>
        <v>3103336.3</v>
      </c>
      <c r="J597" s="873">
        <f t="shared" si="127"/>
        <v>0.35626138739072377</v>
      </c>
      <c r="K597" s="831"/>
      <c r="L597" s="831"/>
    </row>
    <row r="598" spans="1:12" s="884" customFormat="1" ht="41.25" customHeight="1" x14ac:dyDescent="0.25">
      <c r="A598" s="876"/>
      <c r="B598" s="940"/>
      <c r="C598" s="941"/>
      <c r="D598" s="941"/>
      <c r="E598" s="942"/>
      <c r="F598" s="972" t="s">
        <v>40</v>
      </c>
      <c r="G598" s="973">
        <f t="shared" ref="G598:I598" si="148">G599</f>
        <v>8368848.7000000002</v>
      </c>
      <c r="H598" s="974">
        <f t="shared" si="148"/>
        <v>8710841</v>
      </c>
      <c r="I598" s="892">
        <f t="shared" si="148"/>
        <v>3103336.3</v>
      </c>
      <c r="J598" s="893">
        <f t="shared" si="127"/>
        <v>0.35626138739072377</v>
      </c>
      <c r="K598" s="831"/>
      <c r="L598" s="831"/>
    </row>
    <row r="599" spans="1:12" s="763" customFormat="1" ht="15.75" customHeight="1" x14ac:dyDescent="0.25">
      <c r="A599" s="802"/>
      <c r="B599" s="1014" t="s">
        <v>142</v>
      </c>
      <c r="C599" s="821"/>
      <c r="D599" s="821" t="s">
        <v>409</v>
      </c>
      <c r="E599" s="822" t="s">
        <v>12</v>
      </c>
      <c r="F599" s="832"/>
      <c r="G599" s="889">
        <v>8368848.7000000002</v>
      </c>
      <c r="H599" s="825">
        <v>8710841</v>
      </c>
      <c r="I599" s="826">
        <v>3103336.3</v>
      </c>
      <c r="J599" s="827">
        <f t="shared" si="127"/>
        <v>0.35626138739072377</v>
      </c>
      <c r="K599" s="831"/>
      <c r="L599" s="831"/>
    </row>
    <row r="600" spans="1:12" s="1231" customFormat="1" ht="32.25" customHeight="1" x14ac:dyDescent="0.25">
      <c r="A600" s="1232"/>
      <c r="B600" s="912"/>
      <c r="C600" s="913"/>
      <c r="D600" s="913"/>
      <c r="E600" s="914"/>
      <c r="F600" s="899" t="s">
        <v>198</v>
      </c>
      <c r="G600" s="900">
        <f>G601+G603+G606</f>
        <v>99021919.199999988</v>
      </c>
      <c r="H600" s="901">
        <f>H601+H603+H606+H610+H612+H608+H616+H618+H614</f>
        <v>106816381.17</v>
      </c>
      <c r="I600" s="902">
        <f>I601+I603+I606+I610+I612+I616+I618+I608+I614</f>
        <v>42040346.989999995</v>
      </c>
      <c r="J600" s="903">
        <f t="shared" si="127"/>
        <v>0.39357584042369026</v>
      </c>
      <c r="K600" s="831"/>
      <c r="L600" s="831"/>
    </row>
    <row r="601" spans="1:12" s="884" customFormat="1" ht="17.25" customHeight="1" x14ac:dyDescent="0.25">
      <c r="A601" s="876"/>
      <c r="B601" s="940"/>
      <c r="C601" s="941"/>
      <c r="D601" s="941"/>
      <c r="E601" s="942"/>
      <c r="F601" s="972" t="s">
        <v>143</v>
      </c>
      <c r="G601" s="973">
        <f>G602</f>
        <v>95926467.129999995</v>
      </c>
      <c r="H601" s="974">
        <f>H602</f>
        <v>103479042.14</v>
      </c>
      <c r="I601" s="892">
        <f t="shared" ref="I601" si="149">I602</f>
        <v>40728842.509999998</v>
      </c>
      <c r="J601" s="893">
        <f t="shared" si="127"/>
        <v>0.3935950861904644</v>
      </c>
      <c r="K601" s="831"/>
      <c r="L601" s="831"/>
    </row>
    <row r="602" spans="1:12" s="966" customFormat="1" ht="15" customHeight="1" x14ac:dyDescent="0.25">
      <c r="A602" s="802"/>
      <c r="B602" s="1598" t="s">
        <v>142</v>
      </c>
      <c r="C602" s="1591"/>
      <c r="D602" s="1591" t="s">
        <v>410</v>
      </c>
      <c r="E602" s="1594" t="s">
        <v>114</v>
      </c>
      <c r="F602" s="832"/>
      <c r="G602" s="889">
        <v>95926467.129999995</v>
      </c>
      <c r="H602" s="825">
        <v>103479042.14</v>
      </c>
      <c r="I602" s="826">
        <v>40728842.509999998</v>
      </c>
      <c r="J602" s="827">
        <f t="shared" si="127"/>
        <v>0.3935950861904644</v>
      </c>
      <c r="K602" s="831"/>
      <c r="L602" s="831"/>
    </row>
    <row r="603" spans="1:12" s="884" customFormat="1" x14ac:dyDescent="0.25">
      <c r="A603" s="876"/>
      <c r="B603" s="940"/>
      <c r="C603" s="941"/>
      <c r="D603" s="941"/>
      <c r="E603" s="942"/>
      <c r="F603" s="972" t="s">
        <v>144</v>
      </c>
      <c r="G603" s="973">
        <f>G604+G605</f>
        <v>1695000</v>
      </c>
      <c r="H603" s="974">
        <f>H604+H605</f>
        <v>1695840</v>
      </c>
      <c r="I603" s="892">
        <f t="shared" ref="I603" si="150">I604+I605</f>
        <v>564686.80000000005</v>
      </c>
      <c r="J603" s="893">
        <f t="shared" si="127"/>
        <v>0.33298353618265875</v>
      </c>
      <c r="K603" s="831"/>
      <c r="L603" s="831"/>
    </row>
    <row r="604" spans="1:12" s="763" customFormat="1" ht="12.75" customHeight="1" x14ac:dyDescent="0.25">
      <c r="A604" s="802"/>
      <c r="B604" s="955" t="s">
        <v>11</v>
      </c>
      <c r="C604" s="894"/>
      <c r="D604" s="894" t="s">
        <v>411</v>
      </c>
      <c r="E604" s="895" t="s">
        <v>15</v>
      </c>
      <c r="F604" s="832"/>
      <c r="G604" s="889">
        <v>400000</v>
      </c>
      <c r="H604" s="825">
        <v>400000</v>
      </c>
      <c r="I604" s="826">
        <v>99257.4</v>
      </c>
      <c r="J604" s="827">
        <f t="shared" si="127"/>
        <v>0.24814349999999999</v>
      </c>
      <c r="K604" s="831"/>
      <c r="L604" s="831"/>
    </row>
    <row r="605" spans="1:12" s="966" customFormat="1" ht="12.75" customHeight="1" x14ac:dyDescent="0.25">
      <c r="A605" s="802"/>
      <c r="B605" s="1025" t="s">
        <v>142</v>
      </c>
      <c r="C605" s="894" t="s">
        <v>597</v>
      </c>
      <c r="D605" s="894" t="s">
        <v>411</v>
      </c>
      <c r="E605" s="895" t="s">
        <v>12</v>
      </c>
      <c r="F605" s="832"/>
      <c r="G605" s="889">
        <v>1295000</v>
      </c>
      <c r="H605" s="825">
        <v>1295840</v>
      </c>
      <c r="I605" s="826">
        <v>465429.4</v>
      </c>
      <c r="J605" s="827">
        <f t="shared" si="127"/>
        <v>0.35917196567477466</v>
      </c>
      <c r="K605" s="831"/>
      <c r="L605" s="831"/>
    </row>
    <row r="606" spans="1:12" s="884" customFormat="1" ht="53.25" customHeight="1" x14ac:dyDescent="0.25">
      <c r="A606" s="876"/>
      <c r="B606" s="940"/>
      <c r="C606" s="941"/>
      <c r="D606" s="941"/>
      <c r="E606" s="942"/>
      <c r="F606" s="972" t="s">
        <v>145</v>
      </c>
      <c r="G606" s="973">
        <f>G607</f>
        <v>1400452.07</v>
      </c>
      <c r="H606" s="974">
        <f>H607</f>
        <v>1491499.03</v>
      </c>
      <c r="I606" s="892">
        <f t="shared" ref="I606" si="151">I607</f>
        <v>596817.68000000005</v>
      </c>
      <c r="J606" s="893">
        <f t="shared" si="127"/>
        <v>0.40014620726907213</v>
      </c>
      <c r="K606" s="831"/>
      <c r="L606" s="831"/>
    </row>
    <row r="607" spans="1:12" s="763" customFormat="1" ht="14.25" customHeight="1" x14ac:dyDescent="0.25">
      <c r="A607" s="802"/>
      <c r="B607" s="1597" t="s">
        <v>142</v>
      </c>
      <c r="C607" s="1589"/>
      <c r="D607" s="1589" t="s">
        <v>412</v>
      </c>
      <c r="E607" s="1592" t="s">
        <v>114</v>
      </c>
      <c r="F607" s="832"/>
      <c r="G607" s="889">
        <v>1400452.07</v>
      </c>
      <c r="H607" s="825">
        <v>1491499.03</v>
      </c>
      <c r="I607" s="826">
        <v>596817.68000000005</v>
      </c>
      <c r="J607" s="827">
        <f t="shared" si="127"/>
        <v>0.40014620726907213</v>
      </c>
      <c r="K607" s="831"/>
      <c r="L607" s="831"/>
    </row>
    <row r="608" spans="1:12" s="763" customFormat="1" ht="30" customHeight="1" x14ac:dyDescent="0.25">
      <c r="A608" s="802"/>
      <c r="B608" s="940"/>
      <c r="C608" s="941"/>
      <c r="D608" s="941"/>
      <c r="E608" s="942"/>
      <c r="F608" s="972" t="s">
        <v>498</v>
      </c>
      <c r="G608" s="973">
        <f>G609</f>
        <v>1400452.07</v>
      </c>
      <c r="H608" s="974">
        <f>SUM(H611)</f>
        <v>150000</v>
      </c>
      <c r="I608" s="892">
        <f>SUM(I611)</f>
        <v>150000</v>
      </c>
      <c r="J608" s="893">
        <f t="shared" si="127"/>
        <v>1</v>
      </c>
      <c r="K608" s="831"/>
      <c r="L608" s="831"/>
    </row>
    <row r="609" spans="1:12" s="763" customFormat="1" ht="14.25" hidden="1" customHeight="1" x14ac:dyDescent="0.25">
      <c r="A609" s="802"/>
      <c r="B609" s="1597" t="s">
        <v>142</v>
      </c>
      <c r="C609" s="1589"/>
      <c r="D609" s="1589" t="s">
        <v>497</v>
      </c>
      <c r="E609" s="1592" t="s">
        <v>114</v>
      </c>
      <c r="F609" s="832"/>
      <c r="G609" s="889">
        <v>1400452.07</v>
      </c>
      <c r="H609" s="825"/>
      <c r="I609" s="826"/>
      <c r="J609" s="827" t="e">
        <f t="shared" ref="J609:J676" si="152">I609/H609</f>
        <v>#DIV/0!</v>
      </c>
      <c r="K609" s="831"/>
      <c r="L609" s="831"/>
    </row>
    <row r="610" spans="1:12" s="763" customFormat="1" ht="33" hidden="1" customHeight="1" x14ac:dyDescent="0.25">
      <c r="A610" s="802"/>
      <c r="B610" s="940"/>
      <c r="C610" s="941"/>
      <c r="D610" s="941"/>
      <c r="E610" s="942"/>
      <c r="F610" s="972" t="s">
        <v>21</v>
      </c>
      <c r="G610" s="973"/>
      <c r="H610" s="974"/>
      <c r="I610" s="892"/>
      <c r="J610" s="893" t="e">
        <f t="shared" si="152"/>
        <v>#DIV/0!</v>
      </c>
      <c r="K610" s="831"/>
      <c r="L610" s="831"/>
    </row>
    <row r="611" spans="1:12" s="763" customFormat="1" ht="14.25" customHeight="1" x14ac:dyDescent="0.25">
      <c r="A611" s="802"/>
      <c r="B611" s="1597" t="s">
        <v>41</v>
      </c>
      <c r="C611" s="1589"/>
      <c r="D611" s="1589" t="s">
        <v>446</v>
      </c>
      <c r="E611" s="1592" t="s">
        <v>22</v>
      </c>
      <c r="F611" s="832"/>
      <c r="G611" s="889"/>
      <c r="H611" s="825">
        <v>150000</v>
      </c>
      <c r="I611" s="826">
        <v>150000</v>
      </c>
      <c r="J611" s="827">
        <f t="shared" si="152"/>
        <v>1</v>
      </c>
      <c r="K611" s="831"/>
      <c r="L611" s="831"/>
    </row>
    <row r="612" spans="1:12" s="884" customFormat="1" hidden="1" x14ac:dyDescent="0.25">
      <c r="A612" s="876"/>
      <c r="B612" s="940"/>
      <c r="C612" s="941"/>
      <c r="D612" s="941"/>
      <c r="E612" s="942"/>
      <c r="F612" s="972" t="s">
        <v>146</v>
      </c>
      <c r="G612" s="973">
        <f>SUM(G613:G613)</f>
        <v>0</v>
      </c>
      <c r="H612" s="974"/>
      <c r="I612" s="892"/>
      <c r="J612" s="893" t="e">
        <f t="shared" si="152"/>
        <v>#DIV/0!</v>
      </c>
      <c r="K612" s="831"/>
      <c r="L612" s="831"/>
    </row>
    <row r="613" spans="1:12" s="763" customFormat="1" ht="14.25" hidden="1" customHeight="1" x14ac:dyDescent="0.25">
      <c r="A613" s="802"/>
      <c r="B613" s="1597" t="s">
        <v>41</v>
      </c>
      <c r="C613" s="1589"/>
      <c r="D613" s="1589" t="s">
        <v>459</v>
      </c>
      <c r="E613" s="1592" t="s">
        <v>22</v>
      </c>
      <c r="F613" s="832"/>
      <c r="G613" s="889"/>
      <c r="H613" s="825"/>
      <c r="I613" s="826"/>
      <c r="J613" s="827" t="e">
        <f t="shared" si="152"/>
        <v>#DIV/0!</v>
      </c>
      <c r="K613" s="831"/>
      <c r="L613" s="831"/>
    </row>
    <row r="614" spans="1:12" s="763" customFormat="1" ht="65.25" hidden="1" customHeight="1" x14ac:dyDescent="0.25">
      <c r="A614" s="802"/>
      <c r="B614" s="940"/>
      <c r="C614" s="941"/>
      <c r="D614" s="941"/>
      <c r="E614" s="942"/>
      <c r="F614" s="972" t="s">
        <v>534</v>
      </c>
      <c r="G614" s="973"/>
      <c r="H614" s="974"/>
      <c r="I614" s="892"/>
      <c r="J614" s="893" t="e">
        <f t="shared" si="152"/>
        <v>#DIV/0!</v>
      </c>
      <c r="K614" s="831"/>
      <c r="L614" s="831"/>
    </row>
    <row r="615" spans="1:12" s="763" customFormat="1" ht="14.25" hidden="1" customHeight="1" x14ac:dyDescent="0.25">
      <c r="A615" s="802"/>
      <c r="B615" s="1597" t="s">
        <v>142</v>
      </c>
      <c r="C615" s="1589" t="s">
        <v>532</v>
      </c>
      <c r="D615" s="1589" t="s">
        <v>535</v>
      </c>
      <c r="E615" s="1592" t="s">
        <v>12</v>
      </c>
      <c r="F615" s="832"/>
      <c r="G615" s="889"/>
      <c r="H615" s="825"/>
      <c r="I615" s="826"/>
      <c r="J615" s="827" t="e">
        <f t="shared" si="152"/>
        <v>#DIV/0!</v>
      </c>
      <c r="K615" s="831"/>
      <c r="L615" s="831"/>
    </row>
    <row r="616" spans="1:12" s="763" customFormat="1" ht="63" hidden="1" customHeight="1" x14ac:dyDescent="0.25">
      <c r="A616" s="802"/>
      <c r="B616" s="940"/>
      <c r="C616" s="941"/>
      <c r="D616" s="941"/>
      <c r="E616" s="942"/>
      <c r="F616" s="972" t="s">
        <v>507</v>
      </c>
      <c r="G616" s="973"/>
      <c r="H616" s="974"/>
      <c r="I616" s="892"/>
      <c r="J616" s="893" t="e">
        <f t="shared" si="152"/>
        <v>#DIV/0!</v>
      </c>
      <c r="K616" s="831"/>
      <c r="L616" s="831"/>
    </row>
    <row r="617" spans="1:12" s="763" customFormat="1" ht="15" hidden="1" customHeight="1" x14ac:dyDescent="0.25">
      <c r="A617" s="802"/>
      <c r="B617" s="962" t="s">
        <v>142</v>
      </c>
      <c r="C617" s="821"/>
      <c r="D617" s="821" t="s">
        <v>508</v>
      </c>
      <c r="E617" s="821" t="s">
        <v>114</v>
      </c>
      <c r="F617" s="1046"/>
      <c r="G617" s="1233"/>
      <c r="H617" s="825"/>
      <c r="I617" s="826"/>
      <c r="J617" s="827" t="e">
        <f t="shared" si="152"/>
        <v>#DIV/0!</v>
      </c>
      <c r="K617" s="831"/>
      <c r="L617" s="831"/>
    </row>
    <row r="618" spans="1:12" s="763" customFormat="1" ht="33" hidden="1" customHeight="1" x14ac:dyDescent="0.25">
      <c r="A618" s="802"/>
      <c r="B618" s="940"/>
      <c r="C618" s="941"/>
      <c r="D618" s="941"/>
      <c r="E618" s="942"/>
      <c r="F618" s="972" t="s">
        <v>518</v>
      </c>
      <c r="G618" s="973"/>
      <c r="H618" s="974">
        <f>SUM(H619)</f>
        <v>0</v>
      </c>
      <c r="I618" s="892">
        <f>SUM(I619)</f>
        <v>0</v>
      </c>
      <c r="J618" s="893" t="e">
        <f t="shared" si="152"/>
        <v>#DIV/0!</v>
      </c>
      <c r="K618" s="831"/>
      <c r="L618" s="831"/>
    </row>
    <row r="619" spans="1:12" s="763" customFormat="1" ht="15" hidden="1" customHeight="1" x14ac:dyDescent="0.25">
      <c r="A619" s="802"/>
      <c r="B619" s="962" t="s">
        <v>142</v>
      </c>
      <c r="C619" s="821"/>
      <c r="D619" s="821" t="s">
        <v>519</v>
      </c>
      <c r="E619" s="821" t="s">
        <v>114</v>
      </c>
      <c r="F619" s="1046"/>
      <c r="G619" s="1233"/>
      <c r="H619" s="825"/>
      <c r="I619" s="826"/>
      <c r="J619" s="827" t="e">
        <f t="shared" si="152"/>
        <v>#DIV/0!</v>
      </c>
      <c r="K619" s="831"/>
      <c r="L619" s="831"/>
    </row>
    <row r="620" spans="1:12" s="1231" customFormat="1" ht="46.5" customHeight="1" x14ac:dyDescent="0.25">
      <c r="A620" s="1232"/>
      <c r="B620" s="912"/>
      <c r="C620" s="913"/>
      <c r="D620" s="913"/>
      <c r="E620" s="914"/>
      <c r="F620" s="899" t="s">
        <v>199</v>
      </c>
      <c r="G620" s="900">
        <f>G623+G625+G629</f>
        <v>241420301.34999999</v>
      </c>
      <c r="H620" s="901">
        <f>H623+H625+H627+H629+H621+H632+H634+H636</f>
        <v>269068143.00999999</v>
      </c>
      <c r="I620" s="902">
        <f>I623+I625+I627+I629+I621+I632+I634+I636</f>
        <v>97244662.150000006</v>
      </c>
      <c r="J620" s="903">
        <f t="shared" si="152"/>
        <v>0.36141276727206567</v>
      </c>
      <c r="K620" s="831"/>
      <c r="L620" s="831"/>
    </row>
    <row r="621" spans="1:12" s="1231" customFormat="1" ht="16.5" customHeight="1" x14ac:dyDescent="0.25">
      <c r="A621" s="1232"/>
      <c r="B621" s="940"/>
      <c r="C621" s="941"/>
      <c r="D621" s="941"/>
      <c r="E621" s="942"/>
      <c r="F621" s="972" t="s">
        <v>69</v>
      </c>
      <c r="G621" s="973"/>
      <c r="H621" s="974">
        <f>H622</f>
        <v>268252814.00999999</v>
      </c>
      <c r="I621" s="892">
        <f>I622</f>
        <v>96554662.150000006</v>
      </c>
      <c r="J621" s="893">
        <f t="shared" si="152"/>
        <v>0.35993904670241639</v>
      </c>
      <c r="K621" s="831"/>
      <c r="L621" s="831"/>
    </row>
    <row r="622" spans="1:12" s="1231" customFormat="1" ht="15" customHeight="1" x14ac:dyDescent="0.25">
      <c r="A622" s="1232"/>
      <c r="B622" s="955" t="s">
        <v>142</v>
      </c>
      <c r="C622" s="894"/>
      <c r="D622" s="894" t="s">
        <v>460</v>
      </c>
      <c r="E622" s="895" t="s">
        <v>26</v>
      </c>
      <c r="F622" s="832"/>
      <c r="G622" s="889"/>
      <c r="H622" s="825">
        <v>268252814.00999999</v>
      </c>
      <c r="I622" s="826">
        <v>96554662.150000006</v>
      </c>
      <c r="J622" s="827">
        <f t="shared" si="152"/>
        <v>0.35993904670241639</v>
      </c>
      <c r="K622" s="831"/>
      <c r="L622" s="831"/>
    </row>
    <row r="623" spans="1:12" s="884" customFormat="1" ht="17.25" hidden="1" customHeight="1" x14ac:dyDescent="0.25">
      <c r="A623" s="876"/>
      <c r="B623" s="940"/>
      <c r="C623" s="941"/>
      <c r="D623" s="941"/>
      <c r="E623" s="942"/>
      <c r="F623" s="972" t="s">
        <v>148</v>
      </c>
      <c r="G623" s="973">
        <f>G624</f>
        <v>239765376.34999999</v>
      </c>
      <c r="H623" s="974">
        <f>H624</f>
        <v>0</v>
      </c>
      <c r="I623" s="892">
        <f t="shared" ref="I623" si="153">I624</f>
        <v>0</v>
      </c>
      <c r="J623" s="893" t="e">
        <f t="shared" si="152"/>
        <v>#DIV/0!</v>
      </c>
      <c r="K623" s="831"/>
      <c r="L623" s="831"/>
    </row>
    <row r="624" spans="1:12" s="763" customFormat="1" ht="15.75" hidden="1" customHeight="1" x14ac:dyDescent="0.25">
      <c r="A624" s="802"/>
      <c r="B624" s="955" t="s">
        <v>142</v>
      </c>
      <c r="C624" s="894"/>
      <c r="D624" s="894" t="s">
        <v>413</v>
      </c>
      <c r="E624" s="895" t="s">
        <v>26</v>
      </c>
      <c r="F624" s="832"/>
      <c r="G624" s="889">
        <v>239765376.34999999</v>
      </c>
      <c r="H624" s="825"/>
      <c r="I624" s="826"/>
      <c r="J624" s="827" t="e">
        <f t="shared" si="152"/>
        <v>#DIV/0!</v>
      </c>
      <c r="K624" s="831"/>
      <c r="L624" s="831"/>
    </row>
    <row r="625" spans="1:12" s="884" customFormat="1" ht="30" customHeight="1" x14ac:dyDescent="0.25">
      <c r="A625" s="876"/>
      <c r="B625" s="940"/>
      <c r="C625" s="941"/>
      <c r="D625" s="941"/>
      <c r="E625" s="942"/>
      <c r="F625" s="972" t="s">
        <v>92</v>
      </c>
      <c r="G625" s="973">
        <f>G626</f>
        <v>690000</v>
      </c>
      <c r="H625" s="974">
        <f>H626</f>
        <v>690000</v>
      </c>
      <c r="I625" s="892">
        <f t="shared" ref="I625" si="154">I626</f>
        <v>690000</v>
      </c>
      <c r="J625" s="893">
        <f t="shared" si="152"/>
        <v>1</v>
      </c>
      <c r="K625" s="831"/>
      <c r="L625" s="831"/>
    </row>
    <row r="626" spans="1:12" s="763" customFormat="1" ht="15.75" customHeight="1" x14ac:dyDescent="0.25">
      <c r="A626" s="802"/>
      <c r="B626" s="1597" t="s">
        <v>142</v>
      </c>
      <c r="C626" s="1589"/>
      <c r="D626" s="1589" t="s">
        <v>414</v>
      </c>
      <c r="E626" s="1592" t="s">
        <v>149</v>
      </c>
      <c r="F626" s="832"/>
      <c r="G626" s="889">
        <v>690000</v>
      </c>
      <c r="H626" s="825">
        <v>690000</v>
      </c>
      <c r="I626" s="826">
        <v>690000</v>
      </c>
      <c r="J626" s="827">
        <f t="shared" si="152"/>
        <v>1</v>
      </c>
      <c r="K626" s="831"/>
      <c r="L626" s="831"/>
    </row>
    <row r="627" spans="1:12" s="763" customFormat="1" ht="48.75" customHeight="1" x14ac:dyDescent="0.25">
      <c r="A627" s="802"/>
      <c r="B627" s="940"/>
      <c r="C627" s="941"/>
      <c r="D627" s="941"/>
      <c r="E627" s="942"/>
      <c r="F627" s="972" t="s">
        <v>520</v>
      </c>
      <c r="G627" s="973"/>
      <c r="H627" s="974">
        <f>SUM(H628)</f>
        <v>0</v>
      </c>
      <c r="I627" s="892">
        <f>SUM(I628)</f>
        <v>0</v>
      </c>
      <c r="J627" s="893" t="e">
        <f t="shared" si="152"/>
        <v>#DIV/0!</v>
      </c>
      <c r="K627" s="831"/>
      <c r="L627" s="831"/>
    </row>
    <row r="628" spans="1:12" s="763" customFormat="1" ht="26.25" customHeight="1" x14ac:dyDescent="0.25">
      <c r="A628" s="802"/>
      <c r="B628" s="962" t="s">
        <v>142</v>
      </c>
      <c r="C628" s="821" t="s">
        <v>533</v>
      </c>
      <c r="D628" s="821" t="s">
        <v>668</v>
      </c>
      <c r="E628" s="821"/>
      <c r="F628" s="1234"/>
      <c r="G628" s="923"/>
      <c r="H628" s="924"/>
      <c r="I628" s="826">
        <v>0</v>
      </c>
      <c r="J628" s="827" t="e">
        <f t="shared" si="152"/>
        <v>#DIV/0!</v>
      </c>
      <c r="K628" s="831"/>
      <c r="L628" s="831"/>
    </row>
    <row r="629" spans="1:12" s="763" customFormat="1" ht="62.25" customHeight="1" x14ac:dyDescent="0.25">
      <c r="A629" s="802"/>
      <c r="B629" s="940"/>
      <c r="C629" s="941"/>
      <c r="D629" s="941"/>
      <c r="E629" s="942"/>
      <c r="F629" s="972" t="s">
        <v>147</v>
      </c>
      <c r="G629" s="973">
        <f>G630</f>
        <v>964925</v>
      </c>
      <c r="H629" s="974">
        <f>H630+H631</f>
        <v>125329</v>
      </c>
      <c r="I629" s="892">
        <f>I630+I631</f>
        <v>0</v>
      </c>
      <c r="J629" s="893">
        <f t="shared" si="152"/>
        <v>0</v>
      </c>
      <c r="K629" s="831"/>
      <c r="L629" s="831"/>
    </row>
    <row r="630" spans="1:12" s="763" customFormat="1" ht="21" customHeight="1" x14ac:dyDescent="0.25">
      <c r="A630" s="802"/>
      <c r="B630" s="1597" t="s">
        <v>142</v>
      </c>
      <c r="C630" s="1589" t="s">
        <v>532</v>
      </c>
      <c r="D630" s="1589" t="s">
        <v>415</v>
      </c>
      <c r="E630" s="1592" t="s">
        <v>26</v>
      </c>
      <c r="F630" s="832"/>
      <c r="G630" s="889">
        <v>964925</v>
      </c>
      <c r="H630" s="825"/>
      <c r="I630" s="826">
        <v>0</v>
      </c>
      <c r="J630" s="827" t="e">
        <f t="shared" si="152"/>
        <v>#DIV/0!</v>
      </c>
      <c r="K630" s="831"/>
      <c r="L630" s="831"/>
    </row>
    <row r="631" spans="1:12" s="763" customFormat="1" ht="21" customHeight="1" x14ac:dyDescent="0.25">
      <c r="A631" s="802"/>
      <c r="B631" s="1597" t="s">
        <v>142</v>
      </c>
      <c r="C631" s="1589" t="s">
        <v>533</v>
      </c>
      <c r="D631" s="1589" t="s">
        <v>415</v>
      </c>
      <c r="E631" s="1592" t="s">
        <v>26</v>
      </c>
      <c r="F631" s="1234"/>
      <c r="G631" s="889"/>
      <c r="H631" s="825">
        <v>125329</v>
      </c>
      <c r="I631" s="826">
        <v>0</v>
      </c>
      <c r="J631" s="827">
        <f t="shared" si="152"/>
        <v>0</v>
      </c>
      <c r="K631" s="831"/>
      <c r="L631" s="831"/>
    </row>
    <row r="632" spans="1:12" s="1224" customFormat="1" ht="66.75" customHeight="1" x14ac:dyDescent="0.25">
      <c r="A632" s="802"/>
      <c r="B632" s="940"/>
      <c r="C632" s="941"/>
      <c r="D632" s="941"/>
      <c r="E632" s="942"/>
      <c r="F632" s="972" t="s">
        <v>509</v>
      </c>
      <c r="G632" s="973"/>
      <c r="H632" s="974">
        <f>SUM(H633)</f>
        <v>0</v>
      </c>
      <c r="I632" s="892">
        <f>SUM(I633)</f>
        <v>0</v>
      </c>
      <c r="J632" s="893" t="e">
        <f t="shared" si="152"/>
        <v>#DIV/0!</v>
      </c>
      <c r="K632" s="831"/>
      <c r="L632" s="831"/>
    </row>
    <row r="633" spans="1:12" s="763" customFormat="1" ht="18.75" customHeight="1" x14ac:dyDescent="0.25">
      <c r="A633" s="802"/>
      <c r="B633" s="962" t="s">
        <v>142</v>
      </c>
      <c r="C633" s="821"/>
      <c r="D633" s="821" t="s">
        <v>510</v>
      </c>
      <c r="E633" s="821" t="s">
        <v>26</v>
      </c>
      <c r="F633" s="1069"/>
      <c r="G633" s="1233"/>
      <c r="H633" s="825"/>
      <c r="I633" s="826">
        <v>0</v>
      </c>
      <c r="J633" s="827" t="e">
        <f t="shared" si="152"/>
        <v>#DIV/0!</v>
      </c>
      <c r="K633" s="831"/>
      <c r="L633" s="831"/>
    </row>
    <row r="634" spans="1:12" s="763" customFormat="1" ht="48.75" customHeight="1" x14ac:dyDescent="0.25">
      <c r="A634" s="802"/>
      <c r="B634" s="940"/>
      <c r="C634" s="941"/>
      <c r="D634" s="941"/>
      <c r="E634" s="942"/>
      <c r="F634" s="972" t="s">
        <v>498</v>
      </c>
      <c r="G634" s="973"/>
      <c r="H634" s="974">
        <f>SUM(H635)</f>
        <v>0</v>
      </c>
      <c r="I634" s="892">
        <f>SUM(I635)</f>
        <v>0</v>
      </c>
      <c r="J634" s="893" t="e">
        <f t="shared" si="152"/>
        <v>#DIV/0!</v>
      </c>
      <c r="K634" s="831"/>
      <c r="L634" s="831"/>
    </row>
    <row r="635" spans="1:12" s="763" customFormat="1" ht="26.25" customHeight="1" x14ac:dyDescent="0.25">
      <c r="A635" s="802"/>
      <c r="B635" s="962" t="s">
        <v>142</v>
      </c>
      <c r="C635" s="821" t="s">
        <v>533</v>
      </c>
      <c r="D635" s="821" t="s">
        <v>537</v>
      </c>
      <c r="E635" s="821"/>
      <c r="F635" s="1234"/>
      <c r="G635" s="923"/>
      <c r="H635" s="924"/>
      <c r="I635" s="826"/>
      <c r="J635" s="827" t="e">
        <f t="shared" si="152"/>
        <v>#DIV/0!</v>
      </c>
      <c r="K635" s="831"/>
      <c r="L635" s="831"/>
    </row>
    <row r="636" spans="1:12" s="763" customFormat="1" ht="48.75" customHeight="1" x14ac:dyDescent="0.25">
      <c r="A636" s="802"/>
      <c r="B636" s="940"/>
      <c r="C636" s="941"/>
      <c r="D636" s="941"/>
      <c r="E636" s="942"/>
      <c r="F636" s="972" t="s">
        <v>536</v>
      </c>
      <c r="G636" s="973"/>
      <c r="H636" s="974">
        <f>SUM(H637)</f>
        <v>0</v>
      </c>
      <c r="I636" s="892">
        <f>SUM(I637)</f>
        <v>0</v>
      </c>
      <c r="J636" s="893" t="e">
        <f t="shared" si="152"/>
        <v>#DIV/0!</v>
      </c>
      <c r="K636" s="831"/>
      <c r="L636" s="831"/>
    </row>
    <row r="637" spans="1:12" s="763" customFormat="1" ht="26.25" customHeight="1" x14ac:dyDescent="0.25">
      <c r="A637" s="802"/>
      <c r="B637" s="962" t="s">
        <v>142</v>
      </c>
      <c r="C637" s="821" t="s">
        <v>533</v>
      </c>
      <c r="D637" s="821" t="s">
        <v>538</v>
      </c>
      <c r="E637" s="821"/>
      <c r="F637" s="1234"/>
      <c r="G637" s="923"/>
      <c r="H637" s="924"/>
      <c r="I637" s="826"/>
      <c r="J637" s="827" t="e">
        <f t="shared" si="152"/>
        <v>#DIV/0!</v>
      </c>
      <c r="K637" s="831"/>
      <c r="L637" s="831"/>
    </row>
    <row r="638" spans="1:12" s="1231" customFormat="1" ht="33.75" customHeight="1" x14ac:dyDescent="0.25">
      <c r="A638" s="1232"/>
      <c r="B638" s="912"/>
      <c r="C638" s="913"/>
      <c r="D638" s="913"/>
      <c r="E638" s="914"/>
      <c r="F638" s="899" t="s">
        <v>200</v>
      </c>
      <c r="G638" s="900">
        <f t="shared" ref="G638:I638" si="155">G639</f>
        <v>558000</v>
      </c>
      <c r="H638" s="901">
        <f t="shared" si="155"/>
        <v>558000</v>
      </c>
      <c r="I638" s="902">
        <f t="shared" si="155"/>
        <v>0</v>
      </c>
      <c r="J638" s="903">
        <f t="shared" si="152"/>
        <v>0</v>
      </c>
      <c r="K638" s="831"/>
      <c r="L638" s="831"/>
    </row>
    <row r="639" spans="1:12" s="884" customFormat="1" ht="30.75" customHeight="1" x14ac:dyDescent="0.25">
      <c r="A639" s="876"/>
      <c r="B639" s="940"/>
      <c r="C639" s="941"/>
      <c r="D639" s="941"/>
      <c r="E639" s="942"/>
      <c r="F639" s="972" t="s">
        <v>150</v>
      </c>
      <c r="G639" s="973">
        <f>SUM(G640:G640)</f>
        <v>558000</v>
      </c>
      <c r="H639" s="974">
        <f>SUM(H640:H640)</f>
        <v>558000</v>
      </c>
      <c r="I639" s="892">
        <f>SUM(I640:I640)</f>
        <v>0</v>
      </c>
      <c r="J639" s="893">
        <f t="shared" si="152"/>
        <v>0</v>
      </c>
      <c r="K639" s="831"/>
      <c r="L639" s="831"/>
    </row>
    <row r="640" spans="1:12" s="763" customFormat="1" ht="15.75" customHeight="1" x14ac:dyDescent="0.25">
      <c r="A640" s="802"/>
      <c r="B640" s="955" t="s">
        <v>142</v>
      </c>
      <c r="C640" s="894"/>
      <c r="D640" s="894" t="s">
        <v>416</v>
      </c>
      <c r="E640" s="895" t="s">
        <v>26</v>
      </c>
      <c r="F640" s="823"/>
      <c r="G640" s="889">
        <v>558000</v>
      </c>
      <c r="H640" s="825">
        <v>558000</v>
      </c>
      <c r="I640" s="826">
        <v>0</v>
      </c>
      <c r="J640" s="827">
        <f t="shared" si="152"/>
        <v>0</v>
      </c>
      <c r="K640" s="831"/>
      <c r="L640" s="831"/>
    </row>
    <row r="641" spans="1:12" s="1231" customFormat="1" ht="51.75" hidden="1" customHeight="1" x14ac:dyDescent="0.25">
      <c r="A641" s="1232"/>
      <c r="B641" s="912"/>
      <c r="C641" s="913"/>
      <c r="D641" s="913"/>
      <c r="E641" s="914"/>
      <c r="F641" s="899" t="s">
        <v>151</v>
      </c>
      <c r="G641" s="900">
        <f>G642</f>
        <v>2466618</v>
      </c>
      <c r="H641" s="901">
        <f>H642</f>
        <v>0</v>
      </c>
      <c r="I641" s="902">
        <f t="shared" ref="I641" si="156">I642</f>
        <v>0</v>
      </c>
      <c r="J641" s="903" t="e">
        <f t="shared" si="152"/>
        <v>#DIV/0!</v>
      </c>
      <c r="K641" s="831"/>
      <c r="L641" s="831"/>
    </row>
    <row r="642" spans="1:12" s="884" customFormat="1" ht="45" hidden="1" customHeight="1" x14ac:dyDescent="0.25">
      <c r="A642" s="876"/>
      <c r="B642" s="940"/>
      <c r="C642" s="941"/>
      <c r="D642" s="941"/>
      <c r="E642" s="942"/>
      <c r="F642" s="972" t="s">
        <v>151</v>
      </c>
      <c r="G642" s="973">
        <f>G643</f>
        <v>2466618</v>
      </c>
      <c r="H642" s="974">
        <f>SUM(H643:H644)</f>
        <v>0</v>
      </c>
      <c r="I642" s="892">
        <f>SUM(I643:I644)</f>
        <v>0</v>
      </c>
      <c r="J642" s="893" t="e">
        <f t="shared" si="152"/>
        <v>#DIV/0!</v>
      </c>
      <c r="K642" s="831"/>
      <c r="L642" s="831"/>
    </row>
    <row r="643" spans="1:12" s="763" customFormat="1" ht="15" hidden="1" customHeight="1" x14ac:dyDescent="0.25">
      <c r="A643" s="802"/>
      <c r="B643" s="1597" t="s">
        <v>142</v>
      </c>
      <c r="C643" s="1589" t="s">
        <v>532</v>
      </c>
      <c r="D643" s="1589" t="s">
        <v>417</v>
      </c>
      <c r="E643" s="1592" t="s">
        <v>102</v>
      </c>
      <c r="F643" s="1041"/>
      <c r="G643" s="889">
        <v>2466618</v>
      </c>
      <c r="H643" s="825"/>
      <c r="I643" s="826"/>
      <c r="J643" s="827" t="e">
        <f t="shared" si="152"/>
        <v>#DIV/0!</v>
      </c>
      <c r="K643" s="831"/>
      <c r="L643" s="831"/>
    </row>
    <row r="644" spans="1:12" s="763" customFormat="1" ht="15" hidden="1" customHeight="1" x14ac:dyDescent="0.25">
      <c r="A644" s="802"/>
      <c r="B644" s="962" t="s">
        <v>142</v>
      </c>
      <c r="C644" s="821" t="s">
        <v>533</v>
      </c>
      <c r="D644" s="821" t="s">
        <v>549</v>
      </c>
      <c r="E644" s="821" t="s">
        <v>102</v>
      </c>
      <c r="F644" s="1069"/>
      <c r="G644" s="1233"/>
      <c r="H644" s="825"/>
      <c r="I644" s="826"/>
      <c r="J644" s="827" t="e">
        <f t="shared" si="152"/>
        <v>#DIV/0!</v>
      </c>
      <c r="K644" s="831"/>
      <c r="L644" s="831"/>
    </row>
    <row r="645" spans="1:12" s="763" customFormat="1" ht="43.5" customHeight="1" x14ac:dyDescent="0.25">
      <c r="A645" s="802"/>
      <c r="B645" s="1235"/>
      <c r="C645" s="1236"/>
      <c r="D645" s="1236"/>
      <c r="E645" s="1236"/>
      <c r="F645" s="1173" t="s">
        <v>599</v>
      </c>
      <c r="G645" s="1237"/>
      <c r="H645" s="1237">
        <f>SUM(H646)</f>
        <v>23919208.670000002</v>
      </c>
      <c r="I645" s="1237">
        <f>SUM(I646)</f>
        <v>13583256.710000001</v>
      </c>
      <c r="J645" s="827">
        <f t="shared" si="152"/>
        <v>0.56788068942416225</v>
      </c>
      <c r="K645" s="831"/>
      <c r="L645" s="831"/>
    </row>
    <row r="646" spans="1:12" s="763" customFormat="1" ht="28.5" customHeight="1" x14ac:dyDescent="0.25">
      <c r="A646" s="802"/>
      <c r="B646" s="1197"/>
      <c r="C646" s="1198"/>
      <c r="D646" s="1198"/>
      <c r="E646" s="1198"/>
      <c r="F646" s="1092" t="s">
        <v>498</v>
      </c>
      <c r="G646" s="1098"/>
      <c r="H646" s="1098">
        <f>SUM(H647:H649)</f>
        <v>23919208.670000002</v>
      </c>
      <c r="I646" s="1098">
        <f>SUM(I647:I649)</f>
        <v>13583256.710000001</v>
      </c>
      <c r="J646" s="827">
        <f t="shared" si="152"/>
        <v>0.56788068942416225</v>
      </c>
      <c r="K646" s="831"/>
      <c r="L646" s="831"/>
    </row>
    <row r="647" spans="1:12" s="763" customFormat="1" ht="26.25" customHeight="1" x14ac:dyDescent="0.25">
      <c r="A647" s="802"/>
      <c r="B647" s="962" t="s">
        <v>142</v>
      </c>
      <c r="C647" s="821" t="s">
        <v>533</v>
      </c>
      <c r="D647" s="821" t="s">
        <v>600</v>
      </c>
      <c r="E647" s="821" t="s">
        <v>558</v>
      </c>
      <c r="F647" s="1069"/>
      <c r="G647" s="826"/>
      <c r="H647" s="826">
        <v>14138394.42</v>
      </c>
      <c r="I647" s="826">
        <v>13583256.710000001</v>
      </c>
      <c r="J647" s="1047">
        <f>I647/H647</f>
        <v>0.96073544891245166</v>
      </c>
      <c r="K647" s="831"/>
      <c r="L647" s="831"/>
    </row>
    <row r="648" spans="1:12" s="763" customFormat="1" ht="26.25" customHeight="1" x14ac:dyDescent="0.25">
      <c r="A648" s="802"/>
      <c r="B648" s="962" t="s">
        <v>142</v>
      </c>
      <c r="C648" s="821" t="s">
        <v>532</v>
      </c>
      <c r="D648" s="821" t="s">
        <v>668</v>
      </c>
      <c r="E648" s="821" t="s">
        <v>114</v>
      </c>
      <c r="F648" s="1069"/>
      <c r="G648" s="824"/>
      <c r="H648" s="824">
        <v>1494751.13</v>
      </c>
      <c r="I648" s="826">
        <v>0</v>
      </c>
      <c r="J648" s="1552"/>
      <c r="K648" s="831"/>
      <c r="L648" s="831"/>
    </row>
    <row r="649" spans="1:12" s="763" customFormat="1" ht="26.25" customHeight="1" x14ac:dyDescent="0.25">
      <c r="A649" s="802"/>
      <c r="B649" s="1549" t="s">
        <v>142</v>
      </c>
      <c r="C649" s="821" t="s">
        <v>533</v>
      </c>
      <c r="D649" s="821" t="s">
        <v>668</v>
      </c>
      <c r="E649" s="1550"/>
      <c r="F649" s="1629"/>
      <c r="G649" s="824"/>
      <c r="H649" s="824">
        <v>8286063.1200000001</v>
      </c>
      <c r="I649" s="826">
        <v>0</v>
      </c>
      <c r="J649" s="1552"/>
      <c r="K649" s="831"/>
      <c r="L649" s="831"/>
    </row>
    <row r="650" spans="1:12" s="1231" customFormat="1" ht="37.5" customHeight="1" x14ac:dyDescent="0.25">
      <c r="A650" s="1232"/>
      <c r="B650" s="912"/>
      <c r="C650" s="913"/>
      <c r="D650" s="913"/>
      <c r="E650" s="914"/>
      <c r="F650" s="899" t="s">
        <v>152</v>
      </c>
      <c r="G650" s="900">
        <f>G651+G655</f>
        <v>69840731.609999999</v>
      </c>
      <c r="H650" s="901">
        <f>H651+H655+H653</f>
        <v>297915403.20999998</v>
      </c>
      <c r="I650" s="902">
        <f>I651+I655+I653</f>
        <v>88713146.950000003</v>
      </c>
      <c r="J650" s="903">
        <f t="shared" si="152"/>
        <v>0.29777965823226094</v>
      </c>
      <c r="K650" s="831"/>
      <c r="L650" s="831"/>
    </row>
    <row r="651" spans="1:12" s="884" customFormat="1" ht="69.75" customHeight="1" x14ac:dyDescent="0.25">
      <c r="A651" s="876"/>
      <c r="B651" s="940"/>
      <c r="C651" s="941"/>
      <c r="D651" s="941"/>
      <c r="E651" s="942"/>
      <c r="F651" s="972" t="s">
        <v>596</v>
      </c>
      <c r="G651" s="973">
        <f>G652</f>
        <v>60606060.609999999</v>
      </c>
      <c r="H651" s="974">
        <f>H652</f>
        <v>297915403.20999998</v>
      </c>
      <c r="I651" s="892">
        <f t="shared" ref="I651" si="157">I652</f>
        <v>88713146.950000003</v>
      </c>
      <c r="J651" s="893">
        <f t="shared" si="152"/>
        <v>0.29777965823226094</v>
      </c>
      <c r="K651" s="831"/>
      <c r="L651" s="831"/>
    </row>
    <row r="652" spans="1:12" s="763" customFormat="1" ht="15.75" customHeight="1" thickBot="1" x14ac:dyDescent="0.3">
      <c r="A652" s="802"/>
      <c r="B652" s="955" t="s">
        <v>41</v>
      </c>
      <c r="C652" s="894" t="s">
        <v>597</v>
      </c>
      <c r="D652" s="894" t="s">
        <v>598</v>
      </c>
      <c r="E652" s="895" t="s">
        <v>567</v>
      </c>
      <c r="F652" s="832"/>
      <c r="G652" s="889">
        <v>60606060.609999999</v>
      </c>
      <c r="H652" s="825">
        <v>297915403.20999998</v>
      </c>
      <c r="I652" s="826">
        <v>88713146.950000003</v>
      </c>
      <c r="J652" s="827">
        <f t="shared" si="152"/>
        <v>0.29777965823226094</v>
      </c>
      <c r="K652" s="831"/>
      <c r="L652" s="831"/>
    </row>
    <row r="653" spans="1:12" s="763" customFormat="1" ht="15.75" hidden="1" customHeight="1" x14ac:dyDescent="0.25">
      <c r="A653" s="802"/>
      <c r="B653" s="940"/>
      <c r="C653" s="941"/>
      <c r="D653" s="941"/>
      <c r="E653" s="942"/>
      <c r="F653" s="972" t="s">
        <v>447</v>
      </c>
      <c r="G653" s="973"/>
      <c r="H653" s="974">
        <f>H654</f>
        <v>0</v>
      </c>
      <c r="I653" s="892">
        <f>I654</f>
        <v>0</v>
      </c>
      <c r="J653" s="893" t="e">
        <f t="shared" si="152"/>
        <v>#DIV/0!</v>
      </c>
      <c r="K653" s="831"/>
      <c r="L653" s="831"/>
    </row>
    <row r="654" spans="1:12" s="763" customFormat="1" ht="15.75" hidden="1" customHeight="1" x14ac:dyDescent="0.25">
      <c r="A654" s="802"/>
      <c r="B654" s="955" t="s">
        <v>142</v>
      </c>
      <c r="C654" s="894"/>
      <c r="D654" s="894" t="s">
        <v>448</v>
      </c>
      <c r="E654" s="895" t="s">
        <v>114</v>
      </c>
      <c r="F654" s="832"/>
      <c r="G654" s="889"/>
      <c r="H654" s="825"/>
      <c r="I654" s="826"/>
      <c r="J654" s="827" t="e">
        <f t="shared" si="152"/>
        <v>#DIV/0!</v>
      </c>
      <c r="K654" s="831"/>
      <c r="L654" s="831"/>
    </row>
    <row r="655" spans="1:12" s="884" customFormat="1" ht="99" hidden="1" customHeight="1" x14ac:dyDescent="0.25">
      <c r="A655" s="876"/>
      <c r="B655" s="940"/>
      <c r="C655" s="941"/>
      <c r="D655" s="941"/>
      <c r="E655" s="942"/>
      <c r="F655" s="972" t="s">
        <v>272</v>
      </c>
      <c r="G655" s="973">
        <f>G656</f>
        <v>9234671</v>
      </c>
      <c r="H655" s="974">
        <f>H656</f>
        <v>0</v>
      </c>
      <c r="I655" s="892">
        <f t="shared" ref="I655" si="158">I656</f>
        <v>0</v>
      </c>
      <c r="J655" s="893" t="e">
        <f t="shared" si="152"/>
        <v>#DIV/0!</v>
      </c>
      <c r="K655" s="831"/>
      <c r="L655" s="831"/>
    </row>
    <row r="656" spans="1:12" s="763" customFormat="1" ht="16.5" hidden="1" customHeight="1" thickBot="1" x14ac:dyDescent="0.3">
      <c r="A656" s="802"/>
      <c r="B656" s="1001" t="s">
        <v>142</v>
      </c>
      <c r="C656" s="1002"/>
      <c r="D656" s="1002" t="s">
        <v>419</v>
      </c>
      <c r="E656" s="1238" t="s">
        <v>26</v>
      </c>
      <c r="F656" s="832"/>
      <c r="G656" s="807">
        <v>9234671</v>
      </c>
      <c r="H656" s="808"/>
      <c r="I656" s="809"/>
      <c r="J656" s="810" t="e">
        <f t="shared" si="152"/>
        <v>#DIV/0!</v>
      </c>
      <c r="K656" s="831"/>
      <c r="L656" s="831"/>
    </row>
    <row r="657" spans="1:12" s="930" customFormat="1" ht="51.75" customHeight="1" thickBot="1" x14ac:dyDescent="0.3">
      <c r="A657" s="769">
        <v>13</v>
      </c>
      <c r="B657" s="770"/>
      <c r="C657" s="771"/>
      <c r="D657" s="771"/>
      <c r="E657" s="772"/>
      <c r="F657" s="773" t="s">
        <v>240</v>
      </c>
      <c r="G657" s="774">
        <f>G658</f>
        <v>69805043.439999998</v>
      </c>
      <c r="H657" s="775">
        <f>H658</f>
        <v>82719411.289999992</v>
      </c>
      <c r="I657" s="776">
        <f>I658</f>
        <v>27350674.210000005</v>
      </c>
      <c r="J657" s="777">
        <f t="shared" si="152"/>
        <v>0.33064396595030465</v>
      </c>
      <c r="K657" s="831"/>
      <c r="L657" s="831"/>
    </row>
    <row r="658" spans="1:12" s="1217" customFormat="1" ht="47.25" customHeight="1" x14ac:dyDescent="0.25">
      <c r="A658" s="780"/>
      <c r="B658" s="1211"/>
      <c r="C658" s="1212"/>
      <c r="D658" s="1212"/>
      <c r="E658" s="1144"/>
      <c r="F658" s="1213" t="s">
        <v>201</v>
      </c>
      <c r="G658" s="1137">
        <f>G659+G661+G663+G665+G668+G671+G675</f>
        <v>69805043.439999998</v>
      </c>
      <c r="H658" s="1138">
        <f>H659+H661+H663+H665+H668+H671+H675+H673</f>
        <v>82719411.289999992</v>
      </c>
      <c r="I658" s="938">
        <f>I659+I661+I663+I665+I668+I671+I675+I673</f>
        <v>27350674.210000005</v>
      </c>
      <c r="J658" s="939">
        <f t="shared" si="152"/>
        <v>0.33064396595030465</v>
      </c>
      <c r="K658" s="831"/>
      <c r="L658" s="831"/>
    </row>
    <row r="659" spans="1:12" s="884" customFormat="1" ht="30.75" customHeight="1" x14ac:dyDescent="0.25">
      <c r="A659" s="876"/>
      <c r="B659" s="940"/>
      <c r="C659" s="941"/>
      <c r="D659" s="941"/>
      <c r="E659" s="942"/>
      <c r="F659" s="972" t="s">
        <v>153</v>
      </c>
      <c r="G659" s="973">
        <f t="shared" ref="G659:I659" si="159">SUM(G660:G660)</f>
        <v>54120504.060000002</v>
      </c>
      <c r="H659" s="974">
        <f t="shared" si="159"/>
        <v>56623108.880000003</v>
      </c>
      <c r="I659" s="892">
        <f t="shared" si="159"/>
        <v>21614081.32</v>
      </c>
      <c r="J659" s="893">
        <f t="shared" si="152"/>
        <v>0.38171837872424497</v>
      </c>
      <c r="K659" s="831"/>
      <c r="L659" s="831"/>
    </row>
    <row r="660" spans="1:12" s="763" customFormat="1" ht="15" customHeight="1" x14ac:dyDescent="0.25">
      <c r="A660" s="802"/>
      <c r="B660" s="1023" t="s">
        <v>42</v>
      </c>
      <c r="C660" s="821"/>
      <c r="D660" s="821" t="s">
        <v>420</v>
      </c>
      <c r="E660" s="822" t="s">
        <v>12</v>
      </c>
      <c r="F660" s="832"/>
      <c r="G660" s="889">
        <v>54120504.060000002</v>
      </c>
      <c r="H660" s="825">
        <v>56623108.880000003</v>
      </c>
      <c r="I660" s="826">
        <v>21614081.32</v>
      </c>
      <c r="J660" s="827">
        <f t="shared" si="152"/>
        <v>0.38171837872424497</v>
      </c>
      <c r="K660" s="831"/>
      <c r="L660" s="831"/>
    </row>
    <row r="661" spans="1:12" s="884" customFormat="1" ht="30" x14ac:dyDescent="0.25">
      <c r="A661" s="876"/>
      <c r="B661" s="940"/>
      <c r="C661" s="941"/>
      <c r="D661" s="941"/>
      <c r="E661" s="942"/>
      <c r="F661" s="972" t="s">
        <v>121</v>
      </c>
      <c r="G661" s="973">
        <f t="shared" ref="G661:I661" si="160">SUM(G662:G662)</f>
        <v>1000000</v>
      </c>
      <c r="H661" s="974">
        <f t="shared" si="160"/>
        <v>1000000</v>
      </c>
      <c r="I661" s="892">
        <f t="shared" si="160"/>
        <v>107283.67</v>
      </c>
      <c r="J661" s="893">
        <f t="shared" si="152"/>
        <v>0.10728367</v>
      </c>
      <c r="K661" s="831"/>
      <c r="L661" s="831"/>
    </row>
    <row r="662" spans="1:12" s="763" customFormat="1" ht="15.75" customHeight="1" x14ac:dyDescent="0.25">
      <c r="A662" s="802"/>
      <c r="B662" s="1014" t="s">
        <v>42</v>
      </c>
      <c r="C662" s="821"/>
      <c r="D662" s="821" t="s">
        <v>421</v>
      </c>
      <c r="E662" s="822" t="s">
        <v>15</v>
      </c>
      <c r="F662" s="832"/>
      <c r="G662" s="889">
        <v>1000000</v>
      </c>
      <c r="H662" s="825">
        <v>1000000</v>
      </c>
      <c r="I662" s="826">
        <v>107283.67</v>
      </c>
      <c r="J662" s="827">
        <f t="shared" si="152"/>
        <v>0.10728367</v>
      </c>
      <c r="K662" s="831"/>
      <c r="L662" s="831"/>
    </row>
    <row r="663" spans="1:12" s="884" customFormat="1" ht="17.25" customHeight="1" x14ac:dyDescent="0.25">
      <c r="A663" s="876"/>
      <c r="B663" s="940"/>
      <c r="C663" s="941"/>
      <c r="D663" s="941"/>
      <c r="E663" s="942"/>
      <c r="F663" s="972" t="s">
        <v>154</v>
      </c>
      <c r="G663" s="973">
        <f t="shared" ref="G663:I663" si="161">SUM(G664:G664)</f>
        <v>1000000</v>
      </c>
      <c r="H663" s="974">
        <f t="shared" si="161"/>
        <v>720000</v>
      </c>
      <c r="I663" s="892">
        <f t="shared" si="161"/>
        <v>136849.82</v>
      </c>
      <c r="J663" s="893">
        <f t="shared" si="152"/>
        <v>0.19006919444444445</v>
      </c>
      <c r="K663" s="831"/>
      <c r="L663" s="831"/>
    </row>
    <row r="664" spans="1:12" s="763" customFormat="1" ht="14.25" customHeight="1" x14ac:dyDescent="0.25">
      <c r="A664" s="802"/>
      <c r="B664" s="1023" t="s">
        <v>42</v>
      </c>
      <c r="C664" s="821"/>
      <c r="D664" s="821" t="s">
        <v>426</v>
      </c>
      <c r="E664" s="822" t="s">
        <v>15</v>
      </c>
      <c r="F664" s="832"/>
      <c r="G664" s="889">
        <v>1000000</v>
      </c>
      <c r="H664" s="825">
        <v>720000</v>
      </c>
      <c r="I664" s="826">
        <v>136849.82</v>
      </c>
      <c r="J664" s="827">
        <f t="shared" si="152"/>
        <v>0.19006919444444445</v>
      </c>
      <c r="K664" s="831"/>
      <c r="L664" s="831"/>
    </row>
    <row r="665" spans="1:12" s="1110" customFormat="1" ht="26.25" customHeight="1" x14ac:dyDescent="0.25">
      <c r="A665" s="1214"/>
      <c r="B665" s="940"/>
      <c r="C665" s="941"/>
      <c r="D665" s="941"/>
      <c r="E665" s="942"/>
      <c r="F665" s="972" t="s">
        <v>155</v>
      </c>
      <c r="G665" s="973">
        <f t="shared" ref="G665" si="162">SUM(G667:G667)</f>
        <v>7167341.4299999997</v>
      </c>
      <c r="H665" s="974">
        <f>H666+H667</f>
        <v>16347553.93</v>
      </c>
      <c r="I665" s="892">
        <f>I666+I667</f>
        <v>3969805.32</v>
      </c>
      <c r="J665" s="893">
        <f t="shared" si="152"/>
        <v>0.242837878804294</v>
      </c>
      <c r="K665" s="831"/>
      <c r="L665" s="831"/>
    </row>
    <row r="666" spans="1:12" s="1110" customFormat="1" ht="15" customHeight="1" x14ac:dyDescent="0.25">
      <c r="A666" s="1214"/>
      <c r="B666" s="1023" t="s">
        <v>41</v>
      </c>
      <c r="C666" s="821"/>
      <c r="D666" s="821" t="s">
        <v>422</v>
      </c>
      <c r="E666" s="822" t="s">
        <v>15</v>
      </c>
      <c r="F666" s="832"/>
      <c r="G666" s="889">
        <v>7167341.4299999997</v>
      </c>
      <c r="H666" s="825"/>
      <c r="I666" s="826"/>
      <c r="J666" s="827" t="e">
        <f t="shared" si="152"/>
        <v>#DIV/0!</v>
      </c>
      <c r="K666" s="831"/>
      <c r="L666" s="831"/>
    </row>
    <row r="667" spans="1:12" s="763" customFormat="1" ht="15" customHeight="1" x14ac:dyDescent="0.25">
      <c r="A667" s="802"/>
      <c r="B667" s="1023" t="s">
        <v>42</v>
      </c>
      <c r="C667" s="821"/>
      <c r="D667" s="821" t="s">
        <v>422</v>
      </c>
      <c r="E667" s="822" t="s">
        <v>12</v>
      </c>
      <c r="F667" s="832"/>
      <c r="G667" s="889">
        <v>7167341.4299999997</v>
      </c>
      <c r="H667" s="825">
        <v>16347553.93</v>
      </c>
      <c r="I667" s="826">
        <v>3969805.32</v>
      </c>
      <c r="J667" s="827">
        <f t="shared" si="152"/>
        <v>0.242837878804294</v>
      </c>
      <c r="K667" s="831"/>
      <c r="L667" s="831"/>
    </row>
    <row r="668" spans="1:12" s="1110" customFormat="1" ht="55.5" customHeight="1" x14ac:dyDescent="0.25">
      <c r="A668" s="1214"/>
      <c r="B668" s="940"/>
      <c r="C668" s="941"/>
      <c r="D668" s="941"/>
      <c r="E668" s="942"/>
      <c r="F668" s="972" t="s">
        <v>122</v>
      </c>
      <c r="G668" s="973">
        <f t="shared" ref="G668" si="163">SUM(G669:G669)</f>
        <v>420667.91</v>
      </c>
      <c r="H668" s="974">
        <f>SUM(H669:H670)</f>
        <v>200000</v>
      </c>
      <c r="I668" s="892">
        <f>SUM(I669:I670)</f>
        <v>37762.550000000003</v>
      </c>
      <c r="J668" s="893">
        <f>I668/H668</f>
        <v>0.18881275</v>
      </c>
      <c r="K668" s="831"/>
      <c r="L668" s="831"/>
    </row>
    <row r="669" spans="1:12" s="763" customFormat="1" ht="15" customHeight="1" x14ac:dyDescent="0.25">
      <c r="A669" s="802"/>
      <c r="B669" s="1023" t="s">
        <v>41</v>
      </c>
      <c r="C669" s="821"/>
      <c r="D669" s="821" t="s">
        <v>423</v>
      </c>
      <c r="E669" s="822" t="s">
        <v>548</v>
      </c>
      <c r="F669" s="832"/>
      <c r="G669" s="889">
        <v>420667.91</v>
      </c>
      <c r="H669" s="825"/>
      <c r="I669" s="826">
        <v>0</v>
      </c>
      <c r="J669" s="827" t="e">
        <f t="shared" si="152"/>
        <v>#DIV/0!</v>
      </c>
      <c r="K669" s="831"/>
      <c r="L669" s="831"/>
    </row>
    <row r="670" spans="1:12" s="763" customFormat="1" ht="15" customHeight="1" x14ac:dyDescent="0.25">
      <c r="A670" s="802"/>
      <c r="B670" s="1023" t="s">
        <v>42</v>
      </c>
      <c r="C670" s="821"/>
      <c r="D670" s="821" t="s">
        <v>550</v>
      </c>
      <c r="E670" s="822" t="s">
        <v>15</v>
      </c>
      <c r="F670" s="1239"/>
      <c r="G670" s="923"/>
      <c r="H670" s="924">
        <v>200000</v>
      </c>
      <c r="I670" s="826">
        <v>37762.550000000003</v>
      </c>
      <c r="J670" s="827">
        <f t="shared" si="152"/>
        <v>0.18881275</v>
      </c>
      <c r="K670" s="831"/>
      <c r="L670" s="831"/>
    </row>
    <row r="671" spans="1:12" s="1110" customFormat="1" ht="51" customHeight="1" x14ac:dyDescent="0.25">
      <c r="A671" s="1214"/>
      <c r="B671" s="940"/>
      <c r="C671" s="941"/>
      <c r="D671" s="941"/>
      <c r="E671" s="942"/>
      <c r="F671" s="972" t="s">
        <v>156</v>
      </c>
      <c r="G671" s="973">
        <f t="shared" ref="G671:I671" si="164">SUM(G672:G672)</f>
        <v>3609870.6</v>
      </c>
      <c r="H671" s="974">
        <f t="shared" si="164"/>
        <v>5586685.8799999999</v>
      </c>
      <c r="I671" s="892">
        <f t="shared" si="164"/>
        <v>1474891.53</v>
      </c>
      <c r="J671" s="893">
        <f>I671/H671</f>
        <v>0.26400115590533257</v>
      </c>
      <c r="K671" s="831"/>
      <c r="L671" s="831"/>
    </row>
    <row r="672" spans="1:12" s="763" customFormat="1" ht="15.75" customHeight="1" x14ac:dyDescent="0.25">
      <c r="A672" s="802"/>
      <c r="B672" s="1600" t="s">
        <v>42</v>
      </c>
      <c r="C672" s="1583"/>
      <c r="D672" s="1583" t="s">
        <v>424</v>
      </c>
      <c r="E672" s="1585" t="s">
        <v>15</v>
      </c>
      <c r="F672" s="832"/>
      <c r="G672" s="889">
        <v>3609870.6</v>
      </c>
      <c r="H672" s="825">
        <v>5586685.8799999999</v>
      </c>
      <c r="I672" s="826">
        <v>1474891.53</v>
      </c>
      <c r="J672" s="827">
        <f t="shared" si="152"/>
        <v>0.26400115590533257</v>
      </c>
      <c r="K672" s="831"/>
      <c r="L672" s="831"/>
    </row>
    <row r="673" spans="1:12" s="763" customFormat="1" ht="35.25" customHeight="1" x14ac:dyDescent="0.25">
      <c r="A673" s="802"/>
      <c r="B673" s="940"/>
      <c r="C673" s="941"/>
      <c r="D673" s="941"/>
      <c r="E673" s="942"/>
      <c r="F673" s="972" t="s">
        <v>428</v>
      </c>
      <c r="G673" s="973"/>
      <c r="H673" s="974">
        <f>H674</f>
        <v>10000</v>
      </c>
      <c r="I673" s="892">
        <f>I674</f>
        <v>10000</v>
      </c>
      <c r="J673" s="893">
        <f t="shared" si="152"/>
        <v>1</v>
      </c>
      <c r="K673" s="831"/>
      <c r="L673" s="831"/>
    </row>
    <row r="674" spans="1:12" s="763" customFormat="1" ht="15" customHeight="1" x14ac:dyDescent="0.25">
      <c r="A674" s="802"/>
      <c r="B674" s="1600" t="s">
        <v>42</v>
      </c>
      <c r="C674" s="1583"/>
      <c r="D674" s="1583" t="s">
        <v>427</v>
      </c>
      <c r="E674" s="1585" t="s">
        <v>442</v>
      </c>
      <c r="F674" s="1239"/>
      <c r="G674" s="923"/>
      <c r="H674" s="924">
        <v>10000</v>
      </c>
      <c r="I674" s="826">
        <v>10000</v>
      </c>
      <c r="J674" s="827">
        <v>0</v>
      </c>
      <c r="K674" s="831"/>
      <c r="L674" s="831"/>
    </row>
    <row r="675" spans="1:12" s="1110" customFormat="1" ht="17.25" customHeight="1" x14ac:dyDescent="0.25">
      <c r="A675" s="1214"/>
      <c r="B675" s="940"/>
      <c r="C675" s="941"/>
      <c r="D675" s="941"/>
      <c r="E675" s="942"/>
      <c r="F675" s="972" t="s">
        <v>161</v>
      </c>
      <c r="G675" s="973">
        <f>SUM(G676:G676)</f>
        <v>2486659.44</v>
      </c>
      <c r="H675" s="974">
        <f>SUM(H676:H676)</f>
        <v>2232062.6</v>
      </c>
      <c r="I675" s="892">
        <f>SUM(I676:I676)</f>
        <v>0</v>
      </c>
      <c r="J675" s="893">
        <f t="shared" si="152"/>
        <v>0</v>
      </c>
      <c r="K675" s="831"/>
      <c r="L675" s="831"/>
    </row>
    <row r="676" spans="1:12" s="1110" customFormat="1" ht="15.75" customHeight="1" thickBot="1" x14ac:dyDescent="0.3">
      <c r="A676" s="1214"/>
      <c r="B676" s="1600" t="s">
        <v>42</v>
      </c>
      <c r="C676" s="1583"/>
      <c r="D676" s="1583" t="s">
        <v>601</v>
      </c>
      <c r="E676" s="1585" t="s">
        <v>15</v>
      </c>
      <c r="F676" s="1215"/>
      <c r="G676" s="928">
        <v>2486659.44</v>
      </c>
      <c r="H676" s="1240">
        <v>2232062.6</v>
      </c>
      <c r="I676" s="809">
        <v>0</v>
      </c>
      <c r="J676" s="810">
        <f t="shared" si="152"/>
        <v>0</v>
      </c>
      <c r="K676" s="831"/>
      <c r="L676" s="831"/>
    </row>
    <row r="677" spans="1:12" s="1220" customFormat="1" ht="21" customHeight="1" thickBot="1" x14ac:dyDescent="0.3">
      <c r="A677" s="1241"/>
      <c r="B677" s="1242"/>
      <c r="C677" s="1243"/>
      <c r="D677" s="1243"/>
      <c r="E677" s="1243"/>
      <c r="F677" s="1244" t="s">
        <v>430</v>
      </c>
      <c r="G677" s="1245" t="e">
        <f>G6+G23+G58+G137+G144+G350+G422+G432+G540+G555+G562+G596+G657</f>
        <v>#REF!</v>
      </c>
      <c r="H677" s="1246">
        <f>H6+H23+H58+H137+H144+H350+H422+H432+H540+H555+H562+H596+H657</f>
        <v>19763064607.920002</v>
      </c>
      <c r="I677" s="1247">
        <f>I6+I23+I58+I137+I144+I350+I422+I432+I540+I555+I562+I596+I657</f>
        <v>6054263659.5600004</v>
      </c>
      <c r="J677" s="1248">
        <f>I677/H677</f>
        <v>0.30634235022101625</v>
      </c>
      <c r="K677" s="831"/>
      <c r="L677" s="1249"/>
    </row>
    <row r="679" spans="1:12" ht="16.5" customHeight="1" x14ac:dyDescent="0.25">
      <c r="K679" s="1253"/>
    </row>
    <row r="680" spans="1:12" x14ac:dyDescent="0.25">
      <c r="F680" s="1255" t="s">
        <v>554</v>
      </c>
      <c r="G680" s="1256">
        <v>15119006440.620001</v>
      </c>
      <c r="H680" s="1256">
        <v>19896160748.27</v>
      </c>
      <c r="I680" s="1256">
        <v>6107027061.7799997</v>
      </c>
      <c r="J680" s="1047">
        <f>I680/H680</f>
        <v>0.30694500004534869</v>
      </c>
    </row>
    <row r="681" spans="1:12" x14ac:dyDescent="0.25">
      <c r="F681" s="1252" t="s">
        <v>157</v>
      </c>
      <c r="G681" s="1257" t="e">
        <f>G677/G680</f>
        <v>#REF!</v>
      </c>
      <c r="H681" s="1257">
        <f>H677/H680</f>
        <v>0.99331046114705468</v>
      </c>
      <c r="I681" s="1257">
        <f>I677/I680</f>
        <v>0.99136021476796587</v>
      </c>
      <c r="J681" s="1257"/>
    </row>
    <row r="685" spans="1:12" s="930" customFormat="1" ht="17.25" customHeight="1" x14ac:dyDescent="0.25">
      <c r="A685" s="1751" t="s">
        <v>671</v>
      </c>
      <c r="B685" s="1751"/>
      <c r="C685" s="1751"/>
      <c r="D685" s="1751"/>
      <c r="E685" s="1751"/>
      <c r="F685" s="1751"/>
      <c r="I685" s="1276" t="s">
        <v>494</v>
      </c>
      <c r="J685" s="1276"/>
      <c r="K685" s="1276"/>
    </row>
    <row r="686" spans="1:12" ht="11.25" customHeight="1" x14ac:dyDescent="0.25">
      <c r="A686" s="1751"/>
      <c r="B686" s="1751"/>
      <c r="C686" s="1751"/>
      <c r="D686" s="1751"/>
      <c r="E686" s="1751"/>
      <c r="F686" s="1751"/>
      <c r="G686" s="931"/>
      <c r="H686" s="931"/>
      <c r="I686" s="931"/>
      <c r="J686" s="931"/>
      <c r="K686" s="930"/>
    </row>
    <row r="687" spans="1:12" x14ac:dyDescent="0.25">
      <c r="F687" s="1258"/>
      <c r="G687" s="1259"/>
      <c r="H687" s="1259"/>
      <c r="I687" s="1259"/>
      <c r="J687" s="1259"/>
    </row>
    <row r="688" spans="1:12" x14ac:dyDescent="0.25">
      <c r="F688" s="1258"/>
      <c r="G688" s="1260">
        <v>15119006440.620001</v>
      </c>
      <c r="H688" s="1261"/>
      <c r="I688" s="1261"/>
      <c r="J688" s="1260"/>
    </row>
    <row r="689" spans="1:10" x14ac:dyDescent="0.25">
      <c r="F689" s="1258"/>
      <c r="G689" s="1262">
        <v>114293914.54000001</v>
      </c>
      <c r="H689" s="1263"/>
      <c r="I689" s="1263"/>
      <c r="J689" s="1262"/>
    </row>
    <row r="690" spans="1:10" x14ac:dyDescent="0.25">
      <c r="F690" s="1258"/>
      <c r="G690" s="1262">
        <f>G688-G689</f>
        <v>15004712526.08</v>
      </c>
      <c r="H690" s="1261"/>
      <c r="I690" s="1261"/>
      <c r="J690" s="1262"/>
    </row>
    <row r="691" spans="1:10" x14ac:dyDescent="0.25">
      <c r="F691" s="1258"/>
      <c r="G691" s="1259" t="e">
        <f>G690-G677</f>
        <v>#REF!</v>
      </c>
      <c r="H691" s="1259"/>
      <c r="I691" s="1259"/>
      <c r="J691" s="1259"/>
    </row>
    <row r="702" spans="1:10" s="1253" customFormat="1" x14ac:dyDescent="0.25">
      <c r="A702" s="1250"/>
      <c r="B702" s="1251"/>
      <c r="C702" s="1251"/>
      <c r="D702" s="1251"/>
      <c r="E702" s="1251"/>
      <c r="F702" s="1252"/>
    </row>
    <row r="703" spans="1:10" s="1253" customFormat="1" x14ac:dyDescent="0.25">
      <c r="A703" s="1250"/>
      <c r="B703" s="1251"/>
      <c r="C703" s="1251"/>
      <c r="D703" s="1251"/>
      <c r="E703" s="1251"/>
      <c r="F703" s="1252"/>
    </row>
    <row r="704" spans="1:10" s="1253" customFormat="1" x14ac:dyDescent="0.25">
      <c r="A704" s="1250"/>
      <c r="B704" s="1251"/>
      <c r="C704" s="1251"/>
      <c r="D704" s="1251"/>
      <c r="E704" s="1251"/>
      <c r="F704" s="1252"/>
    </row>
    <row r="705" spans="1:6" s="1253" customFormat="1" x14ac:dyDescent="0.25">
      <c r="A705" s="1250"/>
      <c r="B705" s="1251"/>
      <c r="C705" s="1251"/>
      <c r="D705" s="1251"/>
      <c r="E705" s="1251"/>
      <c r="F705" s="1252"/>
    </row>
    <row r="706" spans="1:6" s="1253" customFormat="1" x14ac:dyDescent="0.25">
      <c r="A706" s="1250"/>
      <c r="B706" s="1251"/>
      <c r="C706" s="1251"/>
      <c r="D706" s="1251"/>
      <c r="E706" s="1251"/>
      <c r="F706" s="1252"/>
    </row>
    <row r="707" spans="1:6" s="1253" customFormat="1" x14ac:dyDescent="0.25">
      <c r="A707" s="1250"/>
      <c r="B707" s="1251"/>
      <c r="C707" s="1251"/>
      <c r="D707" s="1251"/>
      <c r="E707" s="1251"/>
      <c r="F707" s="1252"/>
    </row>
    <row r="708" spans="1:6" s="1253" customFormat="1" x14ac:dyDescent="0.25">
      <c r="A708" s="1250"/>
      <c r="B708" s="1251"/>
      <c r="C708" s="1251"/>
      <c r="D708" s="1251"/>
      <c r="E708" s="1251"/>
      <c r="F708" s="1252"/>
    </row>
    <row r="709" spans="1:6" s="1253" customFormat="1" x14ac:dyDescent="0.25">
      <c r="A709" s="1250"/>
      <c r="B709" s="1251"/>
      <c r="C709" s="1251"/>
      <c r="D709" s="1251"/>
      <c r="E709" s="1251"/>
      <c r="F709" s="1252"/>
    </row>
    <row r="710" spans="1:6" s="1253" customFormat="1" x14ac:dyDescent="0.25">
      <c r="A710" s="1250"/>
      <c r="B710" s="1251"/>
      <c r="C710" s="1251"/>
      <c r="D710" s="1251"/>
      <c r="E710" s="1251"/>
      <c r="F710" s="1252"/>
    </row>
    <row r="711" spans="1:6" s="1253" customFormat="1" x14ac:dyDescent="0.25">
      <c r="A711" s="1250"/>
      <c r="B711" s="1251"/>
      <c r="C711" s="1251"/>
      <c r="D711" s="1251"/>
      <c r="E711" s="1251"/>
      <c r="F711" s="1252"/>
    </row>
  </sheetData>
  <mergeCells count="84">
    <mergeCell ref="A1:J1"/>
    <mergeCell ref="A4:A5"/>
    <mergeCell ref="B4:E4"/>
    <mergeCell ref="F4:F5"/>
    <mergeCell ref="G4:G5"/>
    <mergeCell ref="H4:H5"/>
    <mergeCell ref="I4:I5"/>
    <mergeCell ref="J4:J5"/>
    <mergeCell ref="B161:B163"/>
    <mergeCell ref="C161:C163"/>
    <mergeCell ref="D161:D163"/>
    <mergeCell ref="E161:E163"/>
    <mergeCell ref="B167:B168"/>
    <mergeCell ref="C167:C168"/>
    <mergeCell ref="D167:D168"/>
    <mergeCell ref="E167:E168"/>
    <mergeCell ref="B183:B185"/>
    <mergeCell ref="C183:C185"/>
    <mergeCell ref="D183:D185"/>
    <mergeCell ref="E183:E185"/>
    <mergeCell ref="B189:B190"/>
    <mergeCell ref="C189:C190"/>
    <mergeCell ref="D189:D190"/>
    <mergeCell ref="E189:E190"/>
    <mergeCell ref="B195:B196"/>
    <mergeCell ref="C195:C196"/>
    <mergeCell ref="D195:D196"/>
    <mergeCell ref="E195:E196"/>
    <mergeCell ref="B198:B199"/>
    <mergeCell ref="C198:C199"/>
    <mergeCell ref="D198:D199"/>
    <mergeCell ref="E198:E199"/>
    <mergeCell ref="B210:B211"/>
    <mergeCell ref="C210:C211"/>
    <mergeCell ref="D210:D211"/>
    <mergeCell ref="E210:E211"/>
    <mergeCell ref="B213:B214"/>
    <mergeCell ref="C213:C214"/>
    <mergeCell ref="D213:D214"/>
    <mergeCell ref="E213:E214"/>
    <mergeCell ref="B216:B217"/>
    <mergeCell ref="C216:C217"/>
    <mergeCell ref="D216:D217"/>
    <mergeCell ref="E216:E217"/>
    <mergeCell ref="B219:B221"/>
    <mergeCell ref="C219:C221"/>
    <mergeCell ref="D219:D221"/>
    <mergeCell ref="E219:E221"/>
    <mergeCell ref="B223:B224"/>
    <mergeCell ref="C223:C224"/>
    <mergeCell ref="D223:D224"/>
    <mergeCell ref="E223:E224"/>
    <mergeCell ref="B240:B241"/>
    <mergeCell ref="C240:C241"/>
    <mergeCell ref="D240:D241"/>
    <mergeCell ref="E240:E241"/>
    <mergeCell ref="B368:B369"/>
    <mergeCell ref="C368:C369"/>
    <mergeCell ref="D368:D369"/>
    <mergeCell ref="E368:E369"/>
    <mergeCell ref="B370:B371"/>
    <mergeCell ref="C370:C371"/>
    <mergeCell ref="D370:D371"/>
    <mergeCell ref="E370:E371"/>
    <mergeCell ref="B379:B381"/>
    <mergeCell ref="C379:C381"/>
    <mergeCell ref="D379:D381"/>
    <mergeCell ref="E379:E381"/>
    <mergeCell ref="B382:B384"/>
    <mergeCell ref="C382:C384"/>
    <mergeCell ref="D382:D384"/>
    <mergeCell ref="E382:E384"/>
    <mergeCell ref="B483:E483"/>
    <mergeCell ref="B514:E514"/>
    <mergeCell ref="B537:E537"/>
    <mergeCell ref="A685:F686"/>
    <mergeCell ref="B385:B387"/>
    <mergeCell ref="C385:C387"/>
    <mergeCell ref="D385:D387"/>
    <mergeCell ref="E385:E387"/>
    <mergeCell ref="B469:B470"/>
    <mergeCell ref="C469:C470"/>
    <mergeCell ref="D469:D470"/>
    <mergeCell ref="E469:E470"/>
  </mergeCells>
  <printOptions horizontalCentered="1"/>
  <pageMargins left="0" right="0" top="0" bottom="0" header="0.23622047244094491" footer="0.15748031496062992"/>
  <pageSetup paperSize="9" scale="75" firstPageNumber="0" orientation="landscape" blackAndWhite="1" r:id="rId1"/>
  <headerFooter alignWithMargins="0"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J13" sqref="J13"/>
    </sheetView>
  </sheetViews>
  <sheetFormatPr defaultRowHeight="15" x14ac:dyDescent="0.25"/>
  <cols>
    <col min="1" max="1" width="5" style="1642" customWidth="1"/>
    <col min="2" max="2" width="65.7109375" style="1252" customWidth="1"/>
    <col min="3" max="3" width="19.42578125" style="1253" hidden="1" customWidth="1"/>
    <col min="4" max="4" width="20.28515625" style="1253" customWidth="1"/>
    <col min="5" max="5" width="18.85546875" style="1253" customWidth="1"/>
    <col min="6" max="6" width="12.42578125" style="1253" customWidth="1"/>
    <col min="7" max="7" width="18.42578125" style="1254" customWidth="1"/>
    <col min="8" max="8" width="19.85546875" style="1254" customWidth="1"/>
    <col min="9" max="16384" width="9.140625" style="1254"/>
  </cols>
  <sheetData>
    <row r="1" spans="1:8" s="763" customFormat="1" ht="24" customHeight="1" x14ac:dyDescent="0.25">
      <c r="A1" s="1709" t="s">
        <v>551</v>
      </c>
      <c r="B1" s="1709"/>
      <c r="C1" s="1709"/>
      <c r="D1" s="1709"/>
      <c r="E1" s="1709"/>
      <c r="F1" s="1709"/>
    </row>
    <row r="2" spans="1:8" s="763" customFormat="1" ht="15" customHeight="1" thickBot="1" x14ac:dyDescent="0.3">
      <c r="A2" s="1630"/>
      <c r="B2" s="766"/>
      <c r="C2" s="766"/>
      <c r="D2" s="766"/>
      <c r="E2" s="766"/>
      <c r="F2" s="768" t="s">
        <v>0</v>
      </c>
    </row>
    <row r="3" spans="1:8" s="437" customFormat="1" ht="35.25" customHeight="1" thickBot="1" x14ac:dyDescent="0.3">
      <c r="A3" s="1710" t="s">
        <v>1</v>
      </c>
      <c r="B3" s="1826" t="s">
        <v>278</v>
      </c>
      <c r="C3" s="1717" t="s">
        <v>276</v>
      </c>
      <c r="D3" s="1719" t="s">
        <v>552</v>
      </c>
      <c r="E3" s="1721" t="s">
        <v>674</v>
      </c>
      <c r="F3" s="1723" t="s">
        <v>274</v>
      </c>
    </row>
    <row r="4" spans="1:8" s="766" customFormat="1" ht="12" customHeight="1" thickBot="1" x14ac:dyDescent="0.3">
      <c r="A4" s="1711"/>
      <c r="B4" s="1827"/>
      <c r="C4" s="1718"/>
      <c r="D4" s="1720"/>
      <c r="E4" s="1722"/>
      <c r="F4" s="1724"/>
    </row>
    <row r="5" spans="1:8" s="778" customFormat="1" ht="36" customHeight="1" thickBot="1" x14ac:dyDescent="0.3">
      <c r="A5" s="1631">
        <v>1</v>
      </c>
      <c r="B5" s="773" t="s">
        <v>226</v>
      </c>
      <c r="C5" s="1572" t="e">
        <f>C6+C7+C8</f>
        <v>#REF!</v>
      </c>
      <c r="D5" s="775">
        <v>1049359099.99</v>
      </c>
      <c r="E5" s="776">
        <v>689782459.02999997</v>
      </c>
      <c r="F5" s="777">
        <v>0.65733690119671462</v>
      </c>
      <c r="H5" s="779"/>
    </row>
    <row r="6" spans="1:8" s="789" customFormat="1" ht="38.25" customHeight="1" x14ac:dyDescent="0.25">
      <c r="A6" s="1632"/>
      <c r="B6" s="1213" t="s">
        <v>10</v>
      </c>
      <c r="C6" s="1667" t="e">
        <f>#REF!</f>
        <v>#REF!</v>
      </c>
      <c r="D6" s="938">
        <v>100000</v>
      </c>
      <c r="E6" s="938">
        <v>50000</v>
      </c>
      <c r="F6" s="1668">
        <v>0.5</v>
      </c>
      <c r="H6" s="790"/>
    </row>
    <row r="7" spans="1:8" s="813" customFormat="1" ht="39" customHeight="1" x14ac:dyDescent="0.25">
      <c r="A7" s="1633"/>
      <c r="B7" s="950" t="s">
        <v>158</v>
      </c>
      <c r="C7" s="1664" t="e">
        <f>#REF!+#REF!</f>
        <v>#REF!</v>
      </c>
      <c r="D7" s="953">
        <v>1028922618.09</v>
      </c>
      <c r="E7" s="953">
        <v>669395977.13</v>
      </c>
      <c r="F7" s="1666">
        <v>0.65057951430070304</v>
      </c>
      <c r="H7" s="814"/>
    </row>
    <row r="8" spans="1:8" s="813" customFormat="1" ht="39" customHeight="1" thickBot="1" x14ac:dyDescent="0.3">
      <c r="A8" s="1633"/>
      <c r="B8" s="1617" t="s">
        <v>213</v>
      </c>
      <c r="C8" s="1669" t="e">
        <f>#REF!</f>
        <v>#REF!</v>
      </c>
      <c r="D8" s="1302">
        <v>20336481.899999999</v>
      </c>
      <c r="E8" s="1302">
        <v>20336481.899999999</v>
      </c>
      <c r="F8" s="1670">
        <v>1</v>
      </c>
      <c r="H8" s="814"/>
    </row>
    <row r="9" spans="1:8" s="778" customFormat="1" ht="38.25" customHeight="1" thickBot="1" x14ac:dyDescent="0.3">
      <c r="A9" s="1635">
        <v>2</v>
      </c>
      <c r="B9" s="988" t="s">
        <v>227</v>
      </c>
      <c r="C9" s="862" t="e">
        <f>C10+C11+#REF!+C12+C13+#REF!</f>
        <v>#REF!</v>
      </c>
      <c r="D9" s="863">
        <v>3054863312.1000004</v>
      </c>
      <c r="E9" s="864">
        <v>1989906134.49</v>
      </c>
      <c r="F9" s="865">
        <v>0.65138958152667115</v>
      </c>
      <c r="H9" s="779"/>
    </row>
    <row r="10" spans="1:8" s="874" customFormat="1" ht="66" customHeight="1" x14ac:dyDescent="0.25">
      <c r="A10" s="1632"/>
      <c r="B10" s="1216" t="s">
        <v>246</v>
      </c>
      <c r="C10" s="870" t="e">
        <f>#REF!+#REF!</f>
        <v>#REF!</v>
      </c>
      <c r="D10" s="871">
        <v>931078296.81999993</v>
      </c>
      <c r="E10" s="872">
        <v>697139025.51999998</v>
      </c>
      <c r="F10" s="1672">
        <v>0.74874371779581272</v>
      </c>
      <c r="H10" s="875"/>
    </row>
    <row r="11" spans="1:8" s="874" customFormat="1" ht="18.75" customHeight="1" x14ac:dyDescent="0.25">
      <c r="A11" s="1632"/>
      <c r="B11" s="899" t="s">
        <v>166</v>
      </c>
      <c r="C11" s="900" t="e">
        <f>#REF!</f>
        <v>#REF!</v>
      </c>
      <c r="D11" s="901">
        <v>703881.94</v>
      </c>
      <c r="E11" s="902">
        <v>587000</v>
      </c>
      <c r="F11" s="1556">
        <v>0.83394667009072576</v>
      </c>
      <c r="H11" s="875"/>
    </row>
    <row r="12" spans="1:8" s="874" customFormat="1" ht="18.75" customHeight="1" x14ac:dyDescent="0.25">
      <c r="A12" s="1632"/>
      <c r="B12" s="899" t="s">
        <v>23</v>
      </c>
      <c r="C12" s="900" t="e">
        <f>#REF!</f>
        <v>#REF!</v>
      </c>
      <c r="D12" s="901">
        <v>230248832.44</v>
      </c>
      <c r="E12" s="902">
        <v>90166159.959999993</v>
      </c>
      <c r="F12" s="1556">
        <v>0.39160311478884996</v>
      </c>
      <c r="H12" s="875"/>
    </row>
    <row r="13" spans="1:8" s="874" customFormat="1" ht="34.5" customHeight="1" thickBot="1" x14ac:dyDescent="0.3">
      <c r="A13" s="1632"/>
      <c r="B13" s="899" t="s">
        <v>24</v>
      </c>
      <c r="C13" s="900" t="e">
        <f>#REF!+#REF!</f>
        <v>#REF!</v>
      </c>
      <c r="D13" s="901">
        <v>1892832300.9000001</v>
      </c>
      <c r="E13" s="902">
        <v>1202013949.01</v>
      </c>
      <c r="F13" s="1671">
        <v>0.63503457144009468</v>
      </c>
      <c r="H13" s="875"/>
    </row>
    <row r="14" spans="1:8" s="930" customFormat="1" ht="58.5" customHeight="1" thickBot="1" x14ac:dyDescent="0.3">
      <c r="A14" s="1631">
        <v>3</v>
      </c>
      <c r="B14" s="773" t="s">
        <v>228</v>
      </c>
      <c r="C14" s="774" t="e">
        <f>C15+C16+C17+C18+C19+C20+C21+C22+C23</f>
        <v>#REF!</v>
      </c>
      <c r="D14" s="775">
        <v>797477027.76999998</v>
      </c>
      <c r="E14" s="776">
        <v>559038499.9799999</v>
      </c>
      <c r="F14" s="777">
        <v>0.70100890748320333</v>
      </c>
      <c r="H14" s="931"/>
    </row>
    <row r="15" spans="1:8" s="874" customFormat="1" ht="51.75" customHeight="1" x14ac:dyDescent="0.25">
      <c r="A15" s="1632"/>
      <c r="B15" s="935" t="s">
        <v>167</v>
      </c>
      <c r="C15" s="1662" t="e">
        <f>#REF!</f>
        <v>#REF!</v>
      </c>
      <c r="D15" s="937">
        <v>3509546.24</v>
      </c>
      <c r="E15" s="938">
        <v>1755749.63</v>
      </c>
      <c r="F15" s="1665">
        <v>0.50027824394757081</v>
      </c>
      <c r="H15" s="875"/>
    </row>
    <row r="16" spans="1:8" s="874" customFormat="1" ht="66.75" customHeight="1" x14ac:dyDescent="0.25">
      <c r="A16" s="1632"/>
      <c r="B16" s="950" t="s">
        <v>168</v>
      </c>
      <c r="C16" s="1663" t="e">
        <f>#REF!+#REF!+#REF!</f>
        <v>#REF!</v>
      </c>
      <c r="D16" s="952">
        <v>74033492.280000001</v>
      </c>
      <c r="E16" s="953">
        <v>38663218.960000001</v>
      </c>
      <c r="F16" s="1666">
        <v>0.52223956711069253</v>
      </c>
      <c r="H16" s="875"/>
    </row>
    <row r="17" spans="1:8" s="874" customFormat="1" ht="69" customHeight="1" x14ac:dyDescent="0.25">
      <c r="A17" s="1632"/>
      <c r="B17" s="950" t="s">
        <v>169</v>
      </c>
      <c r="C17" s="1663" t="e">
        <f>#REF!+#REF!+#REF!+#REF!</f>
        <v>#REF!</v>
      </c>
      <c r="D17" s="952">
        <v>90358652.709999993</v>
      </c>
      <c r="E17" s="953">
        <v>69226549.540000007</v>
      </c>
      <c r="F17" s="1666">
        <v>0.76613082935375265</v>
      </c>
      <c r="H17" s="875"/>
    </row>
    <row r="18" spans="1:8" s="874" customFormat="1" ht="54" customHeight="1" x14ac:dyDescent="0.25">
      <c r="A18" s="1632"/>
      <c r="B18" s="950" t="s">
        <v>170</v>
      </c>
      <c r="C18" s="1663" t="e">
        <f>#REF!</f>
        <v>#REF!</v>
      </c>
      <c r="D18" s="952">
        <v>173329308.90000001</v>
      </c>
      <c r="E18" s="953">
        <v>137992140</v>
      </c>
      <c r="F18" s="1666">
        <v>0.79612698438446261</v>
      </c>
      <c r="G18" s="831"/>
      <c r="H18" s="831"/>
    </row>
    <row r="19" spans="1:8" s="874" customFormat="1" ht="54.75" customHeight="1" x14ac:dyDescent="0.25">
      <c r="A19" s="1632"/>
      <c r="B19" s="950" t="s">
        <v>171</v>
      </c>
      <c r="C19" s="1663" t="e">
        <f>#REF!+#REF!+#REF!+#REF!</f>
        <v>#REF!</v>
      </c>
      <c r="D19" s="952">
        <v>34558192.969999999</v>
      </c>
      <c r="E19" s="952">
        <v>19220005.940000001</v>
      </c>
      <c r="F19" s="1666">
        <v>0.55616351111543672</v>
      </c>
      <c r="G19" s="831"/>
      <c r="H19" s="831"/>
    </row>
    <row r="20" spans="1:8" s="874" customFormat="1" ht="18.75" customHeight="1" x14ac:dyDescent="0.25">
      <c r="A20" s="1632"/>
      <c r="B20" s="950" t="s">
        <v>221</v>
      </c>
      <c r="C20" s="1663" t="e">
        <f>#REF!</f>
        <v>#REF!</v>
      </c>
      <c r="D20" s="952">
        <v>21702129.950000003</v>
      </c>
      <c r="E20" s="953">
        <v>2673192</v>
      </c>
      <c r="F20" s="1666">
        <v>0.12317648111769783</v>
      </c>
      <c r="G20" s="831"/>
      <c r="H20" s="831"/>
    </row>
    <row r="21" spans="1:8" s="766" customFormat="1" ht="37.5" customHeight="1" x14ac:dyDescent="0.25">
      <c r="A21" s="1634"/>
      <c r="B21" s="1611" t="s">
        <v>217</v>
      </c>
      <c r="C21" s="1662" t="e">
        <f>#REF!</f>
        <v>#REF!</v>
      </c>
      <c r="D21" s="937">
        <v>354717149.01999998</v>
      </c>
      <c r="E21" s="1615">
        <v>257797302.94</v>
      </c>
      <c r="F21" s="1673">
        <v>0.72676864835047672</v>
      </c>
      <c r="G21" s="831"/>
      <c r="H21" s="831"/>
    </row>
    <row r="22" spans="1:8" s="766" customFormat="1" ht="52.5" customHeight="1" x14ac:dyDescent="0.25">
      <c r="A22" s="1634"/>
      <c r="B22" s="950" t="s">
        <v>27</v>
      </c>
      <c r="C22" s="1664" t="e">
        <f>#REF!</f>
        <v>#REF!</v>
      </c>
      <c r="D22" s="953">
        <v>39016151</v>
      </c>
      <c r="E22" s="953">
        <v>27311918.41</v>
      </c>
      <c r="F22" s="1673">
        <v>0.70001570400934732</v>
      </c>
      <c r="G22" s="831"/>
      <c r="H22" s="831"/>
    </row>
    <row r="23" spans="1:8" s="789" customFormat="1" ht="33.75" customHeight="1" thickBot="1" x14ac:dyDescent="0.3">
      <c r="A23" s="1632"/>
      <c r="B23" s="1074" t="s">
        <v>17</v>
      </c>
      <c r="C23" s="1662" t="e">
        <f>#REF!</f>
        <v>#REF!</v>
      </c>
      <c r="D23" s="937">
        <v>6252404.7000000002</v>
      </c>
      <c r="E23" s="1615">
        <v>4398422.5600000005</v>
      </c>
      <c r="F23" s="1674">
        <v>0.70347694543828876</v>
      </c>
      <c r="G23" s="831"/>
      <c r="H23" s="831"/>
    </row>
    <row r="24" spans="1:8" s="778" customFormat="1" ht="33" customHeight="1" thickBot="1" x14ac:dyDescent="0.3">
      <c r="A24" s="1635">
        <v>4</v>
      </c>
      <c r="B24" s="988" t="s">
        <v>229</v>
      </c>
      <c r="C24" s="862" t="e">
        <f>C25+C26</f>
        <v>#REF!</v>
      </c>
      <c r="D24" s="863">
        <v>241631354</v>
      </c>
      <c r="E24" s="864">
        <v>133876936.31</v>
      </c>
      <c r="F24" s="1644">
        <v>0.55405448876473207</v>
      </c>
      <c r="G24" s="831"/>
      <c r="H24" s="831"/>
    </row>
    <row r="25" spans="1:8" s="778" customFormat="1" ht="19.5" customHeight="1" x14ac:dyDescent="0.25">
      <c r="A25" s="1636"/>
      <c r="B25" s="1647" t="s">
        <v>172</v>
      </c>
      <c r="C25" s="1648" t="e">
        <f>#REF!</f>
        <v>#REF!</v>
      </c>
      <c r="D25" s="1649">
        <v>39258650.689999998</v>
      </c>
      <c r="E25" s="1650">
        <v>28845946.109999999</v>
      </c>
      <c r="F25" s="1675">
        <v>0.73476662093604928</v>
      </c>
      <c r="G25" s="831"/>
      <c r="H25" s="831"/>
    </row>
    <row r="26" spans="1:8" s="874" customFormat="1" ht="34.5" customHeight="1" thickBot="1" x14ac:dyDescent="0.3">
      <c r="A26" s="1632"/>
      <c r="B26" s="1286" t="s">
        <v>202</v>
      </c>
      <c r="C26" s="1651" t="e">
        <f>#REF!</f>
        <v>#REF!</v>
      </c>
      <c r="D26" s="1652">
        <v>202372703.31</v>
      </c>
      <c r="E26" s="1653">
        <v>105030990.2</v>
      </c>
      <c r="F26" s="1654">
        <v>0.51899781186947269</v>
      </c>
      <c r="G26" s="831"/>
      <c r="H26" s="831"/>
    </row>
    <row r="27" spans="1:8" s="1004" customFormat="1" ht="37.5" customHeight="1" thickBot="1" x14ac:dyDescent="0.3">
      <c r="A27" s="1631">
        <v>5</v>
      </c>
      <c r="B27" s="773" t="s">
        <v>256</v>
      </c>
      <c r="C27" s="774" t="e">
        <f>C28+C29+C30+C31+C32+C34+C36+C37+C38</f>
        <v>#REF!</v>
      </c>
      <c r="D27" s="775">
        <v>10529256155.18</v>
      </c>
      <c r="E27" s="776">
        <v>7195586554.5900002</v>
      </c>
      <c r="F27" s="777">
        <v>0.68338982816464588</v>
      </c>
      <c r="G27" s="831"/>
      <c r="H27" s="831"/>
    </row>
    <row r="28" spans="1:8" s="874" customFormat="1" ht="37.5" customHeight="1" x14ac:dyDescent="0.25">
      <c r="A28" s="1632"/>
      <c r="B28" s="935" t="s">
        <v>174</v>
      </c>
      <c r="C28" s="936" t="e">
        <f>#REF!+#REF!+#REF!+#REF!+#REF!+#REF!+#REF!+#REF!+#REF!</f>
        <v>#REF!</v>
      </c>
      <c r="D28" s="937">
        <v>2993745461.5</v>
      </c>
      <c r="E28" s="938">
        <v>2394895729.9300003</v>
      </c>
      <c r="F28" s="939">
        <v>0.79996638349141769</v>
      </c>
      <c r="G28" s="831"/>
      <c r="H28" s="831"/>
    </row>
    <row r="29" spans="1:8" s="874" customFormat="1" ht="36" customHeight="1" x14ac:dyDescent="0.25">
      <c r="A29" s="1637"/>
      <c r="B29" s="950" t="s">
        <v>175</v>
      </c>
      <c r="C29" s="951" t="e">
        <f>#REF!+#REF!+#REF!+#REF!+#REF!+#REF!+#REF!</f>
        <v>#REF!</v>
      </c>
      <c r="D29" s="952">
        <v>3930900885.9599996</v>
      </c>
      <c r="E29" s="953">
        <v>2898483397.6400003</v>
      </c>
      <c r="F29" s="954">
        <v>0.73735855513236537</v>
      </c>
      <c r="G29" s="831"/>
      <c r="H29" s="831"/>
    </row>
    <row r="30" spans="1:8" s="874" customFormat="1" ht="38.25" customHeight="1" x14ac:dyDescent="0.25">
      <c r="A30" s="1632"/>
      <c r="B30" s="950" t="s">
        <v>176</v>
      </c>
      <c r="C30" s="951" t="e">
        <f>#REF!+#REF!</f>
        <v>#REF!</v>
      </c>
      <c r="D30" s="952">
        <v>140065977.97</v>
      </c>
      <c r="E30" s="953">
        <v>135132966.22</v>
      </c>
      <c r="F30" s="954">
        <v>0.96478079958106189</v>
      </c>
      <c r="G30" s="831"/>
      <c r="H30" s="831"/>
    </row>
    <row r="31" spans="1:8" s="874" customFormat="1" ht="39.75" customHeight="1" x14ac:dyDescent="0.25">
      <c r="A31" s="1632"/>
      <c r="B31" s="950" t="s">
        <v>178</v>
      </c>
      <c r="C31" s="951" t="e">
        <f>#REF!+#REF!+#REF!+#REF!+#REF!+#REF!+#REF!+#REF!+#REF!+#REF!</f>
        <v>#REF!</v>
      </c>
      <c r="D31" s="952">
        <v>242980387.10000002</v>
      </c>
      <c r="E31" s="953">
        <v>178118780.42999998</v>
      </c>
      <c r="F31" s="954">
        <v>0.73305826266831209</v>
      </c>
      <c r="G31" s="831"/>
      <c r="H31" s="831"/>
    </row>
    <row r="32" spans="1:8" s="874" customFormat="1" ht="48" customHeight="1" x14ac:dyDescent="0.25">
      <c r="A32" s="1632"/>
      <c r="B32" s="950" t="s">
        <v>94</v>
      </c>
      <c r="C32" s="951" t="e">
        <f>#REF!</f>
        <v>#REF!</v>
      </c>
      <c r="D32" s="952">
        <v>125968625.48</v>
      </c>
      <c r="E32" s="953">
        <v>44529392.689999998</v>
      </c>
      <c r="F32" s="954">
        <v>0.35349590043014256</v>
      </c>
      <c r="G32" s="831"/>
      <c r="H32" s="831"/>
    </row>
    <row r="33" spans="1:8" s="874" customFormat="1" ht="21" customHeight="1" x14ac:dyDescent="0.25">
      <c r="A33" s="1632"/>
      <c r="B33" s="950" t="s">
        <v>221</v>
      </c>
      <c r="C33" s="951" t="e">
        <f>#REF!</f>
        <v>#REF!</v>
      </c>
      <c r="D33" s="952">
        <v>64999998</v>
      </c>
      <c r="E33" s="953">
        <v>29365931.420000002</v>
      </c>
      <c r="F33" s="954">
        <v>0.45178357420872539</v>
      </c>
      <c r="G33" s="831"/>
      <c r="H33" s="831"/>
    </row>
    <row r="34" spans="1:8" s="874" customFormat="1" ht="37.5" customHeight="1" x14ac:dyDescent="0.25">
      <c r="A34" s="1632"/>
      <c r="B34" s="950" t="s">
        <v>44</v>
      </c>
      <c r="C34" s="951" t="e">
        <f>#REF!</f>
        <v>#REF!</v>
      </c>
      <c r="D34" s="952">
        <v>64162024.280000001</v>
      </c>
      <c r="E34" s="953">
        <v>59240119.329999998</v>
      </c>
      <c r="F34" s="954">
        <v>0.92328943786871431</v>
      </c>
      <c r="G34" s="831"/>
      <c r="H34" s="831"/>
    </row>
    <row r="35" spans="1:8" s="765" customFormat="1" ht="34.5" customHeight="1" x14ac:dyDescent="0.25">
      <c r="A35" s="1634"/>
      <c r="B35" s="950" t="s">
        <v>603</v>
      </c>
      <c r="C35" s="1655"/>
      <c r="D35" s="952">
        <v>1749241.41</v>
      </c>
      <c r="E35" s="953">
        <v>1749241.41</v>
      </c>
      <c r="F35" s="954">
        <f>E35/D35</f>
        <v>1</v>
      </c>
      <c r="G35" s="831"/>
      <c r="H35" s="831"/>
    </row>
    <row r="36" spans="1:8" s="765" customFormat="1" ht="39.75" customHeight="1" x14ac:dyDescent="0.25">
      <c r="A36" s="1634"/>
      <c r="B36" s="950" t="s">
        <v>267</v>
      </c>
      <c r="C36" s="951" t="e">
        <f>#REF!</f>
        <v>#REF!</v>
      </c>
      <c r="D36" s="952">
        <v>23776955.510000002</v>
      </c>
      <c r="E36" s="953">
        <v>17352403.73</v>
      </c>
      <c r="F36" s="954">
        <v>0.72979922609107828</v>
      </c>
      <c r="G36" s="1656"/>
      <c r="H36" s="831"/>
    </row>
    <row r="37" spans="1:8" s="765" customFormat="1" ht="36.75" customHeight="1" thickBot="1" x14ac:dyDescent="0.3">
      <c r="A37" s="1634"/>
      <c r="B37" s="950" t="s">
        <v>560</v>
      </c>
      <c r="C37" s="951" t="e">
        <f>#REF!</f>
        <v>#REF!</v>
      </c>
      <c r="D37" s="952">
        <v>523411385.67999995</v>
      </c>
      <c r="E37" s="953">
        <v>264324137.68000001</v>
      </c>
      <c r="F37" s="954">
        <v>0.50500265166490066</v>
      </c>
      <c r="G37" s="831"/>
      <c r="H37" s="831"/>
    </row>
    <row r="38" spans="1:8" s="765" customFormat="1" ht="37.5" customHeight="1" thickBot="1" x14ac:dyDescent="0.3">
      <c r="A38" s="1634"/>
      <c r="B38" s="1074" t="s">
        <v>605</v>
      </c>
      <c r="C38" s="785" t="e">
        <f>#REF!+#REF!+#REF!</f>
        <v>#REF!</v>
      </c>
      <c r="D38" s="1075">
        <v>2417495212.29</v>
      </c>
      <c r="E38" s="1076">
        <v>1172394454.1100001</v>
      </c>
      <c r="F38" s="1077">
        <v>0.48496247196263775</v>
      </c>
      <c r="G38" s="831"/>
      <c r="H38" s="831"/>
    </row>
    <row r="39" spans="1:8" s="778" customFormat="1" ht="41.25" customHeight="1" thickBot="1" x14ac:dyDescent="0.3">
      <c r="A39" s="1635">
        <v>6</v>
      </c>
      <c r="B39" s="861" t="s">
        <v>231</v>
      </c>
      <c r="C39" s="1102" t="e">
        <f>C40+C41+C42+C43+C44+C47</f>
        <v>#REF!</v>
      </c>
      <c r="D39" s="1103">
        <v>1053235966</v>
      </c>
      <c r="E39" s="1104">
        <v>637242894.19999993</v>
      </c>
      <c r="F39" s="1105">
        <v>0.60503335887790977</v>
      </c>
      <c r="G39" s="831"/>
      <c r="H39" s="831"/>
    </row>
    <row r="40" spans="1:8" s="789" customFormat="1" ht="32.25" customHeight="1" x14ac:dyDescent="0.25">
      <c r="A40" s="1636"/>
      <c r="B40" s="869" t="s">
        <v>180</v>
      </c>
      <c r="C40" s="871" t="e">
        <f>#REF!+#REF!+#REF!+#REF!+#REF!+#REF!</f>
        <v>#REF!</v>
      </c>
      <c r="D40" s="871">
        <v>807482593.04000008</v>
      </c>
      <c r="E40" s="872">
        <v>537952837.4799999</v>
      </c>
      <c r="F40" s="903">
        <v>0.66620982559478092</v>
      </c>
      <c r="G40" s="831"/>
      <c r="H40" s="831"/>
    </row>
    <row r="41" spans="1:8" s="874" customFormat="1" ht="37.5" customHeight="1" x14ac:dyDescent="0.25">
      <c r="A41" s="1637"/>
      <c r="B41" s="899" t="s">
        <v>181</v>
      </c>
      <c r="C41" s="901" t="e">
        <f>#REF!+#REF!</f>
        <v>#REF!</v>
      </c>
      <c r="D41" s="901">
        <v>73564574.900000006</v>
      </c>
      <c r="E41" s="902">
        <v>45240610.279999994</v>
      </c>
      <c r="F41" s="903">
        <v>0.61497820576680839</v>
      </c>
      <c r="G41" s="831"/>
      <c r="H41" s="831"/>
    </row>
    <row r="42" spans="1:8" s="874" customFormat="1" ht="38.25" customHeight="1" x14ac:dyDescent="0.25">
      <c r="A42" s="1632"/>
      <c r="B42" s="899" t="s">
        <v>182</v>
      </c>
      <c r="C42" s="901" t="e">
        <f>#REF!+#REF!+#REF!+#REF!</f>
        <v>#REF!</v>
      </c>
      <c r="D42" s="901">
        <v>2625378.6399999997</v>
      </c>
      <c r="E42" s="902">
        <v>508000</v>
      </c>
      <c r="F42" s="903">
        <v>0.19349589893821947</v>
      </c>
      <c r="G42" s="831"/>
      <c r="H42" s="831"/>
    </row>
    <row r="43" spans="1:8" s="874" customFormat="1" ht="33" customHeight="1" x14ac:dyDescent="0.25">
      <c r="A43" s="1632"/>
      <c r="B43" s="899" t="s">
        <v>183</v>
      </c>
      <c r="C43" s="901" t="e">
        <f>#REF!</f>
        <v>#REF!</v>
      </c>
      <c r="D43" s="901">
        <v>11942415</v>
      </c>
      <c r="E43" s="902">
        <v>8243434</v>
      </c>
      <c r="F43" s="903">
        <v>0.69026524367140152</v>
      </c>
      <c r="G43" s="831"/>
      <c r="H43" s="831"/>
    </row>
    <row r="44" spans="1:8" s="874" customFormat="1" ht="31.5" customHeight="1" x14ac:dyDescent="0.25">
      <c r="A44" s="1637"/>
      <c r="B44" s="899" t="s">
        <v>269</v>
      </c>
      <c r="C44" s="901" t="e">
        <f>#REF!</f>
        <v>#REF!</v>
      </c>
      <c r="D44" s="901">
        <v>14223314.26</v>
      </c>
      <c r="E44" s="902">
        <v>10864376.83</v>
      </c>
      <c r="F44" s="903">
        <v>0.76384284502197308</v>
      </c>
      <c r="G44" s="831"/>
      <c r="H44" s="831"/>
    </row>
    <row r="45" spans="1:8" s="766" customFormat="1" ht="15" customHeight="1" x14ac:dyDescent="0.25">
      <c r="A45" s="1634"/>
      <c r="B45" s="899" t="s">
        <v>663</v>
      </c>
      <c r="C45" s="1165"/>
      <c r="D45" s="1166">
        <v>10000000</v>
      </c>
      <c r="E45" s="1167">
        <v>2487500</v>
      </c>
      <c r="F45" s="1168">
        <v>0.24875</v>
      </c>
      <c r="G45" s="831"/>
      <c r="H45" s="831"/>
    </row>
    <row r="46" spans="1:8" s="766" customFormat="1" ht="15" customHeight="1" x14ac:dyDescent="0.25">
      <c r="A46" s="1634"/>
      <c r="B46" s="1643" t="s">
        <v>673</v>
      </c>
      <c r="C46" s="1165"/>
      <c r="D46" s="1166">
        <v>150000</v>
      </c>
      <c r="E46" s="1167">
        <v>150000</v>
      </c>
      <c r="F46" s="1168">
        <v>1</v>
      </c>
      <c r="G46" s="831"/>
      <c r="H46" s="831"/>
    </row>
    <row r="47" spans="1:8" s="874" customFormat="1" ht="23.25" customHeight="1" thickBot="1" x14ac:dyDescent="0.3">
      <c r="A47" s="1632"/>
      <c r="B47" s="1286" t="s">
        <v>111</v>
      </c>
      <c r="C47" s="901" t="e">
        <f>#REF!+#REF!</f>
        <v>#REF!</v>
      </c>
      <c r="D47" s="901">
        <v>133247690.16</v>
      </c>
      <c r="E47" s="902">
        <v>31796135.609999999</v>
      </c>
      <c r="F47" s="903">
        <v>0.23862429113645509</v>
      </c>
      <c r="G47" s="831"/>
      <c r="H47" s="831"/>
    </row>
    <row r="48" spans="1:8" s="930" customFormat="1" ht="83.25" customHeight="1" thickBot="1" x14ac:dyDescent="0.3">
      <c r="A48" s="1631">
        <v>7</v>
      </c>
      <c r="B48" s="773" t="s">
        <v>249</v>
      </c>
      <c r="C48" s="774" t="e">
        <f>C49+C50</f>
        <v>#REF!</v>
      </c>
      <c r="D48" s="775">
        <v>2597900</v>
      </c>
      <c r="E48" s="776">
        <v>1550500</v>
      </c>
      <c r="F48" s="777">
        <v>0.59682820739828324</v>
      </c>
      <c r="G48" s="831"/>
      <c r="H48" s="831"/>
    </row>
    <row r="49" spans="1:8" s="874" customFormat="1" ht="64.5" customHeight="1" x14ac:dyDescent="0.25">
      <c r="A49" s="1638"/>
      <c r="B49" s="1287" t="s">
        <v>270</v>
      </c>
      <c r="C49" s="1137" t="e">
        <f>#REF!</f>
        <v>#REF!</v>
      </c>
      <c r="D49" s="1138">
        <v>80000</v>
      </c>
      <c r="E49" s="1608">
        <v>0</v>
      </c>
      <c r="F49" s="939">
        <v>0</v>
      </c>
      <c r="G49" s="831"/>
      <c r="H49" s="831"/>
    </row>
    <row r="50" spans="1:8" s="874" customFormat="1" ht="35.25" customHeight="1" thickBot="1" x14ac:dyDescent="0.3">
      <c r="A50" s="1632"/>
      <c r="B50" s="1074" t="s">
        <v>189</v>
      </c>
      <c r="C50" s="1137" t="e">
        <f>#REF!</f>
        <v>#REF!</v>
      </c>
      <c r="D50" s="1138">
        <v>2517900</v>
      </c>
      <c r="E50" s="953">
        <v>1550500</v>
      </c>
      <c r="F50" s="954">
        <v>0.61579093689185427</v>
      </c>
      <c r="G50" s="831"/>
      <c r="H50" s="831"/>
    </row>
    <row r="51" spans="1:8" s="930" customFormat="1" ht="40.5" customHeight="1" thickBot="1" x14ac:dyDescent="0.3">
      <c r="A51" s="1635">
        <v>8</v>
      </c>
      <c r="B51" s="988" t="s">
        <v>245</v>
      </c>
      <c r="C51" s="1659" t="e">
        <f>C52+C53+C54+C58+C59+C60+C56</f>
        <v>#REF!</v>
      </c>
      <c r="D51" s="1153">
        <v>3025616402.9000001</v>
      </c>
      <c r="E51" s="864">
        <v>1087167832.6199999</v>
      </c>
      <c r="F51" s="1154">
        <v>0.35932110613161955</v>
      </c>
      <c r="G51" s="831"/>
      <c r="H51" s="831"/>
    </row>
    <row r="52" spans="1:8" s="874" customFormat="1" ht="33.75" customHeight="1" x14ac:dyDescent="0.25">
      <c r="A52" s="1636"/>
      <c r="B52" s="869" t="s">
        <v>195</v>
      </c>
      <c r="C52" s="1280" t="e">
        <f>#REF!+#REF!+#REF!+#REF!+#REF!+#REF!</f>
        <v>#REF!</v>
      </c>
      <c r="D52" s="1155">
        <v>105267365.44</v>
      </c>
      <c r="E52" s="1156">
        <v>82947301.180000007</v>
      </c>
      <c r="F52" s="1157">
        <v>0.78796786481065761</v>
      </c>
      <c r="G52" s="831"/>
      <c r="H52" s="831"/>
    </row>
    <row r="53" spans="1:8" s="874" customFormat="1" ht="40.5" customHeight="1" x14ac:dyDescent="0.25">
      <c r="A53" s="1632"/>
      <c r="B53" s="899" t="s">
        <v>196</v>
      </c>
      <c r="C53" s="1283" t="e">
        <f>#REF!+#REF!</f>
        <v>#REF!</v>
      </c>
      <c r="D53" s="901">
        <v>290665025.01999998</v>
      </c>
      <c r="E53" s="902">
        <v>80669472.040000007</v>
      </c>
      <c r="F53" s="903">
        <v>0.2775341547695645</v>
      </c>
      <c r="G53" s="831"/>
      <c r="H53" s="831"/>
    </row>
    <row r="54" spans="1:8" s="766" customFormat="1" ht="23.25" customHeight="1" x14ac:dyDescent="0.25">
      <c r="A54" s="1634"/>
      <c r="B54" s="899" t="s">
        <v>252</v>
      </c>
      <c r="C54" s="1283" t="e">
        <f>#REF!</f>
        <v>#REF!</v>
      </c>
      <c r="D54" s="901">
        <v>13255809.029999999</v>
      </c>
      <c r="E54" s="902">
        <v>12624296.24</v>
      </c>
      <c r="F54" s="903">
        <v>0.95235954376147203</v>
      </c>
      <c r="G54" s="831"/>
      <c r="H54" s="831"/>
    </row>
    <row r="55" spans="1:8" s="766" customFormat="1" ht="39.75" customHeight="1" x14ac:dyDescent="0.25">
      <c r="A55" s="1634"/>
      <c r="B55" s="899" t="s">
        <v>563</v>
      </c>
      <c r="C55" s="1291"/>
      <c r="D55" s="901">
        <v>32377966</v>
      </c>
      <c r="E55" s="902">
        <v>20398775.309999999</v>
      </c>
      <c r="F55" s="903">
        <v>0.63002028323829851</v>
      </c>
      <c r="G55" s="831"/>
      <c r="H55" s="831"/>
    </row>
    <row r="56" spans="1:8" s="874" customFormat="1" ht="25.5" customHeight="1" x14ac:dyDescent="0.25">
      <c r="A56" s="1632"/>
      <c r="B56" s="899" t="s">
        <v>128</v>
      </c>
      <c r="C56" s="1283" t="e">
        <f>#REF!</f>
        <v>#REF!</v>
      </c>
      <c r="D56" s="901">
        <v>14617287.350000001</v>
      </c>
      <c r="E56" s="902">
        <v>9549891.8000000007</v>
      </c>
      <c r="F56" s="903">
        <v>0.65332859451517866</v>
      </c>
      <c r="G56" s="831"/>
      <c r="H56" s="831"/>
    </row>
    <row r="57" spans="1:8" s="766" customFormat="1" ht="41.25" customHeight="1" x14ac:dyDescent="0.25">
      <c r="A57" s="1634"/>
      <c r="B57" s="899" t="s">
        <v>574</v>
      </c>
      <c r="C57" s="1571"/>
      <c r="D57" s="1628">
        <v>1540583463.1600001</v>
      </c>
      <c r="E57" s="902">
        <v>501797657.62</v>
      </c>
      <c r="F57" s="903">
        <v>0.32571922886328225</v>
      </c>
      <c r="G57" s="831"/>
      <c r="H57" s="831"/>
    </row>
    <row r="58" spans="1:8" s="766" customFormat="1" ht="23.25" customHeight="1" x14ac:dyDescent="0.25">
      <c r="A58" s="1634"/>
      <c r="B58" s="1647" t="s">
        <v>254</v>
      </c>
      <c r="C58" s="1660" t="e">
        <f>#REF!+#REF!+#REF!</f>
        <v>#REF!</v>
      </c>
      <c r="D58" s="1649">
        <v>247337829.56</v>
      </c>
      <c r="E58" s="1650">
        <v>130290617.01000001</v>
      </c>
      <c r="F58" s="1657">
        <v>0.52677189430254012</v>
      </c>
      <c r="G58" s="831"/>
      <c r="H58" s="831"/>
    </row>
    <row r="59" spans="1:8" s="766" customFormat="1" ht="23.25" customHeight="1" x14ac:dyDescent="0.25">
      <c r="A59" s="1634"/>
      <c r="B59" s="899" t="s">
        <v>255</v>
      </c>
      <c r="C59" s="1283" t="e">
        <f>#REF!+#REF!</f>
        <v>#REF!</v>
      </c>
      <c r="D59" s="1628">
        <v>255948952.47999999</v>
      </c>
      <c r="E59" s="902">
        <v>85399776.310000002</v>
      </c>
      <c r="F59" s="903">
        <v>0.33365940935692323</v>
      </c>
      <c r="G59" s="831"/>
      <c r="H59" s="831"/>
    </row>
    <row r="60" spans="1:8" s="766" customFormat="1" ht="36.75" customHeight="1" thickBot="1" x14ac:dyDescent="0.3">
      <c r="A60" s="1634"/>
      <c r="B60" s="1181" t="s">
        <v>453</v>
      </c>
      <c r="C60" s="1661" t="e">
        <f>#REF!</f>
        <v>#REF!</v>
      </c>
      <c r="D60" s="1183">
        <v>525562704.85999995</v>
      </c>
      <c r="E60" s="1184">
        <v>163490045.10999998</v>
      </c>
      <c r="F60" s="1185">
        <v>0.31107619242798185</v>
      </c>
      <c r="G60" s="831"/>
      <c r="H60" s="831"/>
    </row>
    <row r="61" spans="1:8" s="1210" customFormat="1" ht="35.25" customHeight="1" thickBot="1" x14ac:dyDescent="0.3">
      <c r="A61" s="1631">
        <v>9</v>
      </c>
      <c r="B61" s="1209" t="s">
        <v>241</v>
      </c>
      <c r="C61" s="774" t="e">
        <f t="shared" ref="C61" si="0">C62</f>
        <v>#REF!</v>
      </c>
      <c r="D61" s="775">
        <v>62243693.789999999</v>
      </c>
      <c r="E61" s="776">
        <v>45024148</v>
      </c>
      <c r="F61" s="777">
        <v>0.72335276489059408</v>
      </c>
      <c r="G61" s="831"/>
      <c r="H61" s="831"/>
    </row>
    <row r="62" spans="1:8" s="874" customFormat="1" ht="35.25" customHeight="1" thickBot="1" x14ac:dyDescent="0.3">
      <c r="A62" s="1632"/>
      <c r="B62" s="1213" t="s">
        <v>242</v>
      </c>
      <c r="C62" s="1137" t="e">
        <f>#REF!+#REF!+#REF!+#REF!</f>
        <v>#REF!</v>
      </c>
      <c r="D62" s="1138">
        <v>62243693.789999999</v>
      </c>
      <c r="E62" s="938">
        <v>45024148</v>
      </c>
      <c r="F62" s="939">
        <v>0.72335276489059408</v>
      </c>
      <c r="G62" s="831"/>
      <c r="H62" s="831"/>
    </row>
    <row r="63" spans="1:8" s="1210" customFormat="1" ht="39" customHeight="1" thickBot="1" x14ac:dyDescent="0.3">
      <c r="A63" s="1635">
        <v>10</v>
      </c>
      <c r="B63" s="988" t="s">
        <v>247</v>
      </c>
      <c r="C63" s="862" t="e">
        <f>C64+C65</f>
        <v>#REF!</v>
      </c>
      <c r="D63" s="863">
        <v>138507849.90000001</v>
      </c>
      <c r="E63" s="864">
        <v>136346139.28</v>
      </c>
      <c r="F63" s="865">
        <v>0.98439286566385431</v>
      </c>
      <c r="G63" s="831"/>
      <c r="H63" s="831"/>
    </row>
    <row r="64" spans="1:8" s="1217" customFormat="1" ht="36" customHeight="1" x14ac:dyDescent="0.25">
      <c r="A64" s="1636"/>
      <c r="B64" s="1216" t="s">
        <v>248</v>
      </c>
      <c r="C64" s="870" t="e">
        <f>#REF!</f>
        <v>#REF!</v>
      </c>
      <c r="D64" s="871">
        <v>3251153.35</v>
      </c>
      <c r="E64" s="872">
        <v>1895662.87</v>
      </c>
      <c r="F64" s="873">
        <v>0.58307396358280061</v>
      </c>
      <c r="G64" s="831"/>
      <c r="H64" s="831"/>
    </row>
    <row r="65" spans="1:8" s="1217" customFormat="1" ht="38.25" customHeight="1" thickBot="1" x14ac:dyDescent="0.3">
      <c r="A65" s="1639"/>
      <c r="B65" s="899" t="s">
        <v>133</v>
      </c>
      <c r="C65" s="900" t="e">
        <f>#REF!</f>
        <v>#REF!</v>
      </c>
      <c r="D65" s="901">
        <v>135256696.55000001</v>
      </c>
      <c r="E65" s="902">
        <v>134450476.41</v>
      </c>
      <c r="F65" s="903">
        <v>0.99403933290872604</v>
      </c>
      <c r="G65" s="831"/>
      <c r="H65" s="831"/>
    </row>
    <row r="66" spans="1:8" s="1220" customFormat="1" ht="36" customHeight="1" thickBot="1" x14ac:dyDescent="0.3">
      <c r="A66" s="1631">
        <v>11</v>
      </c>
      <c r="B66" s="773" t="s">
        <v>235</v>
      </c>
      <c r="C66" s="774" t="e">
        <f>C67+C68+C69+C70+C71</f>
        <v>#REF!</v>
      </c>
      <c r="D66" s="775">
        <v>139406414.94</v>
      </c>
      <c r="E66" s="776">
        <v>92219239.730000004</v>
      </c>
      <c r="F66" s="777">
        <v>0.66151360229506528</v>
      </c>
      <c r="G66" s="831"/>
      <c r="H66" s="831"/>
    </row>
    <row r="67" spans="1:8" s="874" customFormat="1" ht="33.75" customHeight="1" x14ac:dyDescent="0.25">
      <c r="A67" s="1632"/>
      <c r="B67" s="1213" t="s">
        <v>186</v>
      </c>
      <c r="C67" s="1137" t="e">
        <f>#REF!+#REF!</f>
        <v>#REF!</v>
      </c>
      <c r="D67" s="1138">
        <v>19405834.440000001</v>
      </c>
      <c r="E67" s="938">
        <v>13567426.270000001</v>
      </c>
      <c r="F67" s="939">
        <v>0.6991416067136148</v>
      </c>
      <c r="G67" s="831"/>
      <c r="H67" s="831"/>
    </row>
    <row r="68" spans="1:8" s="874" customFormat="1" ht="49.5" customHeight="1" x14ac:dyDescent="0.25">
      <c r="A68" s="1637"/>
      <c r="B68" s="1213" t="s">
        <v>187</v>
      </c>
      <c r="C68" s="1137" t="e">
        <f>#REF!+#REF!</f>
        <v>#REF!</v>
      </c>
      <c r="D68" s="1138">
        <v>300000</v>
      </c>
      <c r="E68" s="953">
        <v>228604</v>
      </c>
      <c r="F68" s="954">
        <v>0.76201333333333332</v>
      </c>
      <c r="G68" s="831"/>
      <c r="H68" s="831"/>
    </row>
    <row r="69" spans="1:8" s="874" customFormat="1" ht="52.5" customHeight="1" x14ac:dyDescent="0.25">
      <c r="A69" s="1637"/>
      <c r="B69" s="1213" t="s">
        <v>170</v>
      </c>
      <c r="C69" s="1137" t="e">
        <f>#REF!+#REF!+#REF!+#REF!</f>
        <v>#REF!</v>
      </c>
      <c r="D69" s="1138">
        <v>117601300</v>
      </c>
      <c r="E69" s="953">
        <v>76588036.290000007</v>
      </c>
      <c r="F69" s="954">
        <v>0.65125161277979071</v>
      </c>
      <c r="G69" s="831"/>
      <c r="H69" s="831"/>
    </row>
    <row r="70" spans="1:8" s="874" customFormat="1" ht="51.75" customHeight="1" x14ac:dyDescent="0.25">
      <c r="A70" s="1637"/>
      <c r="B70" s="1611" t="s">
        <v>188</v>
      </c>
      <c r="C70" s="936" t="e">
        <f>#REF!</f>
        <v>#REF!</v>
      </c>
      <c r="D70" s="937">
        <v>265000</v>
      </c>
      <c r="E70" s="1302">
        <v>245000</v>
      </c>
      <c r="F70" s="1624">
        <v>0.92452830188679247</v>
      </c>
      <c r="G70" s="831"/>
      <c r="H70" s="831"/>
    </row>
    <row r="71" spans="1:8" s="874" customFormat="1" ht="20.25" customHeight="1" thickBot="1" x14ac:dyDescent="0.3">
      <c r="A71" s="1637"/>
      <c r="B71" s="1618" t="s">
        <v>135</v>
      </c>
      <c r="C71" s="1625" t="e">
        <f>#REF!+#REF!</f>
        <v>#REF!</v>
      </c>
      <c r="D71" s="1626">
        <v>1834280.5</v>
      </c>
      <c r="E71" s="1622">
        <v>1590173.17</v>
      </c>
      <c r="F71" s="1623">
        <v>0.86691930160081843</v>
      </c>
      <c r="G71" s="831"/>
      <c r="H71" s="831"/>
    </row>
    <row r="72" spans="1:8" s="1220" customFormat="1" ht="36" customHeight="1" thickBot="1" x14ac:dyDescent="0.3">
      <c r="A72" s="1635">
        <v>12</v>
      </c>
      <c r="B72" s="988" t="s">
        <v>239</v>
      </c>
      <c r="C72" s="862" t="e">
        <f>C73+C74+C75+C76+#REF!+C78</f>
        <v>#REF!</v>
      </c>
      <c r="D72" s="863">
        <v>708049064.05999994</v>
      </c>
      <c r="E72" s="864">
        <v>413626723.31</v>
      </c>
      <c r="F72" s="865">
        <v>0.58417805249008758</v>
      </c>
      <c r="G72" s="831"/>
      <c r="H72" s="831"/>
    </row>
    <row r="73" spans="1:8" s="1231" customFormat="1" ht="51.75" customHeight="1" x14ac:dyDescent="0.25">
      <c r="A73" s="1636"/>
      <c r="B73" s="869" t="s">
        <v>197</v>
      </c>
      <c r="C73" s="1645" t="e">
        <f>#REF!</f>
        <v>#REF!</v>
      </c>
      <c r="D73" s="871">
        <v>8710841</v>
      </c>
      <c r="E73" s="872">
        <v>7035179.7699999996</v>
      </c>
      <c r="F73" s="873">
        <v>0.80763496544133906</v>
      </c>
      <c r="G73" s="831"/>
      <c r="H73" s="831"/>
    </row>
    <row r="74" spans="1:8" s="1231" customFormat="1" ht="32.25" customHeight="1" x14ac:dyDescent="0.25">
      <c r="A74" s="1640"/>
      <c r="B74" s="899" t="s">
        <v>198</v>
      </c>
      <c r="C74" s="1646" t="e">
        <f>#REF!+#REF!+#REF!</f>
        <v>#REF!</v>
      </c>
      <c r="D74" s="901">
        <v>107234405.38</v>
      </c>
      <c r="E74" s="902">
        <v>80609217.189999998</v>
      </c>
      <c r="F74" s="903">
        <v>0.7517103946662459</v>
      </c>
      <c r="G74" s="831"/>
      <c r="H74" s="831"/>
    </row>
    <row r="75" spans="1:8" s="1231" customFormat="1" ht="39" customHeight="1" x14ac:dyDescent="0.25">
      <c r="A75" s="1640"/>
      <c r="B75" s="899" t="s">
        <v>199</v>
      </c>
      <c r="C75" s="1646" t="e">
        <f>#REF!+#REF!+#REF!</f>
        <v>#REF!</v>
      </c>
      <c r="D75" s="901">
        <v>271675138.60000002</v>
      </c>
      <c r="E75" s="902">
        <v>179112520.84999999</v>
      </c>
      <c r="F75" s="903">
        <v>0.65928933274132129</v>
      </c>
      <c r="G75" s="831"/>
      <c r="H75" s="831"/>
    </row>
    <row r="76" spans="1:8" s="1231" customFormat="1" ht="33.75" customHeight="1" x14ac:dyDescent="0.25">
      <c r="A76" s="1640"/>
      <c r="B76" s="899" t="s">
        <v>200</v>
      </c>
      <c r="C76" s="1646" t="e">
        <f>#REF!</f>
        <v>#REF!</v>
      </c>
      <c r="D76" s="901">
        <v>558000</v>
      </c>
      <c r="E76" s="902">
        <v>557991</v>
      </c>
      <c r="F76" s="903">
        <v>0.99998387096774188</v>
      </c>
      <c r="G76" s="831"/>
      <c r="H76" s="831"/>
    </row>
    <row r="77" spans="1:8" s="763" customFormat="1" ht="36.75" customHeight="1" x14ac:dyDescent="0.25">
      <c r="A77" s="1634"/>
      <c r="B77" s="899" t="s">
        <v>599</v>
      </c>
      <c r="C77" s="1658"/>
      <c r="D77" s="1555">
        <v>21955275.869999997</v>
      </c>
      <c r="E77" s="1555">
        <v>21400138.48</v>
      </c>
      <c r="F77" s="1168">
        <v>0.97471508017995145</v>
      </c>
      <c r="G77" s="831"/>
      <c r="H77" s="831"/>
    </row>
    <row r="78" spans="1:8" s="1231" customFormat="1" ht="37.5" customHeight="1" thickBot="1" x14ac:dyDescent="0.3">
      <c r="A78" s="1640"/>
      <c r="B78" s="899" t="s">
        <v>152</v>
      </c>
      <c r="C78" s="1646" t="e">
        <f>#REF!+#REF!</f>
        <v>#REF!</v>
      </c>
      <c r="D78" s="901">
        <v>297915403.20999998</v>
      </c>
      <c r="E78" s="902">
        <v>124911676.02</v>
      </c>
      <c r="F78" s="903">
        <v>0.41928572565934097</v>
      </c>
      <c r="G78" s="831"/>
      <c r="H78" s="831"/>
    </row>
    <row r="79" spans="1:8" s="930" customFormat="1" ht="36.75" customHeight="1" thickBot="1" x14ac:dyDescent="0.3">
      <c r="A79" s="1631">
        <v>13</v>
      </c>
      <c r="B79" s="773" t="s">
        <v>240</v>
      </c>
      <c r="C79" s="1572" t="e">
        <f>C80</f>
        <v>#REF!</v>
      </c>
      <c r="D79" s="775">
        <v>81903220.839999989</v>
      </c>
      <c r="E79" s="776">
        <v>52877981.050000004</v>
      </c>
      <c r="F79" s="777">
        <v>0.64561540446984955</v>
      </c>
      <c r="G79" s="831"/>
      <c r="H79" s="831"/>
    </row>
    <row r="80" spans="1:8" s="1217" customFormat="1" ht="55.5" customHeight="1" thickBot="1" x14ac:dyDescent="0.3">
      <c r="A80" s="1632"/>
      <c r="B80" s="1074" t="s">
        <v>201</v>
      </c>
      <c r="C80" s="1573" t="e">
        <f>#REF!+#REF!+#REF!+#REF!+#REF!+#REF!+#REF!</f>
        <v>#REF!</v>
      </c>
      <c r="D80" s="1138">
        <v>81903220.839999989</v>
      </c>
      <c r="E80" s="938">
        <v>52877981.050000004</v>
      </c>
      <c r="F80" s="939">
        <v>0.64561540446984955</v>
      </c>
      <c r="G80" s="831"/>
      <c r="H80" s="831"/>
    </row>
    <row r="81" spans="1:8" s="1220" customFormat="1" ht="21" customHeight="1" thickBot="1" x14ac:dyDescent="0.3">
      <c r="A81" s="1641"/>
      <c r="B81" s="1244" t="s">
        <v>430</v>
      </c>
      <c r="C81" s="1245" t="e">
        <f>C5+C9+C14+C24+C27+C39+C48+C51+C61+C63+C66+C72+C79</f>
        <v>#REF!</v>
      </c>
      <c r="D81" s="1246">
        <v>20884147461.470005</v>
      </c>
      <c r="E81" s="1247">
        <v>13034246042.59</v>
      </c>
      <c r="F81" s="1248">
        <v>0.6241215288599834</v>
      </c>
      <c r="G81" s="831"/>
      <c r="H81" s="1249"/>
    </row>
    <row r="83" spans="1:8" ht="16.5" customHeight="1" x14ac:dyDescent="0.25">
      <c r="G83" s="1253"/>
    </row>
    <row r="84" spans="1:8" x14ac:dyDescent="0.25">
      <c r="B84" s="1255" t="s">
        <v>554</v>
      </c>
      <c r="C84" s="1256">
        <v>15119006440.620001</v>
      </c>
      <c r="D84" s="1256">
        <v>21050197738.560001</v>
      </c>
      <c r="E84" s="1256">
        <v>13162740299.16</v>
      </c>
      <c r="F84" s="1047">
        <f>E84/D84</f>
        <v>0.62530245381250438</v>
      </c>
    </row>
    <row r="85" spans="1:8" x14ac:dyDescent="0.25">
      <c r="B85" s="1252" t="s">
        <v>157</v>
      </c>
      <c r="C85" s="1257" t="e">
        <f>C81/C84</f>
        <v>#REF!</v>
      </c>
      <c r="D85" s="1257">
        <f>D81/D84</f>
        <v>0.99211169989221415</v>
      </c>
      <c r="E85" s="1257">
        <f>E81/E84</f>
        <v>0.99023803146992118</v>
      </c>
      <c r="F85" s="1257"/>
    </row>
    <row r="89" spans="1:8" s="930" customFormat="1" ht="17.25" customHeight="1" x14ac:dyDescent="0.25">
      <c r="A89" s="1751" t="s">
        <v>672</v>
      </c>
      <c r="B89" s="1751"/>
      <c r="E89" s="1276"/>
      <c r="F89" s="1276" t="s">
        <v>211</v>
      </c>
      <c r="G89" s="1276"/>
    </row>
    <row r="90" spans="1:8" ht="11.25" customHeight="1" x14ac:dyDescent="0.25">
      <c r="A90" s="1751"/>
      <c r="B90" s="1751"/>
      <c r="C90" s="931"/>
      <c r="D90" s="931"/>
      <c r="E90" s="931"/>
      <c r="F90" s="931"/>
      <c r="G90" s="930"/>
    </row>
    <row r="91" spans="1:8" x14ac:dyDescent="0.25">
      <c r="B91" s="1258"/>
      <c r="C91" s="1259"/>
      <c r="D91" s="1259"/>
      <c r="E91" s="1259"/>
      <c r="F91" s="1259"/>
    </row>
    <row r="92" spans="1:8" x14ac:dyDescent="0.25">
      <c r="B92" s="1258"/>
      <c r="C92" s="1260">
        <v>15119006440.620001</v>
      </c>
      <c r="D92" s="1261"/>
      <c r="E92" s="1261"/>
      <c r="F92" s="1260"/>
    </row>
    <row r="93" spans="1:8" x14ac:dyDescent="0.25">
      <c r="B93" s="1258"/>
      <c r="C93" s="1262">
        <v>114293914.54000001</v>
      </c>
      <c r="D93" s="1263"/>
      <c r="E93" s="1263"/>
      <c r="F93" s="1262"/>
    </row>
    <row r="94" spans="1:8" x14ac:dyDescent="0.25">
      <c r="B94" s="1258"/>
      <c r="C94" s="1262">
        <f>C92-C93</f>
        <v>15004712526.08</v>
      </c>
      <c r="D94" s="1261"/>
      <c r="E94" s="1261"/>
      <c r="F94" s="1262"/>
    </row>
    <row r="95" spans="1:8" x14ac:dyDescent="0.25">
      <c r="B95" s="1258"/>
      <c r="C95" s="1259" t="e">
        <f>C94-C81</f>
        <v>#REF!</v>
      </c>
      <c r="D95" s="1259"/>
      <c r="E95" s="1259"/>
      <c r="F95" s="1259"/>
    </row>
    <row r="106" spans="1:2" s="1253" customFormat="1" x14ac:dyDescent="0.25">
      <c r="A106" s="1642"/>
      <c r="B106" s="1252"/>
    </row>
    <row r="107" spans="1:2" s="1253" customFormat="1" x14ac:dyDescent="0.25">
      <c r="A107" s="1642"/>
      <c r="B107" s="1252"/>
    </row>
    <row r="108" spans="1:2" s="1253" customFormat="1" x14ac:dyDescent="0.25">
      <c r="A108" s="1642"/>
      <c r="B108" s="1252"/>
    </row>
    <row r="109" spans="1:2" s="1253" customFormat="1" x14ac:dyDescent="0.25">
      <c r="A109" s="1642"/>
      <c r="B109" s="1252"/>
    </row>
    <row r="110" spans="1:2" s="1253" customFormat="1" x14ac:dyDescent="0.25">
      <c r="A110" s="1642"/>
      <c r="B110" s="1252"/>
    </row>
    <row r="111" spans="1:2" s="1253" customFormat="1" x14ac:dyDescent="0.25">
      <c r="A111" s="1642"/>
      <c r="B111" s="1252"/>
    </row>
    <row r="112" spans="1:2" s="1253" customFormat="1" x14ac:dyDescent="0.25">
      <c r="A112" s="1642"/>
      <c r="B112" s="1252"/>
    </row>
    <row r="113" spans="1:2" s="1253" customFormat="1" x14ac:dyDescent="0.25">
      <c r="A113" s="1642"/>
      <c r="B113" s="1252"/>
    </row>
    <row r="114" spans="1:2" s="1253" customFormat="1" x14ac:dyDescent="0.25">
      <c r="A114" s="1642"/>
      <c r="B114" s="1252"/>
    </row>
    <row r="115" spans="1:2" s="1253" customFormat="1" x14ac:dyDescent="0.25">
      <c r="A115" s="1642"/>
      <c r="B115" s="1252"/>
    </row>
  </sheetData>
  <mergeCells count="8">
    <mergeCell ref="A89:B90"/>
    <mergeCell ref="A1:F1"/>
    <mergeCell ref="A3:A4"/>
    <mergeCell ref="B3:B4"/>
    <mergeCell ref="C3:C4"/>
    <mergeCell ref="D3:D4"/>
    <mergeCell ref="E3:E4"/>
    <mergeCell ref="F3:F4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7" customWidth="1"/>
    <col min="2" max="2" width="5.7109375" style="18" hidden="1" customWidth="1"/>
    <col min="3" max="3" width="6.7109375" style="18" hidden="1" customWidth="1"/>
    <col min="4" max="4" width="12.5703125" style="18" hidden="1" customWidth="1"/>
    <col min="5" max="5" width="5.7109375" style="18" hidden="1" customWidth="1"/>
    <col min="6" max="6" width="74.85546875" style="19" customWidth="1"/>
    <col min="7" max="7" width="19.42578125" style="461" hidden="1" customWidth="1"/>
    <col min="8" max="8" width="18.7109375" style="461" customWidth="1"/>
    <col min="9" max="9" width="18.28515625" style="461" customWidth="1"/>
    <col min="10" max="10" width="14.85546875" style="461" customWidth="1"/>
    <col min="11" max="11" width="18.42578125" style="462" hidden="1" customWidth="1"/>
    <col min="12" max="12" width="19.85546875" style="462" hidden="1" customWidth="1"/>
    <col min="13" max="16384" width="9.140625" style="462"/>
  </cols>
  <sheetData>
    <row r="1" spans="1:13" s="437" customFormat="1" ht="24" customHeight="1" x14ac:dyDescent="0.25">
      <c r="A1" s="1709" t="s">
        <v>277</v>
      </c>
      <c r="B1" s="1709"/>
      <c r="C1" s="1709"/>
      <c r="D1" s="1709"/>
      <c r="E1" s="1709"/>
      <c r="F1" s="1709"/>
      <c r="G1" s="1709"/>
      <c r="H1" s="1709"/>
      <c r="I1" s="1709"/>
      <c r="J1" s="1709"/>
    </row>
    <row r="2" spans="1:13" s="437" customFormat="1" ht="13.5" customHeight="1" x14ac:dyDescent="0.25">
      <c r="A2" s="1742"/>
      <c r="B2" s="1742"/>
      <c r="C2" s="1742"/>
      <c r="D2" s="1742"/>
      <c r="E2" s="1742"/>
      <c r="F2" s="1742"/>
      <c r="G2" s="1742"/>
      <c r="H2" s="1742"/>
      <c r="I2" s="1742"/>
      <c r="J2" s="1742"/>
    </row>
    <row r="3" spans="1:13" s="437" customFormat="1" ht="15" customHeight="1" thickBot="1" x14ac:dyDescent="0.3">
      <c r="A3" s="438"/>
      <c r="B3" s="1"/>
      <c r="C3" s="2"/>
      <c r="D3" s="1"/>
      <c r="E3" s="1"/>
      <c r="F3" s="1"/>
      <c r="G3" s="1"/>
      <c r="H3" s="1"/>
      <c r="I3" s="1"/>
      <c r="J3" s="295" t="s">
        <v>0</v>
      </c>
    </row>
    <row r="4" spans="1:13" s="437" customFormat="1" ht="27.75" customHeight="1" thickBot="1" x14ac:dyDescent="0.3">
      <c r="A4" s="1710" t="s">
        <v>1</v>
      </c>
      <c r="B4" s="1712" t="s">
        <v>2</v>
      </c>
      <c r="C4" s="1713"/>
      <c r="D4" s="1713"/>
      <c r="E4" s="1714"/>
      <c r="F4" s="1715" t="s">
        <v>278</v>
      </c>
      <c r="G4" s="1717" t="s">
        <v>276</v>
      </c>
      <c r="H4" s="1719" t="s">
        <v>275</v>
      </c>
      <c r="I4" s="1721" t="s">
        <v>539</v>
      </c>
      <c r="J4" s="1723" t="s">
        <v>274</v>
      </c>
    </row>
    <row r="5" spans="1:13" s="439" customFormat="1" ht="24.75" customHeight="1" thickBot="1" x14ac:dyDescent="0.3">
      <c r="A5" s="1711"/>
      <c r="B5" s="183" t="s">
        <v>3</v>
      </c>
      <c r="C5" s="184" t="s">
        <v>4</v>
      </c>
      <c r="D5" s="184" t="s">
        <v>5</v>
      </c>
      <c r="E5" s="185" t="s">
        <v>6</v>
      </c>
      <c r="F5" s="1716"/>
      <c r="G5" s="1718"/>
      <c r="H5" s="1720"/>
      <c r="I5" s="1722"/>
      <c r="J5" s="1724"/>
    </row>
    <row r="6" spans="1:13" s="449" customFormat="1" ht="42.75" customHeight="1" thickBot="1" x14ac:dyDescent="0.3">
      <c r="A6" s="90">
        <v>1</v>
      </c>
      <c r="B6" s="35"/>
      <c r="C6" s="36"/>
      <c r="D6" s="36"/>
      <c r="E6" s="92"/>
      <c r="F6" s="488" t="s">
        <v>226</v>
      </c>
      <c r="G6" s="489">
        <v>1517118806.54</v>
      </c>
      <c r="H6" s="490">
        <v>1598060637.1799998</v>
      </c>
      <c r="I6" s="491">
        <v>758258105.53000009</v>
      </c>
      <c r="J6" s="492">
        <v>0.47448644180864874</v>
      </c>
      <c r="L6" s="522"/>
    </row>
    <row r="7" spans="1:13" s="441" customFormat="1" ht="39.75" customHeight="1" thickBot="1" x14ac:dyDescent="0.3">
      <c r="A7" s="11"/>
      <c r="B7" s="392"/>
      <c r="C7" s="393"/>
      <c r="D7" s="393"/>
      <c r="E7" s="482"/>
      <c r="F7" s="471" t="s">
        <v>10</v>
      </c>
      <c r="G7" s="550">
        <v>100000</v>
      </c>
      <c r="H7" s="571">
        <v>100000</v>
      </c>
      <c r="I7" s="472">
        <v>50000</v>
      </c>
      <c r="J7" s="473">
        <v>0.5</v>
      </c>
      <c r="L7" s="523"/>
    </row>
    <row r="8" spans="1:13" s="536" customFormat="1" ht="20.25" hidden="1" customHeight="1" x14ac:dyDescent="0.25">
      <c r="A8" s="30"/>
      <c r="B8" s="244"/>
      <c r="C8" s="245"/>
      <c r="D8" s="245"/>
      <c r="E8" s="483"/>
      <c r="F8" s="136" t="s">
        <v>165</v>
      </c>
      <c r="G8" s="539">
        <v>100000</v>
      </c>
      <c r="H8" s="588">
        <v>100000</v>
      </c>
      <c r="I8" s="394">
        <v>50000</v>
      </c>
      <c r="J8" s="395">
        <v>0.5</v>
      </c>
      <c r="L8" s="537"/>
    </row>
    <row r="9" spans="1:13" s="437" customFormat="1" ht="15" hidden="1" customHeight="1" thickBot="1" x14ac:dyDescent="0.3">
      <c r="A9" s="13"/>
      <c r="B9" s="47" t="s">
        <v>11</v>
      </c>
      <c r="C9" s="48"/>
      <c r="D9" s="48" t="s">
        <v>279</v>
      </c>
      <c r="E9" s="484" t="s">
        <v>12</v>
      </c>
      <c r="F9" s="146"/>
      <c r="G9" s="330">
        <v>100000</v>
      </c>
      <c r="H9" s="320">
        <v>100000</v>
      </c>
      <c r="I9" s="231">
        <v>50000</v>
      </c>
      <c r="J9" s="271">
        <v>0.5</v>
      </c>
      <c r="K9" s="437">
        <v>0</v>
      </c>
      <c r="L9" s="538">
        <v>100000</v>
      </c>
    </row>
    <row r="10" spans="1:13" s="443" customFormat="1" ht="39.75" customHeight="1" thickBot="1" x14ac:dyDescent="0.3">
      <c r="A10" s="31"/>
      <c r="B10" s="392"/>
      <c r="C10" s="393"/>
      <c r="D10" s="393"/>
      <c r="E10" s="482"/>
      <c r="F10" s="414" t="s">
        <v>158</v>
      </c>
      <c r="G10" s="550">
        <v>1497473673.9400001</v>
      </c>
      <c r="H10" s="552">
        <v>1578415504.5799999</v>
      </c>
      <c r="I10" s="416">
        <v>738673003.3900001</v>
      </c>
      <c r="J10" s="417">
        <v>0.46798387449099049</v>
      </c>
      <c r="L10" s="526"/>
      <c r="M10" s="589"/>
    </row>
    <row r="11" spans="1:13" s="536" customFormat="1" ht="45" hidden="1" customHeight="1" x14ac:dyDescent="0.25">
      <c r="A11" s="30"/>
      <c r="B11" s="244"/>
      <c r="C11" s="245"/>
      <c r="D11" s="245"/>
      <c r="E11" s="483"/>
      <c r="F11" s="136" t="s">
        <v>230</v>
      </c>
      <c r="G11" s="539">
        <v>654924280</v>
      </c>
      <c r="H11" s="588">
        <v>735866110.63999999</v>
      </c>
      <c r="I11" s="394">
        <v>414235797.84000003</v>
      </c>
      <c r="J11" s="395">
        <v>0.56292278153661601</v>
      </c>
      <c r="L11" s="537"/>
    </row>
    <row r="12" spans="1:13" s="437" customFormat="1" ht="12.75" hidden="1" customHeight="1" x14ac:dyDescent="0.25">
      <c r="A12" s="13"/>
      <c r="B12" s="46" t="s">
        <v>11</v>
      </c>
      <c r="C12" s="204"/>
      <c r="D12" s="204" t="s">
        <v>280</v>
      </c>
      <c r="E12" s="485" t="s">
        <v>14</v>
      </c>
      <c r="F12" s="146"/>
      <c r="G12" s="330">
        <v>144000000</v>
      </c>
      <c r="H12" s="320">
        <v>144000000</v>
      </c>
      <c r="I12" s="231">
        <v>107835595.02</v>
      </c>
      <c r="J12" s="271">
        <v>0.74885829874999998</v>
      </c>
      <c r="K12" s="437">
        <v>0</v>
      </c>
      <c r="L12" s="538">
        <v>144000000</v>
      </c>
    </row>
    <row r="13" spans="1:13" s="437" customFormat="1" ht="12.75" hidden="1" customHeight="1" x14ac:dyDescent="0.25">
      <c r="A13" s="13"/>
      <c r="B13" s="46" t="s">
        <v>11</v>
      </c>
      <c r="C13" s="204"/>
      <c r="D13" s="204" t="s">
        <v>281</v>
      </c>
      <c r="E13" s="485" t="s">
        <v>15</v>
      </c>
      <c r="F13" s="146"/>
      <c r="G13" s="330">
        <v>3500000</v>
      </c>
      <c r="H13" s="320">
        <v>4213016</v>
      </c>
      <c r="I13" s="231">
        <v>3142179.83</v>
      </c>
      <c r="J13" s="271">
        <v>0.7458267022959324</v>
      </c>
      <c r="K13" s="538">
        <v>713016</v>
      </c>
      <c r="L13" s="538">
        <v>3500000</v>
      </c>
    </row>
    <row r="14" spans="1:13" s="437" customFormat="1" ht="12.75" hidden="1" customHeight="1" x14ac:dyDescent="0.25">
      <c r="A14" s="13"/>
      <c r="B14" s="34" t="s">
        <v>11</v>
      </c>
      <c r="C14" s="504"/>
      <c r="D14" s="504" t="s">
        <v>282</v>
      </c>
      <c r="E14" s="560" t="s">
        <v>15</v>
      </c>
      <c r="F14" s="146"/>
      <c r="G14" s="330">
        <v>507424280</v>
      </c>
      <c r="H14" s="320">
        <v>534903094.63999999</v>
      </c>
      <c r="I14" s="231">
        <v>303258022.99000001</v>
      </c>
      <c r="J14" s="271">
        <v>0.56694011687125956</v>
      </c>
      <c r="K14" s="444">
        <v>0</v>
      </c>
      <c r="L14" s="538">
        <v>534903094.63999999</v>
      </c>
    </row>
    <row r="15" spans="1:13" s="437" customFormat="1" ht="12.75" hidden="1" customHeight="1" x14ac:dyDescent="0.25">
      <c r="A15" s="13"/>
      <c r="B15" s="34" t="s">
        <v>11</v>
      </c>
      <c r="C15" s="504"/>
      <c r="D15" s="504" t="s">
        <v>501</v>
      </c>
      <c r="E15" s="560" t="s">
        <v>15</v>
      </c>
      <c r="F15" s="146" t="s">
        <v>504</v>
      </c>
      <c r="G15" s="330"/>
      <c r="H15" s="320">
        <v>52750000</v>
      </c>
      <c r="I15" s="231">
        <v>0</v>
      </c>
      <c r="J15" s="271">
        <v>0</v>
      </c>
      <c r="K15" s="444">
        <v>0</v>
      </c>
      <c r="L15" s="538">
        <v>52750000</v>
      </c>
    </row>
    <row r="16" spans="1:13" s="437" customFormat="1" ht="30" hidden="1" customHeight="1" x14ac:dyDescent="0.25">
      <c r="A16" s="13"/>
      <c r="B16" s="42"/>
      <c r="C16" s="43"/>
      <c r="D16" s="43"/>
      <c r="E16" s="486"/>
      <c r="F16" s="136" t="s">
        <v>214</v>
      </c>
      <c r="G16" s="539">
        <v>842549393.94000006</v>
      </c>
      <c r="H16" s="588">
        <v>842549393.94000006</v>
      </c>
      <c r="I16" s="394">
        <v>324437205.55000001</v>
      </c>
      <c r="J16" s="395">
        <v>0.38506609568946404</v>
      </c>
      <c r="L16" s="538"/>
    </row>
    <row r="17" spans="1:13" s="437" customFormat="1" ht="13.5" hidden="1" customHeight="1" x14ac:dyDescent="0.25">
      <c r="A17" s="13"/>
      <c r="B17" s="46" t="s">
        <v>11</v>
      </c>
      <c r="C17" s="204"/>
      <c r="D17" s="204" t="s">
        <v>283</v>
      </c>
      <c r="E17" s="485" t="s">
        <v>12</v>
      </c>
      <c r="F17" s="201"/>
      <c r="G17" s="330">
        <v>842549393.94000006</v>
      </c>
      <c r="H17" s="320">
        <v>834123900</v>
      </c>
      <c r="I17" s="231">
        <v>321192833.54000002</v>
      </c>
      <c r="J17" s="271">
        <v>0.38506609574428935</v>
      </c>
      <c r="K17" s="444">
        <v>0</v>
      </c>
      <c r="L17" s="538">
        <v>834123900</v>
      </c>
    </row>
    <row r="18" spans="1:13" s="437" customFormat="1" ht="15.75" hidden="1" customHeight="1" thickBot="1" x14ac:dyDescent="0.3">
      <c r="A18" s="13"/>
      <c r="B18" s="333" t="s">
        <v>11</v>
      </c>
      <c r="C18" s="169"/>
      <c r="D18" s="169" t="s">
        <v>463</v>
      </c>
      <c r="E18" s="487" t="s">
        <v>12</v>
      </c>
      <c r="F18" s="201"/>
      <c r="G18" s="330"/>
      <c r="H18" s="320">
        <v>8425493.9399999995</v>
      </c>
      <c r="I18" s="231">
        <v>3244372.01</v>
      </c>
      <c r="J18" s="271">
        <v>0.38506609026176569</v>
      </c>
      <c r="K18" s="444">
        <v>0</v>
      </c>
      <c r="L18" s="538">
        <v>8425493.9399999995</v>
      </c>
    </row>
    <row r="19" spans="1:13" s="443" customFormat="1" ht="36" customHeight="1" thickBot="1" x14ac:dyDescent="0.3">
      <c r="A19" s="31"/>
      <c r="B19" s="392"/>
      <c r="C19" s="393"/>
      <c r="D19" s="393"/>
      <c r="E19" s="482"/>
      <c r="F19" s="548" t="s">
        <v>213</v>
      </c>
      <c r="G19" s="550">
        <v>19545132.600000001</v>
      </c>
      <c r="H19" s="553">
        <v>19545132.600000001</v>
      </c>
      <c r="I19" s="475">
        <v>19535102.140000001</v>
      </c>
      <c r="J19" s="476">
        <v>0.9994868052212651</v>
      </c>
      <c r="L19" s="526"/>
      <c r="M19" s="589"/>
    </row>
    <row r="20" spans="1:13" s="442" customFormat="1" ht="105" hidden="1" customHeight="1" x14ac:dyDescent="0.25">
      <c r="A20" s="30"/>
      <c r="B20" s="250"/>
      <c r="C20" s="251"/>
      <c r="D20" s="251"/>
      <c r="E20" s="252"/>
      <c r="F20" s="125" t="s">
        <v>215</v>
      </c>
      <c r="G20" s="67">
        <v>19545132.600000001</v>
      </c>
      <c r="H20" s="208">
        <v>19545132.600000001</v>
      </c>
      <c r="I20" s="242">
        <v>19535102.140000001</v>
      </c>
      <c r="J20" s="270">
        <v>0.9994868052212651</v>
      </c>
      <c r="L20" s="524"/>
    </row>
    <row r="21" spans="1:13" s="439" customFormat="1" ht="16.5" hidden="1" customHeight="1" thickBot="1" x14ac:dyDescent="0.3">
      <c r="A21" s="28"/>
      <c r="B21" s="47" t="s">
        <v>11</v>
      </c>
      <c r="C21" s="48"/>
      <c r="D21" s="48" t="s">
        <v>284</v>
      </c>
      <c r="E21" s="95" t="s">
        <v>16</v>
      </c>
      <c r="F21" s="188"/>
      <c r="G21" s="84">
        <v>19545132.600000001</v>
      </c>
      <c r="H21" s="213">
        <v>19545132.600000001</v>
      </c>
      <c r="I21" s="248">
        <v>19535102.140000001</v>
      </c>
      <c r="J21" s="272">
        <v>0.9994868052212651</v>
      </c>
      <c r="K21" s="439">
        <v>0</v>
      </c>
      <c r="L21" s="525">
        <v>19545132.600000001</v>
      </c>
    </row>
    <row r="22" spans="1:13" s="449" customFormat="1" ht="44.25" customHeight="1" thickBot="1" x14ac:dyDescent="0.3">
      <c r="A22" s="587">
        <v>2</v>
      </c>
      <c r="B22" s="49"/>
      <c r="C22" s="50"/>
      <c r="D22" s="50"/>
      <c r="E22" s="96"/>
      <c r="F22" s="189" t="s">
        <v>227</v>
      </c>
      <c r="G22" s="110">
        <v>2893460778.4099998</v>
      </c>
      <c r="H22" s="115">
        <v>3352417610.5100002</v>
      </c>
      <c r="I22" s="255">
        <v>1853586851.8</v>
      </c>
      <c r="J22" s="273">
        <v>0.55291048644682883</v>
      </c>
      <c r="L22" s="522"/>
      <c r="M22" s="590"/>
    </row>
    <row r="23" spans="1:13" s="441" customFormat="1" ht="58.5" customHeight="1" x14ac:dyDescent="0.25">
      <c r="A23" s="11"/>
      <c r="B23" s="58"/>
      <c r="C23" s="59"/>
      <c r="D23" s="59"/>
      <c r="E23" s="78"/>
      <c r="F23" s="396" t="s">
        <v>246</v>
      </c>
      <c r="G23" s="397">
        <v>458711609.99000001</v>
      </c>
      <c r="H23" s="398">
        <v>522593239.38</v>
      </c>
      <c r="I23" s="399">
        <v>376865042.07999998</v>
      </c>
      <c r="J23" s="400">
        <v>0.7211441206685133</v>
      </c>
      <c r="L23" s="523"/>
      <c r="M23" s="591"/>
    </row>
    <row r="24" spans="1:13" s="446" customFormat="1" ht="30" hidden="1" customHeight="1" x14ac:dyDescent="0.25">
      <c r="A24" s="12"/>
      <c r="B24" s="53"/>
      <c r="C24" s="54"/>
      <c r="D24" s="54"/>
      <c r="E24" s="79"/>
      <c r="F24" s="136" t="s">
        <v>18</v>
      </c>
      <c r="G24" s="75">
        <v>453711609.99000001</v>
      </c>
      <c r="H24" s="216">
        <v>509093239.38</v>
      </c>
      <c r="I24" s="235">
        <v>376663007.95999998</v>
      </c>
      <c r="J24" s="277">
        <v>0.73987037898739261</v>
      </c>
      <c r="L24" s="528"/>
    </row>
    <row r="25" spans="1:13" s="437" customFormat="1" ht="12.75" hidden="1" customHeight="1" x14ac:dyDescent="0.25">
      <c r="A25" s="13"/>
      <c r="B25" s="8" t="s">
        <v>19</v>
      </c>
      <c r="C25" s="498"/>
      <c r="D25" s="498" t="s">
        <v>285</v>
      </c>
      <c r="E25" s="495" t="s">
        <v>15</v>
      </c>
      <c r="F25" s="146"/>
      <c r="G25" s="74">
        <v>27015182.239999998</v>
      </c>
      <c r="H25" s="215">
        <v>50789116.420000002</v>
      </c>
      <c r="I25" s="234">
        <v>15640507.130000001</v>
      </c>
      <c r="J25" s="276">
        <v>0.30794997496434101</v>
      </c>
      <c r="K25" s="444">
        <v>6044405.3500000015</v>
      </c>
      <c r="L25" s="538">
        <v>44744711.07</v>
      </c>
    </row>
    <row r="26" spans="1:13" s="437" customFormat="1" ht="12" hidden="1" customHeight="1" x14ac:dyDescent="0.25">
      <c r="A26" s="13"/>
      <c r="B26" s="8" t="s">
        <v>19</v>
      </c>
      <c r="C26" s="498"/>
      <c r="D26" s="498" t="s">
        <v>286</v>
      </c>
      <c r="E26" s="495" t="s">
        <v>12</v>
      </c>
      <c r="F26" s="201"/>
      <c r="G26" s="74">
        <v>426696427.75</v>
      </c>
      <c r="H26" s="215">
        <v>458304122.95999998</v>
      </c>
      <c r="I26" s="234">
        <v>361022500.82999998</v>
      </c>
      <c r="J26" s="276">
        <v>0.78773566010775209</v>
      </c>
      <c r="K26" s="444">
        <v>26381860</v>
      </c>
      <c r="L26" s="538">
        <v>431922262.95999998</v>
      </c>
    </row>
    <row r="27" spans="1:13" s="446" customFormat="1" ht="15" hidden="1" customHeight="1" x14ac:dyDescent="0.25">
      <c r="A27" s="12"/>
      <c r="B27" s="53"/>
      <c r="C27" s="54"/>
      <c r="D27" s="54"/>
      <c r="E27" s="79"/>
      <c r="F27" s="136" t="s">
        <v>20</v>
      </c>
      <c r="G27" s="75">
        <v>5000000</v>
      </c>
      <c r="H27" s="216">
        <v>13500000</v>
      </c>
      <c r="I27" s="235">
        <v>202034.12</v>
      </c>
      <c r="J27" s="277">
        <v>1.4965490370370369E-2</v>
      </c>
      <c r="L27" s="528"/>
    </row>
    <row r="28" spans="1:13" s="437" customFormat="1" ht="14.25" hidden="1" customHeight="1" x14ac:dyDescent="0.25">
      <c r="A28" s="13"/>
      <c r="B28" s="8" t="s">
        <v>19</v>
      </c>
      <c r="C28" s="4"/>
      <c r="D28" s="498" t="s">
        <v>287</v>
      </c>
      <c r="E28" s="80" t="s">
        <v>15</v>
      </c>
      <c r="F28" s="146"/>
      <c r="G28" s="74">
        <v>5000000</v>
      </c>
      <c r="H28" s="215">
        <v>13500000</v>
      </c>
      <c r="I28" s="234">
        <v>202034.12</v>
      </c>
      <c r="J28" s="276">
        <v>1.4965490370370369E-2</v>
      </c>
      <c r="K28" s="437">
        <v>0</v>
      </c>
      <c r="L28" s="538">
        <v>13500000</v>
      </c>
    </row>
    <row r="29" spans="1:13" s="441" customFormat="1" ht="37.5" customHeight="1" x14ac:dyDescent="0.25">
      <c r="A29" s="11"/>
      <c r="B29" s="51"/>
      <c r="C29" s="52"/>
      <c r="D29" s="52"/>
      <c r="E29" s="81"/>
      <c r="F29" s="401" t="s">
        <v>166</v>
      </c>
      <c r="G29" s="402">
        <v>500000</v>
      </c>
      <c r="H29" s="403">
        <v>95739763.560000002</v>
      </c>
      <c r="I29" s="404">
        <v>80769467.600000009</v>
      </c>
      <c r="J29" s="405">
        <v>0.84363554490482817</v>
      </c>
      <c r="L29" s="523"/>
      <c r="M29" s="591"/>
    </row>
    <row r="30" spans="1:13" s="446" customFormat="1" ht="30" hidden="1" customHeight="1" x14ac:dyDescent="0.25">
      <c r="A30" s="12"/>
      <c r="B30" s="53"/>
      <c r="C30" s="54"/>
      <c r="D30" s="54"/>
      <c r="E30" s="79"/>
      <c r="F30" s="136" t="s">
        <v>21</v>
      </c>
      <c r="G30" s="75">
        <v>500000</v>
      </c>
      <c r="H30" s="216">
        <v>5344896.88</v>
      </c>
      <c r="I30" s="235">
        <v>2429890.34</v>
      </c>
      <c r="J30" s="277">
        <v>0.45461875028728338</v>
      </c>
      <c r="K30" s="444"/>
      <c r="L30" s="528"/>
    </row>
    <row r="31" spans="1:13" s="437" customFormat="1" ht="14.25" hidden="1" customHeight="1" x14ac:dyDescent="0.25">
      <c r="A31" s="13"/>
      <c r="B31" s="8" t="s">
        <v>19</v>
      </c>
      <c r="C31" s="4"/>
      <c r="D31" s="4" t="s">
        <v>288</v>
      </c>
      <c r="E31" s="80" t="s">
        <v>22</v>
      </c>
      <c r="F31" s="146"/>
      <c r="G31" s="74">
        <v>500000</v>
      </c>
      <c r="H31" s="215">
        <v>5344896.88</v>
      </c>
      <c r="I31" s="234">
        <v>2429890.34</v>
      </c>
      <c r="J31" s="276">
        <v>0.45461875028728338</v>
      </c>
      <c r="K31" s="444">
        <v>-2259581.0300000003</v>
      </c>
      <c r="L31" s="538">
        <v>7604477.9100000001</v>
      </c>
    </row>
    <row r="32" spans="1:13" s="437" customFormat="1" ht="27" hidden="1" customHeight="1" x14ac:dyDescent="0.25">
      <c r="A32" s="13"/>
      <c r="B32" s="53"/>
      <c r="C32" s="54"/>
      <c r="D32" s="54"/>
      <c r="E32" s="79"/>
      <c r="F32" s="136" t="s">
        <v>433</v>
      </c>
      <c r="G32" s="75"/>
      <c r="H32" s="216">
        <v>90394866.680000007</v>
      </c>
      <c r="I32" s="235">
        <v>78339577.260000005</v>
      </c>
      <c r="J32" s="277">
        <v>0.86663745561265093</v>
      </c>
      <c r="K32" s="444"/>
      <c r="L32" s="538"/>
    </row>
    <row r="33" spans="1:13" s="437" customFormat="1" ht="15.75" hidden="1" customHeight="1" x14ac:dyDescent="0.25">
      <c r="A33" s="13"/>
      <c r="B33" s="8" t="s">
        <v>19</v>
      </c>
      <c r="C33" s="4"/>
      <c r="D33" s="4" t="s">
        <v>434</v>
      </c>
      <c r="E33" s="80" t="s">
        <v>22</v>
      </c>
      <c r="F33" s="146"/>
      <c r="G33" s="74"/>
      <c r="H33" s="215">
        <v>90394866.680000007</v>
      </c>
      <c r="I33" s="234">
        <v>78339577.260000005</v>
      </c>
      <c r="J33" s="276">
        <v>0.86663745561265093</v>
      </c>
      <c r="K33" s="444">
        <v>105263.16000001132</v>
      </c>
      <c r="L33" s="538">
        <v>90289603.519999996</v>
      </c>
    </row>
    <row r="34" spans="1:13" s="437" customFormat="1" ht="39.75" customHeight="1" x14ac:dyDescent="0.25">
      <c r="A34" s="13"/>
      <c r="B34" s="51"/>
      <c r="C34" s="52"/>
      <c r="D34" s="52"/>
      <c r="E34" s="81"/>
      <c r="F34" s="401" t="s">
        <v>214</v>
      </c>
      <c r="G34" s="402">
        <v>915834444.45000005</v>
      </c>
      <c r="H34" s="403">
        <v>915834444.45000005</v>
      </c>
      <c r="I34" s="404">
        <v>472987348.15000004</v>
      </c>
      <c r="J34" s="405">
        <v>0.51645507658761436</v>
      </c>
      <c r="L34" s="538"/>
      <c r="M34" s="592"/>
    </row>
    <row r="35" spans="1:13" s="437" customFormat="1" ht="102.75" hidden="1" customHeight="1" x14ac:dyDescent="0.25">
      <c r="A35" s="13"/>
      <c r="B35" s="53"/>
      <c r="C35" s="54"/>
      <c r="D35" s="54"/>
      <c r="E35" s="79"/>
      <c r="F35" s="136" t="s">
        <v>225</v>
      </c>
      <c r="G35" s="75">
        <v>915834444.45000005</v>
      </c>
      <c r="H35" s="216">
        <v>0</v>
      </c>
      <c r="I35" s="235">
        <v>0</v>
      </c>
      <c r="J35" s="277" t="e">
        <v>#DIV/0!</v>
      </c>
      <c r="L35" s="538"/>
    </row>
    <row r="36" spans="1:13" s="437" customFormat="1" ht="23.25" hidden="1" customHeight="1" x14ac:dyDescent="0.25">
      <c r="A36" s="13"/>
      <c r="B36" s="500" t="s">
        <v>19</v>
      </c>
      <c r="C36" s="498"/>
      <c r="D36" s="498" t="s">
        <v>289</v>
      </c>
      <c r="E36" s="495" t="s">
        <v>22</v>
      </c>
      <c r="F36" s="201"/>
      <c r="G36" s="74">
        <v>915834444.45000005</v>
      </c>
      <c r="H36" s="215">
        <v>0</v>
      </c>
      <c r="I36" s="234">
        <v>0</v>
      </c>
      <c r="J36" s="276" t="e">
        <v>#DIV/0!</v>
      </c>
      <c r="K36" s="444">
        <v>0</v>
      </c>
      <c r="L36" s="538">
        <v>0</v>
      </c>
    </row>
    <row r="37" spans="1:13" s="437" customFormat="1" ht="19.5" hidden="1" customHeight="1" x14ac:dyDescent="0.25">
      <c r="A37" s="13"/>
      <c r="B37" s="500" t="s">
        <v>19</v>
      </c>
      <c r="C37" s="498"/>
      <c r="D37" s="498" t="s">
        <v>464</v>
      </c>
      <c r="E37" s="495" t="s">
        <v>22</v>
      </c>
      <c r="F37" s="201"/>
      <c r="G37" s="74"/>
      <c r="H37" s="215">
        <v>0</v>
      </c>
      <c r="I37" s="234">
        <v>0</v>
      </c>
      <c r="J37" s="276" t="e">
        <v>#DIV/0!</v>
      </c>
      <c r="K37" s="444">
        <v>0</v>
      </c>
      <c r="L37" s="538">
        <v>0</v>
      </c>
    </row>
    <row r="38" spans="1:13" s="437" customFormat="1" ht="106.5" hidden="1" customHeight="1" x14ac:dyDescent="0.25">
      <c r="A38" s="13"/>
      <c r="B38" s="380"/>
      <c r="C38" s="381"/>
      <c r="D38" s="381"/>
      <c r="E38" s="382"/>
      <c r="F38" s="136" t="s">
        <v>514</v>
      </c>
      <c r="G38" s="383"/>
      <c r="H38" s="384">
        <v>915834444.45000005</v>
      </c>
      <c r="I38" s="385">
        <v>472987348.15000004</v>
      </c>
      <c r="J38" s="386">
        <v>0.51645507658761436</v>
      </c>
      <c r="K38" s="444"/>
      <c r="L38" s="538"/>
    </row>
    <row r="39" spans="1:13" s="437" customFormat="1" ht="27" hidden="1" customHeight="1" x14ac:dyDescent="0.25">
      <c r="A39" s="13"/>
      <c r="B39" s="500" t="s">
        <v>19</v>
      </c>
      <c r="C39" s="498"/>
      <c r="D39" s="498" t="s">
        <v>513</v>
      </c>
      <c r="E39" s="495" t="s">
        <v>22</v>
      </c>
      <c r="F39" s="201"/>
      <c r="G39" s="74"/>
      <c r="H39" s="215">
        <v>906676100</v>
      </c>
      <c r="I39" s="234">
        <v>468257474.68000001</v>
      </c>
      <c r="J39" s="276">
        <v>0.51645507660343093</v>
      </c>
      <c r="K39" s="444">
        <v>0</v>
      </c>
      <c r="L39" s="538">
        <v>906676100</v>
      </c>
    </row>
    <row r="40" spans="1:13" s="437" customFormat="1" ht="27" hidden="1" customHeight="1" x14ac:dyDescent="0.25">
      <c r="A40" s="13"/>
      <c r="B40" s="500" t="s">
        <v>19</v>
      </c>
      <c r="C40" s="498"/>
      <c r="D40" s="498" t="s">
        <v>515</v>
      </c>
      <c r="E40" s="495" t="s">
        <v>22</v>
      </c>
      <c r="F40" s="201"/>
      <c r="G40" s="74"/>
      <c r="H40" s="215">
        <v>9158344.4499999993</v>
      </c>
      <c r="I40" s="234">
        <v>4729873.47</v>
      </c>
      <c r="J40" s="276">
        <v>0.51645507502177423</v>
      </c>
      <c r="K40" s="444">
        <v>0</v>
      </c>
      <c r="L40" s="538">
        <v>9158344.4499999993</v>
      </c>
    </row>
    <row r="41" spans="1:13" s="441" customFormat="1" ht="38.25" customHeight="1" x14ac:dyDescent="0.25">
      <c r="A41" s="11"/>
      <c r="B41" s="51"/>
      <c r="C41" s="52"/>
      <c r="D41" s="52"/>
      <c r="E41" s="81"/>
      <c r="F41" s="401" t="s">
        <v>23</v>
      </c>
      <c r="G41" s="402">
        <v>331924010.10000002</v>
      </c>
      <c r="H41" s="403">
        <v>643158689.34000003</v>
      </c>
      <c r="I41" s="404">
        <v>135798641.16999999</v>
      </c>
      <c r="J41" s="405">
        <v>0.21114328923916825</v>
      </c>
      <c r="L41" s="523"/>
      <c r="M41" s="591"/>
    </row>
    <row r="42" spans="1:13" s="446" customFormat="1" ht="30" hidden="1" customHeight="1" x14ac:dyDescent="0.25">
      <c r="A42" s="12"/>
      <c r="B42" s="53"/>
      <c r="C42" s="54"/>
      <c r="D42" s="54"/>
      <c r="E42" s="79"/>
      <c r="F42" s="136" t="s">
        <v>216</v>
      </c>
      <c r="G42" s="75">
        <v>331924010.10000002</v>
      </c>
      <c r="H42" s="216">
        <v>397224951.97000003</v>
      </c>
      <c r="I42" s="235">
        <v>135798641.16999999</v>
      </c>
      <c r="J42" s="277">
        <v>0.34186835569245921</v>
      </c>
      <c r="L42" s="528"/>
    </row>
    <row r="43" spans="1:13" s="437" customFormat="1" ht="16.5" hidden="1" customHeight="1" x14ac:dyDescent="0.25">
      <c r="A43" s="13"/>
      <c r="B43" s="500" t="s">
        <v>19</v>
      </c>
      <c r="C43" s="498"/>
      <c r="D43" s="498" t="s">
        <v>290</v>
      </c>
      <c r="E43" s="495" t="s">
        <v>22</v>
      </c>
      <c r="F43" s="201"/>
      <c r="G43" s="74">
        <v>331924010.10000002</v>
      </c>
      <c r="H43" s="215">
        <v>397224951.97000003</v>
      </c>
      <c r="I43" s="234">
        <v>135798641.16999999</v>
      </c>
      <c r="J43" s="276">
        <v>0.34186835569245921</v>
      </c>
      <c r="K43" s="437">
        <v>0</v>
      </c>
      <c r="L43" s="538">
        <v>397224951.97000003</v>
      </c>
    </row>
    <row r="44" spans="1:13" s="446" customFormat="1" ht="93" hidden="1" customHeight="1" x14ac:dyDescent="0.25">
      <c r="A44" s="12"/>
      <c r="B44" s="53"/>
      <c r="C44" s="54"/>
      <c r="D44" s="54"/>
      <c r="E44" s="79"/>
      <c r="F44" s="136" t="s">
        <v>526</v>
      </c>
      <c r="G44" s="75"/>
      <c r="H44" s="216">
        <v>245933737.37</v>
      </c>
      <c r="I44" s="235">
        <v>0</v>
      </c>
      <c r="J44" s="277">
        <v>0</v>
      </c>
      <c r="L44" s="528"/>
    </row>
    <row r="45" spans="1:13" s="437" customFormat="1" ht="16.5" hidden="1" customHeight="1" x14ac:dyDescent="0.25">
      <c r="A45" s="13"/>
      <c r="B45" s="500" t="s">
        <v>19</v>
      </c>
      <c r="C45" s="498"/>
      <c r="D45" s="498" t="s">
        <v>527</v>
      </c>
      <c r="E45" s="495"/>
      <c r="F45" s="201"/>
      <c r="G45" s="74"/>
      <c r="H45" s="215">
        <v>245933737.37</v>
      </c>
      <c r="I45" s="234"/>
      <c r="J45" s="276">
        <v>0</v>
      </c>
      <c r="K45" s="538">
        <v>245933737.37</v>
      </c>
      <c r="L45" s="538"/>
    </row>
    <row r="46" spans="1:13" s="441" customFormat="1" ht="39.75" customHeight="1" thickBot="1" x14ac:dyDescent="0.3">
      <c r="A46" s="11"/>
      <c r="B46" s="61"/>
      <c r="C46" s="56"/>
      <c r="D46" s="56"/>
      <c r="E46" s="82"/>
      <c r="F46" s="401" t="s">
        <v>24</v>
      </c>
      <c r="G46" s="402">
        <v>1130639097.71</v>
      </c>
      <c r="H46" s="403">
        <v>1175091473.78</v>
      </c>
      <c r="I46" s="404">
        <v>787166352.79999995</v>
      </c>
      <c r="J46" s="405">
        <v>0.66987666097845655</v>
      </c>
      <c r="L46" s="523"/>
      <c r="M46" s="591"/>
    </row>
    <row r="47" spans="1:13" s="446" customFormat="1" ht="50.25" hidden="1" customHeight="1" x14ac:dyDescent="0.25">
      <c r="A47" s="12"/>
      <c r="B47" s="53"/>
      <c r="C47" s="54"/>
      <c r="D47" s="54"/>
      <c r="E47" s="79"/>
      <c r="F47" s="136" t="s">
        <v>262</v>
      </c>
      <c r="G47" s="75">
        <v>1130639097.71</v>
      </c>
      <c r="H47" s="216">
        <v>1148444923</v>
      </c>
      <c r="I47" s="235">
        <v>787166352.79999995</v>
      </c>
      <c r="J47" s="277">
        <v>0.68541933273015998</v>
      </c>
      <c r="L47" s="528"/>
    </row>
    <row r="48" spans="1:13" s="439" customFormat="1" ht="15.75" hidden="1" customHeight="1" x14ac:dyDescent="0.25">
      <c r="A48" s="13"/>
      <c r="B48" s="500" t="s">
        <v>19</v>
      </c>
      <c r="C48" s="498"/>
      <c r="D48" s="498" t="s">
        <v>291</v>
      </c>
      <c r="E48" s="495" t="s">
        <v>15</v>
      </c>
      <c r="F48" s="141"/>
      <c r="G48" s="77">
        <v>1130639097.71</v>
      </c>
      <c r="H48" s="218">
        <v>1148444923</v>
      </c>
      <c r="I48" s="234">
        <v>787166352.79999995</v>
      </c>
      <c r="J48" s="276">
        <v>0.68541933273015998</v>
      </c>
      <c r="K48" s="444">
        <v>0</v>
      </c>
      <c r="L48" s="525">
        <v>1148444923</v>
      </c>
    </row>
    <row r="49" spans="1:13" s="439" customFormat="1" ht="31.5" hidden="1" customHeight="1" x14ac:dyDescent="0.25">
      <c r="A49" s="13"/>
      <c r="B49" s="53"/>
      <c r="C49" s="54"/>
      <c r="D49" s="54"/>
      <c r="E49" s="79"/>
      <c r="F49" s="136" t="s">
        <v>431</v>
      </c>
      <c r="G49" s="75">
        <v>0</v>
      </c>
      <c r="H49" s="216">
        <v>26646550.780000001</v>
      </c>
      <c r="I49" s="235">
        <v>0</v>
      </c>
      <c r="J49" s="277">
        <v>0</v>
      </c>
      <c r="L49" s="525"/>
    </row>
    <row r="50" spans="1:13" s="439" customFormat="1" ht="15.75" hidden="1" customHeight="1" thickBot="1" x14ac:dyDescent="0.3">
      <c r="A50" s="13"/>
      <c r="B50" s="500" t="s">
        <v>19</v>
      </c>
      <c r="C50" s="498"/>
      <c r="D50" s="498" t="s">
        <v>432</v>
      </c>
      <c r="E50" s="495" t="s">
        <v>22</v>
      </c>
      <c r="F50" s="137"/>
      <c r="G50" s="74">
        <v>0</v>
      </c>
      <c r="H50" s="215">
        <v>26646550.780000001</v>
      </c>
      <c r="I50" s="234">
        <v>0</v>
      </c>
      <c r="J50" s="271">
        <v>0</v>
      </c>
      <c r="K50" s="444">
        <v>0</v>
      </c>
      <c r="L50" s="525">
        <v>26646550.780000001</v>
      </c>
    </row>
    <row r="51" spans="1:13" s="439" customFormat="1" ht="31.5" hidden="1" customHeight="1" x14ac:dyDescent="0.25">
      <c r="A51" s="13"/>
      <c r="B51" s="61"/>
      <c r="C51" s="56"/>
      <c r="D51" s="56"/>
      <c r="E51" s="82"/>
      <c r="F51" s="190" t="s">
        <v>263</v>
      </c>
      <c r="G51" s="76">
        <v>55851616.159999996</v>
      </c>
      <c r="H51" s="217">
        <v>0</v>
      </c>
      <c r="I51" s="232">
        <v>0</v>
      </c>
      <c r="J51" s="278" t="e">
        <v>#DIV/0!</v>
      </c>
      <c r="K51" s="439">
        <v>0</v>
      </c>
      <c r="L51" s="525">
        <v>0</v>
      </c>
    </row>
    <row r="52" spans="1:13" s="439" customFormat="1" ht="51.75" hidden="1" customHeight="1" x14ac:dyDescent="0.25">
      <c r="A52" s="13"/>
      <c r="B52" s="53"/>
      <c r="C52" s="54"/>
      <c r="D52" s="54"/>
      <c r="E52" s="79"/>
      <c r="F52" s="136" t="s">
        <v>264</v>
      </c>
      <c r="G52" s="75">
        <v>55851616.159999996</v>
      </c>
      <c r="H52" s="216">
        <v>0</v>
      </c>
      <c r="I52" s="235">
        <v>0</v>
      </c>
      <c r="J52" s="277" t="e">
        <v>#DIV/0!</v>
      </c>
      <c r="K52" s="439">
        <v>0</v>
      </c>
      <c r="L52" s="525">
        <v>0</v>
      </c>
    </row>
    <row r="53" spans="1:13" s="439" customFormat="1" ht="16.5" hidden="1" customHeight="1" thickBot="1" x14ac:dyDescent="0.3">
      <c r="A53" s="13"/>
      <c r="B53" s="63" t="s">
        <v>19</v>
      </c>
      <c r="C53" s="64"/>
      <c r="D53" s="64" t="s">
        <v>292</v>
      </c>
      <c r="E53" s="83" t="s">
        <v>15</v>
      </c>
      <c r="F53" s="147"/>
      <c r="G53" s="258">
        <v>55851616.159999996</v>
      </c>
      <c r="H53" s="279">
        <v>0</v>
      </c>
      <c r="I53" s="259">
        <v>0</v>
      </c>
      <c r="J53" s="268" t="e">
        <v>#DIV/0!</v>
      </c>
      <c r="K53" s="444">
        <v>0</v>
      </c>
      <c r="L53" s="525">
        <v>0</v>
      </c>
    </row>
    <row r="54" spans="1:13" s="440" customFormat="1" ht="52.5" customHeight="1" thickBot="1" x14ac:dyDescent="0.3">
      <c r="A54" s="90">
        <v>3</v>
      </c>
      <c r="B54" s="35"/>
      <c r="C54" s="36"/>
      <c r="D54" s="36"/>
      <c r="E54" s="92"/>
      <c r="F54" s="187" t="s">
        <v>228</v>
      </c>
      <c r="G54" s="65" t="e">
        <v>#REF!</v>
      </c>
      <c r="H54" s="206">
        <v>699678244.23000002</v>
      </c>
      <c r="I54" s="241">
        <v>440359555.90999997</v>
      </c>
      <c r="J54" s="265">
        <v>0.62937437249405725</v>
      </c>
      <c r="L54" s="529"/>
      <c r="M54" s="593"/>
    </row>
    <row r="55" spans="1:13" s="441" customFormat="1" ht="66" customHeight="1" x14ac:dyDescent="0.25">
      <c r="A55" s="11"/>
      <c r="B55" s="406"/>
      <c r="C55" s="407"/>
      <c r="D55" s="407"/>
      <c r="E55" s="546"/>
      <c r="F55" s="408" t="s">
        <v>167</v>
      </c>
      <c r="G55" s="549">
        <v>2847166.91</v>
      </c>
      <c r="H55" s="551">
        <v>3427496.28</v>
      </c>
      <c r="I55" s="472">
        <v>1875581.39</v>
      </c>
      <c r="J55" s="473">
        <v>0.54721617086627439</v>
      </c>
      <c r="L55" s="523"/>
      <c r="M55" s="591"/>
    </row>
    <row r="56" spans="1:13" s="446" customFormat="1" ht="30" hidden="1" customHeight="1" x14ac:dyDescent="0.25">
      <c r="A56" s="12"/>
      <c r="B56" s="97"/>
      <c r="C56" s="88"/>
      <c r="D56" s="88"/>
      <c r="E56" s="544"/>
      <c r="F56" s="136" t="s">
        <v>28</v>
      </c>
      <c r="G56" s="520">
        <v>2847166.91</v>
      </c>
      <c r="H56" s="216">
        <v>3427496.28</v>
      </c>
      <c r="I56" s="235">
        <v>1875581.39</v>
      </c>
      <c r="J56" s="277">
        <v>0.54721617086627439</v>
      </c>
      <c r="L56" s="528"/>
    </row>
    <row r="57" spans="1:13" s="437" customFormat="1" ht="6.75" hidden="1" customHeight="1" x14ac:dyDescent="0.25">
      <c r="A57" s="13"/>
      <c r="B57" s="502" t="s">
        <v>11</v>
      </c>
      <c r="C57" s="497"/>
      <c r="D57" s="497" t="s">
        <v>293</v>
      </c>
      <c r="E57" s="547" t="s">
        <v>15</v>
      </c>
      <c r="F57" s="411"/>
      <c r="G57" s="305">
        <v>2847166.91</v>
      </c>
      <c r="H57" s="219">
        <v>3427496.28</v>
      </c>
      <c r="I57" s="231">
        <v>1875581.39</v>
      </c>
      <c r="J57" s="271">
        <v>0.54721617086627439</v>
      </c>
      <c r="K57" s="444">
        <v>-90246.560000000056</v>
      </c>
      <c r="L57" s="538">
        <v>3517742.84</v>
      </c>
    </row>
    <row r="58" spans="1:13" s="441" customFormat="1" ht="82.5" customHeight="1" x14ac:dyDescent="0.25">
      <c r="A58" s="11"/>
      <c r="B58" s="412"/>
      <c r="C58" s="413"/>
      <c r="D58" s="413"/>
      <c r="E58" s="543"/>
      <c r="F58" s="414" t="s">
        <v>168</v>
      </c>
      <c r="G58" s="550">
        <v>55343785.670000002</v>
      </c>
      <c r="H58" s="415">
        <v>59513971.93</v>
      </c>
      <c r="I58" s="416">
        <v>36448773.390000001</v>
      </c>
      <c r="J58" s="417">
        <v>0.61244061197714783</v>
      </c>
      <c r="L58" s="523"/>
      <c r="M58" s="591"/>
    </row>
    <row r="59" spans="1:13" s="446" customFormat="1" ht="45" hidden="1" customHeight="1" x14ac:dyDescent="0.25">
      <c r="A59" s="12"/>
      <c r="B59" s="97"/>
      <c r="C59" s="88"/>
      <c r="D59" s="88"/>
      <c r="E59" s="544"/>
      <c r="F59" s="136" t="s">
        <v>273</v>
      </c>
      <c r="G59" s="520">
        <v>52169428.670000002</v>
      </c>
      <c r="H59" s="216">
        <v>52926447.850000001</v>
      </c>
      <c r="I59" s="235">
        <v>35492918.439999998</v>
      </c>
      <c r="J59" s="277">
        <v>0.67060836088209153</v>
      </c>
      <c r="L59" s="528"/>
    </row>
    <row r="60" spans="1:13" s="437" customFormat="1" ht="12.75" hidden="1" customHeight="1" x14ac:dyDescent="0.25">
      <c r="A60" s="13"/>
      <c r="B60" s="6" t="s">
        <v>11</v>
      </c>
      <c r="C60" s="4"/>
      <c r="D60" s="4" t="s">
        <v>294</v>
      </c>
      <c r="E60" s="25" t="s">
        <v>12</v>
      </c>
      <c r="F60" s="418"/>
      <c r="G60" s="330">
        <v>52169428.670000002</v>
      </c>
      <c r="H60" s="210">
        <v>52926447.850000001</v>
      </c>
      <c r="I60" s="231">
        <v>35492918.439999998</v>
      </c>
      <c r="J60" s="271">
        <v>0.67060836088209153</v>
      </c>
      <c r="K60" s="444">
        <v>-22373.240000002086</v>
      </c>
      <c r="L60" s="538">
        <v>52948821.090000004</v>
      </c>
    </row>
    <row r="61" spans="1:13" s="446" customFormat="1" ht="60" hidden="1" customHeight="1" x14ac:dyDescent="0.25">
      <c r="A61" s="12"/>
      <c r="B61" s="97"/>
      <c r="C61" s="88"/>
      <c r="D61" s="88"/>
      <c r="E61" s="544"/>
      <c r="F61" s="136" t="s">
        <v>159</v>
      </c>
      <c r="G61" s="520">
        <v>3000000</v>
      </c>
      <c r="H61" s="216">
        <v>5919271.2800000003</v>
      </c>
      <c r="I61" s="235">
        <v>765689.59</v>
      </c>
      <c r="J61" s="277">
        <v>0.12935538071841843</v>
      </c>
      <c r="L61" s="528"/>
    </row>
    <row r="62" spans="1:13" s="437" customFormat="1" ht="12.75" hidden="1" customHeight="1" x14ac:dyDescent="0.25">
      <c r="A62" s="13"/>
      <c r="B62" s="6" t="s">
        <v>11</v>
      </c>
      <c r="C62" s="4"/>
      <c r="D62" s="4" t="s">
        <v>295</v>
      </c>
      <c r="E62" s="25" t="s">
        <v>15</v>
      </c>
      <c r="F62" s="418"/>
      <c r="G62" s="330">
        <v>3000000</v>
      </c>
      <c r="H62" s="210">
        <v>5919271.2800000003</v>
      </c>
      <c r="I62" s="231">
        <v>765689.59</v>
      </c>
      <c r="J62" s="271">
        <v>0.12935538071841843</v>
      </c>
      <c r="K62" s="444">
        <v>870775.93000000063</v>
      </c>
      <c r="L62" s="538">
        <v>5048495.3499999996</v>
      </c>
    </row>
    <row r="63" spans="1:13" s="446" customFormat="1" ht="45" hidden="1" customHeight="1" x14ac:dyDescent="0.25">
      <c r="A63" s="12"/>
      <c r="B63" s="97"/>
      <c r="C63" s="88"/>
      <c r="D63" s="88"/>
      <c r="E63" s="544"/>
      <c r="F63" s="136" t="s">
        <v>160</v>
      </c>
      <c r="G63" s="520">
        <v>174357</v>
      </c>
      <c r="H63" s="216">
        <v>555633</v>
      </c>
      <c r="I63" s="235">
        <v>190165.36</v>
      </c>
      <c r="J63" s="277">
        <v>0.3422499383585928</v>
      </c>
      <c r="L63" s="528"/>
    </row>
    <row r="64" spans="1:13" s="437" customFormat="1" ht="12.75" hidden="1" customHeight="1" x14ac:dyDescent="0.25">
      <c r="A64" s="13"/>
      <c r="B64" s="6" t="s">
        <v>11</v>
      </c>
      <c r="C64" s="4"/>
      <c r="D64" s="4" t="s">
        <v>296</v>
      </c>
      <c r="E64" s="25" t="s">
        <v>15</v>
      </c>
      <c r="F64" s="418"/>
      <c r="G64" s="330">
        <v>174357</v>
      </c>
      <c r="H64" s="210">
        <v>555633</v>
      </c>
      <c r="I64" s="231">
        <v>190165.36</v>
      </c>
      <c r="J64" s="271">
        <v>0.3422499383585928</v>
      </c>
      <c r="K64" s="437">
        <v>0</v>
      </c>
      <c r="L64" s="538">
        <v>555633</v>
      </c>
    </row>
    <row r="65" spans="1:13" s="446" customFormat="1" ht="45" hidden="1" customHeight="1" x14ac:dyDescent="0.25">
      <c r="A65" s="12"/>
      <c r="B65" s="97"/>
      <c r="C65" s="88"/>
      <c r="D65" s="88"/>
      <c r="E65" s="544"/>
      <c r="F65" s="136" t="s">
        <v>528</v>
      </c>
      <c r="G65" s="520">
        <v>174357</v>
      </c>
      <c r="H65" s="216">
        <v>112619.8</v>
      </c>
      <c r="I65" s="235">
        <v>0</v>
      </c>
      <c r="J65" s="277">
        <v>0</v>
      </c>
      <c r="L65" s="528"/>
    </row>
    <row r="66" spans="1:13" s="437" customFormat="1" ht="12.75" hidden="1" customHeight="1" x14ac:dyDescent="0.25">
      <c r="A66" s="13"/>
      <c r="B66" s="6" t="s">
        <v>11</v>
      </c>
      <c r="C66" s="4"/>
      <c r="D66" s="4" t="s">
        <v>529</v>
      </c>
      <c r="E66" s="25" t="s">
        <v>12</v>
      </c>
      <c r="F66" s="418"/>
      <c r="G66" s="330">
        <v>174357</v>
      </c>
      <c r="H66" s="210">
        <v>112619.8</v>
      </c>
      <c r="I66" s="231">
        <v>0</v>
      </c>
      <c r="J66" s="271">
        <v>0</v>
      </c>
      <c r="K66" s="538">
        <v>112619.8</v>
      </c>
      <c r="L66" s="538"/>
    </row>
    <row r="67" spans="1:13" s="437" customFormat="1" ht="84" customHeight="1" x14ac:dyDescent="0.25">
      <c r="A67" s="13"/>
      <c r="B67" s="412"/>
      <c r="C67" s="413"/>
      <c r="D67" s="413"/>
      <c r="E67" s="543"/>
      <c r="F67" s="414" t="s">
        <v>435</v>
      </c>
      <c r="G67" s="550"/>
      <c r="H67" s="415">
        <v>2850000</v>
      </c>
      <c r="I67" s="416">
        <v>2850000</v>
      </c>
      <c r="J67" s="417">
        <v>1</v>
      </c>
      <c r="L67" s="538"/>
      <c r="M67" s="592"/>
    </row>
    <row r="68" spans="1:13" s="437" customFormat="1" ht="32.25" hidden="1" customHeight="1" x14ac:dyDescent="0.25">
      <c r="A68" s="13"/>
      <c r="B68" s="97"/>
      <c r="C68" s="88"/>
      <c r="D68" s="88"/>
      <c r="E68" s="544"/>
      <c r="F68" s="136" t="s">
        <v>428</v>
      </c>
      <c r="G68" s="520"/>
      <c r="H68" s="216">
        <v>2850000</v>
      </c>
      <c r="I68" s="235">
        <v>2850000</v>
      </c>
      <c r="J68" s="277">
        <v>1</v>
      </c>
      <c r="L68" s="538"/>
    </row>
    <row r="69" spans="1:13" s="437" customFormat="1" ht="15" hidden="1" customHeight="1" x14ac:dyDescent="0.25">
      <c r="A69" s="13"/>
      <c r="B69" s="6" t="s">
        <v>11</v>
      </c>
      <c r="C69" s="4"/>
      <c r="D69" s="4" t="s">
        <v>436</v>
      </c>
      <c r="E69" s="25" t="s">
        <v>22</v>
      </c>
      <c r="F69" s="146"/>
      <c r="G69" s="330"/>
      <c r="H69" s="210">
        <v>2850000</v>
      </c>
      <c r="I69" s="231">
        <v>2850000</v>
      </c>
      <c r="J69" s="271">
        <v>1</v>
      </c>
      <c r="K69" s="437">
        <v>0</v>
      </c>
      <c r="L69" s="538">
        <v>2850000</v>
      </c>
    </row>
    <row r="70" spans="1:13" s="441" customFormat="1" ht="61.5" customHeight="1" x14ac:dyDescent="0.25">
      <c r="A70" s="11"/>
      <c r="B70" s="412"/>
      <c r="C70" s="413"/>
      <c r="D70" s="413"/>
      <c r="E70" s="543"/>
      <c r="F70" s="414" t="s">
        <v>169</v>
      </c>
      <c r="G70" s="550">
        <v>83876578.629999995</v>
      </c>
      <c r="H70" s="415">
        <v>84896832.61999999</v>
      </c>
      <c r="I70" s="416">
        <v>63686743.399999999</v>
      </c>
      <c r="J70" s="417">
        <v>0.7501663069700516</v>
      </c>
      <c r="L70" s="523"/>
      <c r="M70" s="591"/>
    </row>
    <row r="71" spans="1:13" s="446" customFormat="1" ht="32.25" hidden="1" customHeight="1" x14ac:dyDescent="0.25">
      <c r="A71" s="12"/>
      <c r="B71" s="97"/>
      <c r="C71" s="88"/>
      <c r="D71" s="88"/>
      <c r="E71" s="544"/>
      <c r="F71" s="136" t="s">
        <v>29</v>
      </c>
      <c r="G71" s="520">
        <v>69912978.629999995</v>
      </c>
      <c r="H71" s="216">
        <v>71430132.299999997</v>
      </c>
      <c r="I71" s="235">
        <v>53456468.159999996</v>
      </c>
      <c r="J71" s="277">
        <v>0.74837420061729321</v>
      </c>
      <c r="L71" s="528"/>
    </row>
    <row r="72" spans="1:13" s="448" customFormat="1" ht="17.25" hidden="1" customHeight="1" x14ac:dyDescent="0.25">
      <c r="A72" s="13"/>
      <c r="B72" s="6" t="s">
        <v>11</v>
      </c>
      <c r="C72" s="4"/>
      <c r="D72" s="4" t="s">
        <v>298</v>
      </c>
      <c r="E72" s="25" t="s">
        <v>30</v>
      </c>
      <c r="F72" s="146"/>
      <c r="G72" s="330">
        <v>69912978.629999995</v>
      </c>
      <c r="H72" s="210">
        <v>71430132.299999997</v>
      </c>
      <c r="I72" s="231">
        <v>53456468.159999996</v>
      </c>
      <c r="J72" s="271">
        <v>0.74837420061729321</v>
      </c>
      <c r="K72" s="470">
        <v>1517153.6700000018</v>
      </c>
      <c r="L72" s="470">
        <v>69912978.629999995</v>
      </c>
    </row>
    <row r="73" spans="1:13" s="446" customFormat="1" ht="75" hidden="1" customHeight="1" x14ac:dyDescent="0.25">
      <c r="A73" s="12"/>
      <c r="B73" s="97"/>
      <c r="C73" s="88"/>
      <c r="D73" s="88"/>
      <c r="E73" s="544"/>
      <c r="F73" s="136" t="s">
        <v>218</v>
      </c>
      <c r="G73" s="520">
        <v>12960000</v>
      </c>
      <c r="H73" s="216">
        <v>12453000</v>
      </c>
      <c r="I73" s="235">
        <v>9336000</v>
      </c>
      <c r="J73" s="277">
        <v>0.74969886774271255</v>
      </c>
      <c r="L73" s="528"/>
    </row>
    <row r="74" spans="1:13" s="437" customFormat="1" ht="15" hidden="1" customHeight="1" x14ac:dyDescent="0.25">
      <c r="A74" s="13"/>
      <c r="B74" s="6" t="s">
        <v>11</v>
      </c>
      <c r="C74" s="4"/>
      <c r="D74" s="4" t="s">
        <v>299</v>
      </c>
      <c r="E74" s="25" t="s">
        <v>30</v>
      </c>
      <c r="F74" s="418"/>
      <c r="G74" s="330">
        <v>12960000</v>
      </c>
      <c r="H74" s="210">
        <v>12453000</v>
      </c>
      <c r="I74" s="231">
        <v>9336000</v>
      </c>
      <c r="J74" s="271">
        <v>0.74969886774271255</v>
      </c>
      <c r="K74" s="444">
        <v>-505000</v>
      </c>
      <c r="L74" s="538">
        <v>12958000</v>
      </c>
    </row>
    <row r="75" spans="1:13" s="446" customFormat="1" ht="73.5" hidden="1" customHeight="1" x14ac:dyDescent="0.25">
      <c r="A75" s="12"/>
      <c r="B75" s="97"/>
      <c r="C75" s="88"/>
      <c r="D75" s="88"/>
      <c r="E75" s="544"/>
      <c r="F75" s="136" t="s">
        <v>219</v>
      </c>
      <c r="G75" s="520">
        <v>307600</v>
      </c>
      <c r="H75" s="216">
        <v>381700.32</v>
      </c>
      <c r="I75" s="235">
        <v>334275.24</v>
      </c>
      <c r="J75" s="277">
        <v>0.87575310390098704</v>
      </c>
      <c r="L75" s="528"/>
    </row>
    <row r="76" spans="1:13" s="437" customFormat="1" ht="15" hidden="1" customHeight="1" x14ac:dyDescent="0.25">
      <c r="A76" s="13"/>
      <c r="B76" s="6" t="s">
        <v>11</v>
      </c>
      <c r="C76" s="4"/>
      <c r="D76" s="4" t="s">
        <v>300</v>
      </c>
      <c r="E76" s="25" t="s">
        <v>51</v>
      </c>
      <c r="F76" s="418"/>
      <c r="G76" s="330">
        <v>307600</v>
      </c>
      <c r="H76" s="210">
        <v>381700.32</v>
      </c>
      <c r="I76" s="231">
        <v>334275.24</v>
      </c>
      <c r="J76" s="271">
        <v>0.87575310390098704</v>
      </c>
      <c r="K76" s="444">
        <v>72100.320000000007</v>
      </c>
      <c r="L76" s="538">
        <v>309600</v>
      </c>
    </row>
    <row r="77" spans="1:13" s="446" customFormat="1" ht="30" hidden="1" customHeight="1" x14ac:dyDescent="0.25">
      <c r="A77" s="12"/>
      <c r="B77" s="97"/>
      <c r="C77" s="88"/>
      <c r="D77" s="88"/>
      <c r="E77" s="544"/>
      <c r="F77" s="136" t="s">
        <v>31</v>
      </c>
      <c r="G77" s="520">
        <v>696000</v>
      </c>
      <c r="H77" s="216">
        <v>632000</v>
      </c>
      <c r="I77" s="235">
        <v>560000</v>
      </c>
      <c r="J77" s="277">
        <v>0.88607594936708856</v>
      </c>
      <c r="K77" s="444"/>
      <c r="L77" s="444"/>
    </row>
    <row r="78" spans="1:13" s="437" customFormat="1" ht="12.75" hidden="1" customHeight="1" x14ac:dyDescent="0.25">
      <c r="A78" s="13"/>
      <c r="B78" s="6" t="s">
        <v>11</v>
      </c>
      <c r="C78" s="4"/>
      <c r="D78" s="4" t="s">
        <v>297</v>
      </c>
      <c r="E78" s="25" t="s">
        <v>30</v>
      </c>
      <c r="F78" s="418"/>
      <c r="G78" s="330">
        <v>696000</v>
      </c>
      <c r="H78" s="210">
        <v>632000</v>
      </c>
      <c r="I78" s="231">
        <v>560000</v>
      </c>
      <c r="J78" s="271">
        <v>0.88607594936708856</v>
      </c>
      <c r="K78" s="444">
        <v>-64000</v>
      </c>
      <c r="L78" s="444">
        <v>696000</v>
      </c>
    </row>
    <row r="79" spans="1:13" s="441" customFormat="1" ht="51" customHeight="1" x14ac:dyDescent="0.25">
      <c r="A79" s="11"/>
      <c r="B79" s="412"/>
      <c r="C79" s="413"/>
      <c r="D79" s="413"/>
      <c r="E79" s="543"/>
      <c r="F79" s="414" t="s">
        <v>170</v>
      </c>
      <c r="G79" s="550">
        <v>65541564</v>
      </c>
      <c r="H79" s="552">
        <v>115760466</v>
      </c>
      <c r="I79" s="416">
        <v>64815000</v>
      </c>
      <c r="J79" s="417">
        <v>0.55990617729545078</v>
      </c>
      <c r="K79" s="444"/>
      <c r="L79" s="444"/>
      <c r="M79" s="591"/>
    </row>
    <row r="80" spans="1:13" s="446" customFormat="1" ht="45" hidden="1" customHeight="1" x14ac:dyDescent="0.25">
      <c r="A80" s="12"/>
      <c r="B80" s="97"/>
      <c r="C80" s="88"/>
      <c r="D80" s="88"/>
      <c r="E80" s="544"/>
      <c r="F80" s="136" t="s">
        <v>32</v>
      </c>
      <c r="G80" s="520">
        <v>65541564</v>
      </c>
      <c r="H80" s="361">
        <v>115760466</v>
      </c>
      <c r="I80" s="235">
        <v>64815000</v>
      </c>
      <c r="J80" s="277">
        <v>0.55990617729545078</v>
      </c>
      <c r="K80" s="444"/>
      <c r="L80" s="444"/>
    </row>
    <row r="81" spans="1:13" s="437" customFormat="1" ht="15" hidden="1" customHeight="1" x14ac:dyDescent="0.25">
      <c r="A81" s="13"/>
      <c r="B81" s="6" t="s">
        <v>11</v>
      </c>
      <c r="C81" s="4"/>
      <c r="D81" s="4" t="s">
        <v>301</v>
      </c>
      <c r="E81" s="25" t="s">
        <v>22</v>
      </c>
      <c r="F81" s="419"/>
      <c r="G81" s="330">
        <v>65541564</v>
      </c>
      <c r="H81" s="320">
        <v>115760466</v>
      </c>
      <c r="I81" s="231">
        <v>64815000</v>
      </c>
      <c r="J81" s="271">
        <v>0.55990617729545078</v>
      </c>
      <c r="K81" s="444">
        <v>0</v>
      </c>
      <c r="L81" s="444">
        <v>115760466</v>
      </c>
    </row>
    <row r="82" spans="1:13" s="441" customFormat="1" ht="49.5" customHeight="1" x14ac:dyDescent="0.25">
      <c r="A82" s="11"/>
      <c r="B82" s="412"/>
      <c r="C82" s="413"/>
      <c r="D82" s="413"/>
      <c r="E82" s="543"/>
      <c r="F82" s="414" t="s">
        <v>171</v>
      </c>
      <c r="G82" s="550">
        <v>13633690</v>
      </c>
      <c r="H82" s="552">
        <v>40633690</v>
      </c>
      <c r="I82" s="416">
        <v>8985467.9299999997</v>
      </c>
      <c r="J82" s="417">
        <v>0.22113344690083522</v>
      </c>
      <c r="K82" s="444"/>
      <c r="L82" s="444"/>
      <c r="M82" s="591"/>
    </row>
    <row r="83" spans="1:13" s="446" customFormat="1" ht="86.25" hidden="1" customHeight="1" x14ac:dyDescent="0.25">
      <c r="A83" s="12"/>
      <c r="B83" s="97"/>
      <c r="C83" s="88"/>
      <c r="D83" s="88"/>
      <c r="E83" s="544"/>
      <c r="F83" s="136" t="s">
        <v>33</v>
      </c>
      <c r="G83" s="520">
        <v>12356566</v>
      </c>
      <c r="H83" s="361">
        <v>12356566</v>
      </c>
      <c r="I83" s="235">
        <v>7689003.3300000001</v>
      </c>
      <c r="J83" s="277">
        <v>0.62226053176910157</v>
      </c>
      <c r="K83" s="444"/>
      <c r="L83" s="444"/>
    </row>
    <row r="84" spans="1:13" s="437" customFormat="1" ht="12.75" hidden="1" customHeight="1" x14ac:dyDescent="0.25">
      <c r="A84" s="13"/>
      <c r="B84" s="6" t="s">
        <v>11</v>
      </c>
      <c r="C84" s="4"/>
      <c r="D84" s="4" t="s">
        <v>302</v>
      </c>
      <c r="E84" s="25" t="s">
        <v>12</v>
      </c>
      <c r="F84" s="419"/>
      <c r="G84" s="330">
        <v>10109754</v>
      </c>
      <c r="H84" s="320">
        <v>10109754</v>
      </c>
      <c r="I84" s="231">
        <v>6187142.5099999998</v>
      </c>
      <c r="J84" s="271">
        <v>0.6119973354445617</v>
      </c>
      <c r="K84" s="444">
        <v>0</v>
      </c>
      <c r="L84" s="444">
        <v>10109754</v>
      </c>
    </row>
    <row r="85" spans="1:13" s="437" customFormat="1" ht="12.75" hidden="1" customHeight="1" x14ac:dyDescent="0.25">
      <c r="A85" s="13"/>
      <c r="B85" s="6" t="s">
        <v>11</v>
      </c>
      <c r="C85" s="4"/>
      <c r="D85" s="4" t="s">
        <v>303</v>
      </c>
      <c r="E85" s="25" t="s">
        <v>12</v>
      </c>
      <c r="F85" s="419"/>
      <c r="G85" s="330">
        <v>2246612</v>
      </c>
      <c r="H85" s="320">
        <v>2246612</v>
      </c>
      <c r="I85" s="231">
        <v>1501660.82</v>
      </c>
      <c r="J85" s="271">
        <v>0.66841128775240233</v>
      </c>
      <c r="K85" s="444">
        <v>0</v>
      </c>
      <c r="L85" s="444">
        <v>2246612</v>
      </c>
    </row>
    <row r="86" spans="1:13" s="437" customFormat="1" ht="12.75" hidden="1" customHeight="1" x14ac:dyDescent="0.25">
      <c r="A86" s="13"/>
      <c r="B86" s="6" t="s">
        <v>11</v>
      </c>
      <c r="C86" s="4"/>
      <c r="D86" s="4" t="s">
        <v>304</v>
      </c>
      <c r="E86" s="25" t="s">
        <v>15</v>
      </c>
      <c r="F86" s="419"/>
      <c r="G86" s="330">
        <v>200</v>
      </c>
      <c r="H86" s="320">
        <v>200</v>
      </c>
      <c r="I86" s="231">
        <v>200</v>
      </c>
      <c r="J86" s="271">
        <v>1</v>
      </c>
      <c r="K86" s="444">
        <v>0</v>
      </c>
      <c r="L86" s="444">
        <v>200</v>
      </c>
    </row>
    <row r="87" spans="1:13" s="437" customFormat="1" ht="58.5" hidden="1" customHeight="1" x14ac:dyDescent="0.25">
      <c r="A87" s="13"/>
      <c r="B87" s="97"/>
      <c r="C87" s="88"/>
      <c r="D87" s="88"/>
      <c r="E87" s="544"/>
      <c r="F87" s="136" t="s">
        <v>220</v>
      </c>
      <c r="G87" s="520">
        <v>112331</v>
      </c>
      <c r="H87" s="361">
        <v>112331</v>
      </c>
      <c r="I87" s="235">
        <v>64445.3</v>
      </c>
      <c r="J87" s="277">
        <v>0.57370894944405371</v>
      </c>
      <c r="K87" s="444"/>
      <c r="L87" s="444"/>
    </row>
    <row r="88" spans="1:13" s="437" customFormat="1" ht="12.75" hidden="1" customHeight="1" x14ac:dyDescent="0.25">
      <c r="A88" s="13"/>
      <c r="B88" s="6" t="s">
        <v>11</v>
      </c>
      <c r="C88" s="4"/>
      <c r="D88" s="4" t="s">
        <v>305</v>
      </c>
      <c r="E88" s="25" t="s">
        <v>140</v>
      </c>
      <c r="F88" s="419"/>
      <c r="G88" s="330">
        <v>112331</v>
      </c>
      <c r="H88" s="320">
        <v>112331</v>
      </c>
      <c r="I88" s="231">
        <v>64445.3</v>
      </c>
      <c r="J88" s="271">
        <v>0.57370894944405371</v>
      </c>
      <c r="K88" s="444">
        <v>0</v>
      </c>
      <c r="L88" s="444">
        <v>112331</v>
      </c>
    </row>
    <row r="89" spans="1:13" s="446" customFormat="1" ht="45" hidden="1" customHeight="1" x14ac:dyDescent="0.25">
      <c r="A89" s="12"/>
      <c r="B89" s="97"/>
      <c r="C89" s="88"/>
      <c r="D89" s="88"/>
      <c r="E89" s="544"/>
      <c r="F89" s="136" t="s">
        <v>34</v>
      </c>
      <c r="G89" s="520">
        <v>1123306</v>
      </c>
      <c r="H89" s="361">
        <v>1123306</v>
      </c>
      <c r="I89" s="235">
        <v>386039.27</v>
      </c>
      <c r="J89" s="277">
        <v>0.34366349863705886</v>
      </c>
      <c r="K89" s="444"/>
      <c r="L89" s="444"/>
    </row>
    <row r="90" spans="1:13" s="437" customFormat="1" ht="12.75" hidden="1" customHeight="1" x14ac:dyDescent="0.25">
      <c r="A90" s="13"/>
      <c r="B90" s="6" t="s">
        <v>11</v>
      </c>
      <c r="C90" s="4"/>
      <c r="D90" s="4" t="s">
        <v>306</v>
      </c>
      <c r="E90" s="25" t="s">
        <v>12</v>
      </c>
      <c r="F90" s="419"/>
      <c r="G90" s="330">
        <v>1123306</v>
      </c>
      <c r="H90" s="320">
        <v>1123306</v>
      </c>
      <c r="I90" s="231">
        <v>386039.27</v>
      </c>
      <c r="J90" s="271">
        <v>0.34366349863705886</v>
      </c>
      <c r="K90" s="444">
        <v>0</v>
      </c>
      <c r="L90" s="444">
        <v>1123306</v>
      </c>
    </row>
    <row r="91" spans="1:13" s="446" customFormat="1" ht="45" hidden="1" customHeight="1" x14ac:dyDescent="0.25">
      <c r="A91" s="12"/>
      <c r="B91" s="97"/>
      <c r="C91" s="88"/>
      <c r="D91" s="88"/>
      <c r="E91" s="544"/>
      <c r="F91" s="136" t="s">
        <v>35</v>
      </c>
      <c r="G91" s="520">
        <v>41487</v>
      </c>
      <c r="H91" s="361">
        <v>41487</v>
      </c>
      <c r="I91" s="235">
        <v>29914.5</v>
      </c>
      <c r="J91" s="277">
        <v>0.72105719864053797</v>
      </c>
      <c r="K91" s="444"/>
      <c r="L91" s="444"/>
    </row>
    <row r="92" spans="1:13" s="437" customFormat="1" ht="12.75" hidden="1" customHeight="1" x14ac:dyDescent="0.25">
      <c r="A92" s="13"/>
      <c r="B92" s="6" t="s">
        <v>11</v>
      </c>
      <c r="C92" s="4"/>
      <c r="D92" s="4" t="s">
        <v>307</v>
      </c>
      <c r="E92" s="25" t="s">
        <v>15</v>
      </c>
      <c r="F92" s="419"/>
      <c r="G92" s="330">
        <v>41487</v>
      </c>
      <c r="H92" s="320">
        <v>41487</v>
      </c>
      <c r="I92" s="231">
        <v>29914.5</v>
      </c>
      <c r="J92" s="271">
        <v>0.72105719864053797</v>
      </c>
      <c r="K92" s="444">
        <v>0</v>
      </c>
      <c r="L92" s="444">
        <v>41487</v>
      </c>
    </row>
    <row r="93" spans="1:13" s="446" customFormat="1" ht="88.5" hidden="1" customHeight="1" x14ac:dyDescent="0.25">
      <c r="A93" s="12"/>
      <c r="B93" s="97"/>
      <c r="C93" s="88"/>
      <c r="D93" s="88"/>
      <c r="E93" s="544"/>
      <c r="F93" s="136" t="s">
        <v>523</v>
      </c>
      <c r="G93" s="520"/>
      <c r="H93" s="361">
        <v>27000000</v>
      </c>
      <c r="I93" s="235">
        <v>816065.53</v>
      </c>
      <c r="J93" s="277">
        <v>3.0224649259259259E-2</v>
      </c>
      <c r="K93" s="444"/>
      <c r="L93" s="444"/>
    </row>
    <row r="94" spans="1:13" s="437" customFormat="1" ht="12.75" hidden="1" customHeight="1" x14ac:dyDescent="0.25">
      <c r="A94" s="13"/>
      <c r="B94" s="6" t="s">
        <v>11</v>
      </c>
      <c r="C94" s="4"/>
      <c r="D94" s="4" t="s">
        <v>524</v>
      </c>
      <c r="E94" s="25" t="s">
        <v>12</v>
      </c>
      <c r="F94" s="419"/>
      <c r="G94" s="330"/>
      <c r="H94" s="320">
        <v>27000000</v>
      </c>
      <c r="I94" s="231">
        <v>816065.53</v>
      </c>
      <c r="J94" s="271">
        <v>3.0224649259259259E-2</v>
      </c>
      <c r="K94" s="444">
        <v>0</v>
      </c>
      <c r="L94" s="444">
        <v>27000000</v>
      </c>
    </row>
    <row r="95" spans="1:13" s="441" customFormat="1" ht="40.5" customHeight="1" thickBot="1" x14ac:dyDescent="0.3">
      <c r="A95" s="11"/>
      <c r="B95" s="412"/>
      <c r="C95" s="413"/>
      <c r="D95" s="413"/>
      <c r="E95" s="543"/>
      <c r="F95" s="414" t="s">
        <v>221</v>
      </c>
      <c r="G95" s="550" t="e">
        <v>#REF!</v>
      </c>
      <c r="H95" s="552">
        <v>20647065.349999998</v>
      </c>
      <c r="I95" s="416">
        <v>7530613.5299999993</v>
      </c>
      <c r="J95" s="417">
        <v>0.36473045453890618</v>
      </c>
      <c r="K95" s="444"/>
      <c r="L95" s="444"/>
      <c r="M95" s="591"/>
    </row>
    <row r="96" spans="1:13" s="446" customFormat="1" ht="19.5" hidden="1" customHeight="1" x14ac:dyDescent="0.25">
      <c r="A96" s="12"/>
      <c r="B96" s="97"/>
      <c r="C96" s="88"/>
      <c r="D96" s="88"/>
      <c r="E96" s="544"/>
      <c r="F96" s="136" t="s">
        <v>221</v>
      </c>
      <c r="G96" s="520" t="e">
        <v>#REF!</v>
      </c>
      <c r="H96" s="361">
        <v>20647065.349999998</v>
      </c>
      <c r="I96" s="235">
        <v>7530613.5299999993</v>
      </c>
      <c r="J96" s="277">
        <v>0.36473045453890618</v>
      </c>
      <c r="K96" s="444"/>
      <c r="L96" s="444"/>
    </row>
    <row r="97" spans="1:13" s="448" customFormat="1" ht="18" hidden="1" customHeight="1" x14ac:dyDescent="0.25">
      <c r="A97" s="13"/>
      <c r="B97" s="499" t="s">
        <v>11</v>
      </c>
      <c r="C97" s="496"/>
      <c r="D97" s="509" t="s">
        <v>308</v>
      </c>
      <c r="E97" s="545" t="s">
        <v>15</v>
      </c>
      <c r="F97" s="146"/>
      <c r="G97" s="330"/>
      <c r="H97" s="320">
        <v>189211.2</v>
      </c>
      <c r="I97" s="231">
        <v>168160</v>
      </c>
      <c r="J97" s="271">
        <v>0.88874231546546922</v>
      </c>
      <c r="K97" s="444">
        <v>0</v>
      </c>
      <c r="L97" s="444">
        <v>189211.2</v>
      </c>
    </row>
    <row r="98" spans="1:13" s="448" customFormat="1" ht="17.25" hidden="1" customHeight="1" x14ac:dyDescent="0.25">
      <c r="A98" s="13"/>
      <c r="B98" s="511" t="s">
        <v>11</v>
      </c>
      <c r="C98" s="509"/>
      <c r="D98" s="509" t="s">
        <v>465</v>
      </c>
      <c r="E98" s="562" t="s">
        <v>15</v>
      </c>
      <c r="F98" s="146"/>
      <c r="G98" s="330"/>
      <c r="H98" s="320">
        <v>2106856</v>
      </c>
      <c r="I98" s="231">
        <v>0</v>
      </c>
      <c r="J98" s="271">
        <v>0</v>
      </c>
      <c r="K98" s="444">
        <v>0</v>
      </c>
      <c r="L98" s="444">
        <v>2106856</v>
      </c>
    </row>
    <row r="99" spans="1:13" s="448" customFormat="1" ht="16.5" hidden="1" customHeight="1" x14ac:dyDescent="0.25">
      <c r="A99" s="13"/>
      <c r="B99" s="511" t="s">
        <v>11</v>
      </c>
      <c r="C99" s="509"/>
      <c r="D99" s="509" t="s">
        <v>467</v>
      </c>
      <c r="E99" s="562" t="s">
        <v>15</v>
      </c>
      <c r="F99" s="146"/>
      <c r="G99" s="330"/>
      <c r="H99" s="320">
        <v>2500000</v>
      </c>
      <c r="I99" s="231">
        <v>0</v>
      </c>
      <c r="J99" s="271">
        <v>0</v>
      </c>
      <c r="K99" s="444">
        <v>0</v>
      </c>
      <c r="L99" s="444">
        <v>2500000</v>
      </c>
    </row>
    <row r="100" spans="1:13" s="448" customFormat="1" ht="18" hidden="1" customHeight="1" x14ac:dyDescent="0.25">
      <c r="A100" s="13"/>
      <c r="B100" s="511" t="s">
        <v>11</v>
      </c>
      <c r="C100" s="509"/>
      <c r="D100" s="509" t="s">
        <v>466</v>
      </c>
      <c r="E100" s="562" t="s">
        <v>15</v>
      </c>
      <c r="F100" s="146"/>
      <c r="G100" s="330"/>
      <c r="H100" s="320">
        <v>2500000</v>
      </c>
      <c r="I100" s="231">
        <v>2500000</v>
      </c>
      <c r="J100" s="271">
        <v>1</v>
      </c>
      <c r="K100" s="444">
        <v>0</v>
      </c>
      <c r="L100" s="444">
        <v>2500000</v>
      </c>
    </row>
    <row r="101" spans="1:13" s="448" customFormat="1" ht="18.75" hidden="1" customHeight="1" x14ac:dyDescent="0.25">
      <c r="A101" s="13"/>
      <c r="B101" s="511" t="s">
        <v>11</v>
      </c>
      <c r="C101" s="509"/>
      <c r="D101" s="509" t="s">
        <v>468</v>
      </c>
      <c r="E101" s="562" t="s">
        <v>15</v>
      </c>
      <c r="F101" s="146"/>
      <c r="G101" s="330"/>
      <c r="H101" s="320">
        <v>1491685.98</v>
      </c>
      <c r="I101" s="231">
        <v>0</v>
      </c>
      <c r="J101" s="271">
        <v>0</v>
      </c>
      <c r="K101" s="444">
        <v>-1008310.9300000002</v>
      </c>
      <c r="L101" s="444">
        <v>2499996.91</v>
      </c>
    </row>
    <row r="102" spans="1:13" s="448" customFormat="1" ht="17.25" hidden="1" customHeight="1" x14ac:dyDescent="0.25">
      <c r="A102" s="13"/>
      <c r="B102" s="511" t="s">
        <v>11</v>
      </c>
      <c r="C102" s="509"/>
      <c r="D102" s="509" t="s">
        <v>469</v>
      </c>
      <c r="E102" s="562" t="s">
        <v>15</v>
      </c>
      <c r="F102" s="146"/>
      <c r="G102" s="330"/>
      <c r="H102" s="320">
        <v>2499936.08</v>
      </c>
      <c r="I102" s="231">
        <v>0</v>
      </c>
      <c r="J102" s="271">
        <v>0</v>
      </c>
      <c r="K102" s="444">
        <v>-63.919999999925494</v>
      </c>
      <c r="L102" s="444">
        <v>2500000</v>
      </c>
    </row>
    <row r="103" spans="1:13" s="448" customFormat="1" ht="18.75" hidden="1" customHeight="1" x14ac:dyDescent="0.25">
      <c r="A103" s="13"/>
      <c r="B103" s="511" t="s">
        <v>11</v>
      </c>
      <c r="C103" s="509"/>
      <c r="D103" s="509" t="s">
        <v>470</v>
      </c>
      <c r="E103" s="562" t="s">
        <v>15</v>
      </c>
      <c r="F103" s="146"/>
      <c r="G103" s="330"/>
      <c r="H103" s="320">
        <v>2369511.5499999998</v>
      </c>
      <c r="I103" s="231">
        <v>2362499</v>
      </c>
      <c r="J103" s="271">
        <v>0.99704050820094137</v>
      </c>
      <c r="K103" s="444">
        <v>-130487.93000000017</v>
      </c>
      <c r="L103" s="444">
        <v>2499999.48</v>
      </c>
    </row>
    <row r="104" spans="1:13" s="448" customFormat="1" ht="19.5" hidden="1" customHeight="1" x14ac:dyDescent="0.25">
      <c r="A104" s="13"/>
      <c r="B104" s="511" t="s">
        <v>11</v>
      </c>
      <c r="C104" s="509"/>
      <c r="D104" s="509" t="s">
        <v>471</v>
      </c>
      <c r="E104" s="562" t="s">
        <v>15</v>
      </c>
      <c r="F104" s="146"/>
      <c r="G104" s="330"/>
      <c r="H104" s="320">
        <v>2001774.38</v>
      </c>
      <c r="I104" s="231">
        <v>0</v>
      </c>
      <c r="J104" s="271">
        <v>0</v>
      </c>
      <c r="K104" s="444">
        <v>-498224.99000000022</v>
      </c>
      <c r="L104" s="444">
        <v>2499999.37</v>
      </c>
    </row>
    <row r="105" spans="1:13" s="448" customFormat="1" ht="17.25" hidden="1" customHeight="1" x14ac:dyDescent="0.25">
      <c r="A105" s="13"/>
      <c r="B105" s="501" t="s">
        <v>11</v>
      </c>
      <c r="C105" s="496"/>
      <c r="D105" s="496" t="s">
        <v>472</v>
      </c>
      <c r="E105" s="545" t="s">
        <v>15</v>
      </c>
      <c r="F105" s="146"/>
      <c r="G105" s="330"/>
      <c r="H105" s="320">
        <v>2499954.5299999998</v>
      </c>
      <c r="I105" s="231">
        <v>2499954.5299999998</v>
      </c>
      <c r="J105" s="271">
        <v>1</v>
      </c>
      <c r="K105" s="444">
        <v>0</v>
      </c>
      <c r="L105" s="444">
        <v>2499954.5299999998</v>
      </c>
    </row>
    <row r="106" spans="1:13" s="448" customFormat="1" ht="20.25" hidden="1" customHeight="1" thickBot="1" x14ac:dyDescent="0.3">
      <c r="A106" s="13"/>
      <c r="B106" s="501" t="s">
        <v>11</v>
      </c>
      <c r="C106" s="496"/>
      <c r="D106" s="496" t="s">
        <v>473</v>
      </c>
      <c r="E106" s="545" t="s">
        <v>15</v>
      </c>
      <c r="F106" s="146"/>
      <c r="G106" s="330"/>
      <c r="H106" s="320">
        <v>2488135.63</v>
      </c>
      <c r="I106" s="231">
        <v>0</v>
      </c>
      <c r="J106" s="271">
        <v>0</v>
      </c>
      <c r="K106" s="444">
        <v>-11862.39000000013</v>
      </c>
      <c r="L106" s="444">
        <v>2499998.02</v>
      </c>
    </row>
    <row r="107" spans="1:13" s="448" customFormat="1" ht="12.75" hidden="1" customHeight="1" x14ac:dyDescent="0.25">
      <c r="A107" s="13"/>
      <c r="B107" s="1699"/>
      <c r="C107" s="1702"/>
      <c r="D107" s="1702"/>
      <c r="E107" s="1739"/>
      <c r="F107" s="146"/>
      <c r="G107" s="330"/>
      <c r="H107" s="320"/>
      <c r="I107" s="231"/>
      <c r="J107" s="271" t="e">
        <v>#DIV/0!</v>
      </c>
      <c r="K107" s="444">
        <v>0</v>
      </c>
      <c r="L107" s="444"/>
    </row>
    <row r="108" spans="1:13" s="448" customFormat="1" ht="12.75" hidden="1" customHeight="1" x14ac:dyDescent="0.25">
      <c r="A108" s="13"/>
      <c r="B108" s="1700"/>
      <c r="C108" s="1687"/>
      <c r="D108" s="1687"/>
      <c r="E108" s="1740"/>
      <c r="F108" s="201"/>
      <c r="G108" s="330"/>
      <c r="H108" s="320"/>
      <c r="I108" s="231"/>
      <c r="J108" s="271" t="e">
        <v>#DIV/0!</v>
      </c>
      <c r="K108" s="444">
        <v>0</v>
      </c>
      <c r="L108" s="444"/>
    </row>
    <row r="109" spans="1:13" s="437" customFormat="1" ht="15" hidden="1" customHeight="1" thickBot="1" x14ac:dyDescent="0.3">
      <c r="A109" s="13"/>
      <c r="B109" s="1708"/>
      <c r="C109" s="1693"/>
      <c r="D109" s="1693"/>
      <c r="E109" s="1737"/>
      <c r="F109" s="419"/>
      <c r="G109" s="330"/>
      <c r="H109" s="320"/>
      <c r="I109" s="231"/>
      <c r="J109" s="271" t="e">
        <v>#DIV/0!</v>
      </c>
      <c r="K109" s="444">
        <v>0</v>
      </c>
      <c r="L109" s="444"/>
    </row>
    <row r="110" spans="1:13" s="437" customFormat="1" ht="39.75" customHeight="1" thickBot="1" x14ac:dyDescent="0.3">
      <c r="A110" s="13"/>
      <c r="B110" s="392"/>
      <c r="C110" s="393"/>
      <c r="D110" s="393"/>
      <c r="E110" s="482"/>
      <c r="F110" s="414" t="s">
        <v>217</v>
      </c>
      <c r="G110" s="550">
        <v>317622885.14999998</v>
      </c>
      <c r="H110" s="552">
        <v>333921731.41000003</v>
      </c>
      <c r="I110" s="416">
        <v>227963937.66999996</v>
      </c>
      <c r="J110" s="417">
        <v>0.68268673831862225</v>
      </c>
      <c r="K110" s="444"/>
      <c r="L110" s="444"/>
      <c r="M110" s="592"/>
    </row>
    <row r="111" spans="1:13" s="437" customFormat="1" ht="45.75" hidden="1" customHeight="1" x14ac:dyDescent="0.25">
      <c r="A111" s="13"/>
      <c r="B111" s="101"/>
      <c r="C111" s="102"/>
      <c r="D111" s="102"/>
      <c r="E111" s="121"/>
      <c r="F111" s="136" t="s">
        <v>222</v>
      </c>
      <c r="G111" s="520">
        <v>317622885.14999998</v>
      </c>
      <c r="H111" s="361">
        <v>333921731.41000003</v>
      </c>
      <c r="I111" s="235">
        <v>227963937.66999996</v>
      </c>
      <c r="J111" s="277">
        <v>0.68268673831862225</v>
      </c>
      <c r="K111" s="444"/>
      <c r="L111" s="444"/>
    </row>
    <row r="112" spans="1:13" s="437" customFormat="1" ht="12.75" hidden="1" customHeight="1" x14ac:dyDescent="0.25">
      <c r="A112" s="13"/>
      <c r="B112" s="6" t="s">
        <v>11</v>
      </c>
      <c r="C112" s="4"/>
      <c r="D112" s="4" t="s">
        <v>309</v>
      </c>
      <c r="E112" s="25" t="s">
        <v>140</v>
      </c>
      <c r="F112" s="418"/>
      <c r="G112" s="330">
        <v>6775713.4100000001</v>
      </c>
      <c r="H112" s="320">
        <v>6775713.4100000001</v>
      </c>
      <c r="I112" s="231">
        <v>4089458.92</v>
      </c>
      <c r="J112" s="271">
        <v>0.60354661901203399</v>
      </c>
      <c r="K112" s="444">
        <v>0</v>
      </c>
      <c r="L112" s="444">
        <v>6775713.4100000001</v>
      </c>
    </row>
    <row r="113" spans="1:13" s="437" customFormat="1" ht="12.75" hidden="1" customHeight="1" x14ac:dyDescent="0.25">
      <c r="A113" s="13"/>
      <c r="B113" s="6" t="s">
        <v>11</v>
      </c>
      <c r="C113" s="4"/>
      <c r="D113" s="4" t="s">
        <v>310</v>
      </c>
      <c r="E113" s="25" t="s">
        <v>12</v>
      </c>
      <c r="F113" s="418"/>
      <c r="G113" s="330">
        <v>246929220.09999999</v>
      </c>
      <c r="H113" s="320">
        <v>263228066.36000001</v>
      </c>
      <c r="I113" s="231">
        <v>180988703.69999999</v>
      </c>
      <c r="J113" s="271">
        <v>0.68757373103395991</v>
      </c>
      <c r="K113" s="444">
        <v>9748996.0400000215</v>
      </c>
      <c r="L113" s="444">
        <v>253479070.31999999</v>
      </c>
    </row>
    <row r="114" spans="1:13" s="437" customFormat="1" ht="12.75" hidden="1" customHeight="1" x14ac:dyDescent="0.25">
      <c r="A114" s="13"/>
      <c r="B114" s="6" t="s">
        <v>11</v>
      </c>
      <c r="C114" s="4"/>
      <c r="D114" s="4" t="s">
        <v>311</v>
      </c>
      <c r="E114" s="25" t="s">
        <v>26</v>
      </c>
      <c r="F114" s="418"/>
      <c r="G114" s="330">
        <v>314110</v>
      </c>
      <c r="H114" s="320">
        <v>314110</v>
      </c>
      <c r="I114" s="231">
        <v>203000</v>
      </c>
      <c r="J114" s="271">
        <v>0.64627041482283276</v>
      </c>
      <c r="K114" s="444">
        <v>0</v>
      </c>
      <c r="L114" s="444">
        <v>314110</v>
      </c>
    </row>
    <row r="115" spans="1:13" s="437" customFormat="1" ht="12.75" hidden="1" customHeight="1" x14ac:dyDescent="0.25">
      <c r="A115" s="13"/>
      <c r="B115" s="6" t="s">
        <v>11</v>
      </c>
      <c r="C115" s="4"/>
      <c r="D115" s="4" t="s">
        <v>312</v>
      </c>
      <c r="E115" s="25" t="s">
        <v>26</v>
      </c>
      <c r="F115" s="418"/>
      <c r="G115" s="330">
        <v>62855841.640000001</v>
      </c>
      <c r="H115" s="320">
        <v>62855841.640000001</v>
      </c>
      <c r="I115" s="231">
        <v>42582024.049999997</v>
      </c>
      <c r="J115" s="271">
        <v>0.67745531583021212</v>
      </c>
      <c r="K115" s="444">
        <v>0</v>
      </c>
      <c r="L115" s="444">
        <v>62855841.640000001</v>
      </c>
    </row>
    <row r="116" spans="1:13" s="437" customFormat="1" ht="12.75" hidden="1" customHeight="1" x14ac:dyDescent="0.25">
      <c r="A116" s="13"/>
      <c r="B116" s="6" t="s">
        <v>11</v>
      </c>
      <c r="C116" s="4"/>
      <c r="D116" s="4" t="s">
        <v>313</v>
      </c>
      <c r="E116" s="25" t="s">
        <v>15</v>
      </c>
      <c r="F116" s="418"/>
      <c r="G116" s="330">
        <v>188000</v>
      </c>
      <c r="H116" s="320">
        <v>188000</v>
      </c>
      <c r="I116" s="231">
        <v>76751</v>
      </c>
      <c r="J116" s="271">
        <v>0.40825</v>
      </c>
      <c r="K116" s="444">
        <v>0</v>
      </c>
      <c r="L116" s="444">
        <v>188000</v>
      </c>
    </row>
    <row r="117" spans="1:13" s="437" customFormat="1" ht="12.75" hidden="1" customHeight="1" x14ac:dyDescent="0.25">
      <c r="A117" s="13"/>
      <c r="B117" s="6" t="s">
        <v>11</v>
      </c>
      <c r="C117" s="4"/>
      <c r="D117" s="4" t="s">
        <v>314</v>
      </c>
      <c r="E117" s="25" t="s">
        <v>15</v>
      </c>
      <c r="F117" s="418" t="s">
        <v>8</v>
      </c>
      <c r="G117" s="330">
        <v>250000</v>
      </c>
      <c r="H117" s="320">
        <v>250000</v>
      </c>
      <c r="I117" s="231">
        <v>0</v>
      </c>
      <c r="J117" s="271">
        <v>0</v>
      </c>
      <c r="K117" s="444">
        <v>0</v>
      </c>
      <c r="L117" s="444">
        <v>250000</v>
      </c>
    </row>
    <row r="118" spans="1:13" s="437" customFormat="1" ht="0.75" hidden="1" customHeight="1" thickBot="1" x14ac:dyDescent="0.3">
      <c r="A118" s="13"/>
      <c r="B118" s="511" t="s">
        <v>11</v>
      </c>
      <c r="C118" s="509"/>
      <c r="D118" s="509" t="s">
        <v>315</v>
      </c>
      <c r="E118" s="562" t="s">
        <v>15</v>
      </c>
      <c r="F118" s="419"/>
      <c r="G118" s="330">
        <v>310000</v>
      </c>
      <c r="H118" s="320">
        <v>310000</v>
      </c>
      <c r="I118" s="231">
        <v>24000</v>
      </c>
      <c r="J118" s="271">
        <v>7.7419354838709681E-2</v>
      </c>
      <c r="K118" s="444">
        <v>0</v>
      </c>
      <c r="L118" s="444">
        <v>310000</v>
      </c>
    </row>
    <row r="119" spans="1:13" s="437" customFormat="1" ht="45.75" customHeight="1" thickBot="1" x14ac:dyDescent="0.3">
      <c r="A119" s="13"/>
      <c r="B119" s="392"/>
      <c r="C119" s="393"/>
      <c r="D119" s="393"/>
      <c r="E119" s="482"/>
      <c r="F119" s="414" t="s">
        <v>27</v>
      </c>
      <c r="G119" s="550">
        <v>36179836.979999997</v>
      </c>
      <c r="H119" s="552">
        <v>36179836.979999997</v>
      </c>
      <c r="I119" s="416">
        <v>25181545.600000001</v>
      </c>
      <c r="J119" s="417">
        <v>0.69601047715942488</v>
      </c>
      <c r="K119" s="444"/>
      <c r="L119" s="444"/>
      <c r="M119" s="592"/>
    </row>
    <row r="120" spans="1:13" s="437" customFormat="1" ht="48.75" hidden="1" customHeight="1" x14ac:dyDescent="0.25">
      <c r="A120" s="13"/>
      <c r="B120" s="101"/>
      <c r="C120" s="102"/>
      <c r="D120" s="102"/>
      <c r="E120" s="121"/>
      <c r="F120" s="136" t="s">
        <v>223</v>
      </c>
      <c r="G120" s="520">
        <v>36179836.979999997</v>
      </c>
      <c r="H120" s="361">
        <v>36179836.979999997</v>
      </c>
      <c r="I120" s="235">
        <v>25181545.600000001</v>
      </c>
      <c r="J120" s="277">
        <v>0.69601047715942488</v>
      </c>
      <c r="K120" s="444"/>
      <c r="L120" s="444"/>
    </row>
    <row r="121" spans="1:13" s="437" customFormat="1" ht="15.75" hidden="1" customHeight="1" thickBot="1" x14ac:dyDescent="0.3">
      <c r="A121" s="13"/>
      <c r="B121" s="511" t="s">
        <v>11</v>
      </c>
      <c r="C121" s="509"/>
      <c r="D121" s="509" t="s">
        <v>316</v>
      </c>
      <c r="E121" s="562" t="s">
        <v>114</v>
      </c>
      <c r="F121" s="419"/>
      <c r="G121" s="330">
        <v>36179836.979999997</v>
      </c>
      <c r="H121" s="320">
        <v>36179836.979999997</v>
      </c>
      <c r="I121" s="231">
        <v>25181545.600000001</v>
      </c>
      <c r="J121" s="271">
        <v>0.69601047715942488</v>
      </c>
      <c r="K121" s="444">
        <v>0</v>
      </c>
      <c r="L121" s="444">
        <v>36179836.979999997</v>
      </c>
    </row>
    <row r="122" spans="1:13" s="441" customFormat="1" ht="40.5" customHeight="1" thickBot="1" x14ac:dyDescent="0.3">
      <c r="A122" s="11"/>
      <c r="B122" s="392"/>
      <c r="C122" s="393"/>
      <c r="D122" s="393"/>
      <c r="E122" s="482"/>
      <c r="F122" s="548" t="s">
        <v>17</v>
      </c>
      <c r="G122" s="550">
        <v>1799973.66</v>
      </c>
      <c r="H122" s="553">
        <v>1847153.66</v>
      </c>
      <c r="I122" s="475">
        <v>1021893</v>
      </c>
      <c r="J122" s="476">
        <v>0.5532257668265671</v>
      </c>
      <c r="K122" s="444"/>
      <c r="L122" s="444"/>
      <c r="M122" s="591"/>
    </row>
    <row r="123" spans="1:13" s="446" customFormat="1" ht="31.5" hidden="1" customHeight="1" x14ac:dyDescent="0.25">
      <c r="A123" s="12"/>
      <c r="B123" s="101"/>
      <c r="C123" s="102"/>
      <c r="D123" s="102"/>
      <c r="E123" s="103"/>
      <c r="F123" s="125" t="s">
        <v>224</v>
      </c>
      <c r="G123" s="106">
        <v>1799973.66</v>
      </c>
      <c r="H123" s="133">
        <v>1847153.66</v>
      </c>
      <c r="I123" s="260">
        <v>1021893</v>
      </c>
      <c r="J123" s="287">
        <v>0.5532257668265671</v>
      </c>
      <c r="K123" s="444"/>
      <c r="L123" s="444"/>
    </row>
    <row r="124" spans="1:13" s="439" customFormat="1" ht="15" hidden="1" customHeight="1" x14ac:dyDescent="0.25">
      <c r="A124" s="13"/>
      <c r="B124" s="514" t="s">
        <v>11</v>
      </c>
      <c r="C124" s="505"/>
      <c r="D124" s="505" t="s">
        <v>522</v>
      </c>
      <c r="E124" s="507" t="s">
        <v>15</v>
      </c>
      <c r="F124" s="195"/>
      <c r="G124" s="71">
        <v>1331836.1599999999</v>
      </c>
      <c r="H124" s="221">
        <v>1331836.1599999999</v>
      </c>
      <c r="I124" s="231">
        <v>687395.5</v>
      </c>
      <c r="J124" s="271">
        <v>0.51612617275686523</v>
      </c>
      <c r="K124" s="444">
        <v>0</v>
      </c>
      <c r="L124" s="444">
        <v>1331836.1599999999</v>
      </c>
    </row>
    <row r="125" spans="1:13" s="439" customFormat="1" ht="17.25" hidden="1" customHeight="1" thickBot="1" x14ac:dyDescent="0.3">
      <c r="A125" s="13"/>
      <c r="B125" s="513" t="s">
        <v>11</v>
      </c>
      <c r="C125" s="504"/>
      <c r="D125" s="504" t="s">
        <v>317</v>
      </c>
      <c r="E125" s="506" t="s">
        <v>15</v>
      </c>
      <c r="F125" s="194"/>
      <c r="G125" s="68">
        <v>468137.5</v>
      </c>
      <c r="H125" s="209">
        <v>515317.5</v>
      </c>
      <c r="I125" s="249">
        <v>334497.5</v>
      </c>
      <c r="J125" s="268">
        <v>0.64910952956187207</v>
      </c>
      <c r="K125" s="444">
        <v>47180</v>
      </c>
      <c r="L125" s="444">
        <v>468137.5</v>
      </c>
    </row>
    <row r="126" spans="1:13" s="449" customFormat="1" ht="43.5" customHeight="1" thickBot="1" x14ac:dyDescent="0.3">
      <c r="A126" s="91">
        <v>4</v>
      </c>
      <c r="B126" s="107"/>
      <c r="C126" s="108"/>
      <c r="D126" s="108"/>
      <c r="E126" s="120"/>
      <c r="F126" s="554" t="s">
        <v>229</v>
      </c>
      <c r="G126" s="555">
        <v>166667307.56999999</v>
      </c>
      <c r="H126" s="323">
        <v>156106081.94999999</v>
      </c>
      <c r="I126" s="322">
        <v>91076797.730000004</v>
      </c>
      <c r="J126" s="324">
        <v>0.58342888753797217</v>
      </c>
      <c r="K126" s="444"/>
      <c r="L126" s="444"/>
      <c r="M126" s="590"/>
    </row>
    <row r="127" spans="1:13" s="449" customFormat="1" ht="36.75" customHeight="1" thickBot="1" x14ac:dyDescent="0.3">
      <c r="A127" s="27"/>
      <c r="B127" s="58"/>
      <c r="C127" s="59"/>
      <c r="D127" s="59"/>
      <c r="E127" s="60"/>
      <c r="F127" s="396" t="s">
        <v>172</v>
      </c>
      <c r="G127" s="541">
        <v>35216336.619999997</v>
      </c>
      <c r="H127" s="556">
        <v>36475703.710000001</v>
      </c>
      <c r="I127" s="429">
        <v>25976701.440000001</v>
      </c>
      <c r="J127" s="430">
        <v>0.71216450398127218</v>
      </c>
      <c r="K127" s="444"/>
      <c r="L127" s="444"/>
      <c r="M127" s="590"/>
    </row>
    <row r="128" spans="1:13" s="449" customFormat="1" ht="30" hidden="1" customHeight="1" x14ac:dyDescent="0.25">
      <c r="A128" s="27"/>
      <c r="B128" s="101"/>
      <c r="C128" s="102"/>
      <c r="D128" s="102"/>
      <c r="E128" s="121"/>
      <c r="F128" s="136" t="s">
        <v>40</v>
      </c>
      <c r="G128" s="520">
        <v>35216336.619999997</v>
      </c>
      <c r="H128" s="361">
        <v>36475703.710000001</v>
      </c>
      <c r="I128" s="235">
        <v>25976701.440000001</v>
      </c>
      <c r="J128" s="277">
        <v>0.71216450398127218</v>
      </c>
      <c r="K128" s="444"/>
      <c r="L128" s="444"/>
    </row>
    <row r="129" spans="1:13" s="449" customFormat="1" ht="15.75" hidden="1" customHeight="1" thickBot="1" x14ac:dyDescent="0.3">
      <c r="A129" s="27"/>
      <c r="B129" s="6" t="s">
        <v>38</v>
      </c>
      <c r="C129" s="4"/>
      <c r="D129" s="4" t="s">
        <v>318</v>
      </c>
      <c r="E129" s="25" t="s">
        <v>12</v>
      </c>
      <c r="F129" s="418"/>
      <c r="G129" s="330">
        <v>35216336.619999997</v>
      </c>
      <c r="H129" s="320">
        <v>36475703.710000001</v>
      </c>
      <c r="I129" s="231">
        <v>25976701.440000001</v>
      </c>
      <c r="J129" s="271">
        <v>0.71216450398127218</v>
      </c>
      <c r="K129" s="444">
        <v>1259367.0900000036</v>
      </c>
      <c r="L129" s="444">
        <v>35216336.619999997</v>
      </c>
    </row>
    <row r="130" spans="1:13" s="441" customFormat="1" ht="41.25" customHeight="1" thickBot="1" x14ac:dyDescent="0.3">
      <c r="A130" s="11"/>
      <c r="B130" s="111"/>
      <c r="C130" s="112"/>
      <c r="D130" s="112"/>
      <c r="E130" s="122"/>
      <c r="F130" s="479" t="s">
        <v>202</v>
      </c>
      <c r="G130" s="541">
        <v>131450970.95</v>
      </c>
      <c r="H130" s="557">
        <v>119630378.23999999</v>
      </c>
      <c r="I130" s="480">
        <v>65100096.289999999</v>
      </c>
      <c r="J130" s="481">
        <v>0.54417696614983135</v>
      </c>
      <c r="K130" s="444"/>
      <c r="L130" s="444"/>
      <c r="M130" s="591"/>
    </row>
    <row r="131" spans="1:13" s="439" customFormat="1" ht="30" hidden="1" customHeight="1" x14ac:dyDescent="0.25">
      <c r="A131" s="13"/>
      <c r="B131" s="101"/>
      <c r="C131" s="102"/>
      <c r="D131" s="102"/>
      <c r="E131" s="121"/>
      <c r="F131" s="125" t="s">
        <v>203</v>
      </c>
      <c r="G131" s="106">
        <v>131450970.95</v>
      </c>
      <c r="H131" s="133">
        <v>119630378.23999999</v>
      </c>
      <c r="I131" s="260">
        <v>65100096.289999999</v>
      </c>
      <c r="J131" s="287">
        <v>0.54417696614983135</v>
      </c>
      <c r="K131" s="444"/>
      <c r="L131" s="444"/>
    </row>
    <row r="132" spans="1:13" s="439" customFormat="1" ht="17.25" hidden="1" customHeight="1" thickBot="1" x14ac:dyDescent="0.3">
      <c r="A132" s="28"/>
      <c r="B132" s="15" t="s">
        <v>38</v>
      </c>
      <c r="C132" s="16"/>
      <c r="D132" s="16" t="s">
        <v>319</v>
      </c>
      <c r="E132" s="29" t="s">
        <v>39</v>
      </c>
      <c r="F132" s="128"/>
      <c r="G132" s="104">
        <v>131450970.95</v>
      </c>
      <c r="H132" s="219">
        <v>119630378.23999999</v>
      </c>
      <c r="I132" s="249">
        <v>65100096.289999999</v>
      </c>
      <c r="J132" s="268">
        <v>0.54417696614983135</v>
      </c>
      <c r="K132" s="444">
        <v>0</v>
      </c>
      <c r="L132" s="444">
        <v>119630378.23999999</v>
      </c>
    </row>
    <row r="133" spans="1:13" s="531" customFormat="1" ht="45.75" customHeight="1" thickBot="1" x14ac:dyDescent="0.3">
      <c r="A133" s="90">
        <v>5</v>
      </c>
      <c r="B133" s="35"/>
      <c r="C133" s="36"/>
      <c r="D133" s="36"/>
      <c r="E133" s="92"/>
      <c r="F133" s="488" t="s">
        <v>256</v>
      </c>
      <c r="G133" s="489">
        <v>7788567679.3999996</v>
      </c>
      <c r="H133" s="490">
        <v>8976710287.6700001</v>
      </c>
      <c r="I133" s="491">
        <v>5552421606.5500002</v>
      </c>
      <c r="J133" s="492">
        <v>0.61853634890908238</v>
      </c>
      <c r="K133" s="444"/>
      <c r="L133" s="444"/>
      <c r="M133" s="594"/>
    </row>
    <row r="134" spans="1:13" s="441" customFormat="1" ht="42" customHeight="1" x14ac:dyDescent="0.25">
      <c r="A134" s="11"/>
      <c r="B134" s="406"/>
      <c r="C134" s="407"/>
      <c r="D134" s="407"/>
      <c r="E134" s="546"/>
      <c r="F134" s="471" t="s">
        <v>174</v>
      </c>
      <c r="G134" s="550">
        <v>2552130617.5999999</v>
      </c>
      <c r="H134" s="571">
        <v>2578364172.1200004</v>
      </c>
      <c r="I134" s="472">
        <v>2055795318.1600003</v>
      </c>
      <c r="J134" s="473">
        <v>0.79732542842063703</v>
      </c>
      <c r="K134" s="444"/>
      <c r="L134" s="444"/>
      <c r="M134" s="591"/>
    </row>
    <row r="135" spans="1:13" s="446" customFormat="1" ht="17.25" hidden="1" customHeight="1" x14ac:dyDescent="0.25">
      <c r="A135" s="12"/>
      <c r="B135" s="97"/>
      <c r="C135" s="88"/>
      <c r="D135" s="88"/>
      <c r="E135" s="544"/>
      <c r="F135" s="136" t="s">
        <v>47</v>
      </c>
      <c r="G135" s="520">
        <v>1687752041</v>
      </c>
      <c r="H135" s="361">
        <v>1687752041</v>
      </c>
      <c r="I135" s="235">
        <v>1532059157.7900002</v>
      </c>
      <c r="J135" s="277">
        <v>0.90775132873324738</v>
      </c>
      <c r="K135" s="444"/>
      <c r="L135" s="444"/>
    </row>
    <row r="136" spans="1:13" s="437" customFormat="1" ht="12.75" hidden="1" customHeight="1" x14ac:dyDescent="0.25">
      <c r="A136" s="13"/>
      <c r="B136" s="6" t="s">
        <v>45</v>
      </c>
      <c r="C136" s="4"/>
      <c r="D136" s="4" t="s">
        <v>320</v>
      </c>
      <c r="E136" s="25" t="s">
        <v>53</v>
      </c>
      <c r="F136" s="201"/>
      <c r="G136" s="330">
        <v>1687107641</v>
      </c>
      <c r="H136" s="320">
        <v>1687107641</v>
      </c>
      <c r="I136" s="231">
        <v>1531595947.6600001</v>
      </c>
      <c r="J136" s="271">
        <v>0.90782349059374579</v>
      </c>
      <c r="K136" s="444">
        <v>0</v>
      </c>
      <c r="L136" s="444">
        <v>1687107641</v>
      </c>
    </row>
    <row r="137" spans="1:13" s="437" customFormat="1" ht="12.75" hidden="1" customHeight="1" x14ac:dyDescent="0.25">
      <c r="A137" s="13"/>
      <c r="B137" s="6" t="s">
        <v>45</v>
      </c>
      <c r="C137" s="4"/>
      <c r="D137" s="4" t="s">
        <v>321</v>
      </c>
      <c r="E137" s="25" t="s">
        <v>12</v>
      </c>
      <c r="F137" s="201"/>
      <c r="G137" s="330">
        <v>644400</v>
      </c>
      <c r="H137" s="320">
        <v>644400</v>
      </c>
      <c r="I137" s="231">
        <v>463210.13</v>
      </c>
      <c r="J137" s="271">
        <v>0.71882391371818743</v>
      </c>
      <c r="K137" s="444">
        <v>0</v>
      </c>
      <c r="L137" s="444">
        <v>644400</v>
      </c>
    </row>
    <row r="138" spans="1:13" s="446" customFormat="1" ht="45" hidden="1" customHeight="1" x14ac:dyDescent="0.25">
      <c r="A138" s="12"/>
      <c r="B138" s="118"/>
      <c r="C138" s="119"/>
      <c r="D138" s="119"/>
      <c r="E138" s="558"/>
      <c r="F138" s="138" t="s">
        <v>48</v>
      </c>
      <c r="G138" s="518">
        <v>0</v>
      </c>
      <c r="H138" s="572">
        <v>0</v>
      </c>
      <c r="I138" s="236"/>
      <c r="J138" s="289" t="e">
        <v>#DIV/0!</v>
      </c>
      <c r="K138" s="444">
        <v>0</v>
      </c>
      <c r="L138" s="444">
        <v>0</v>
      </c>
    </row>
    <row r="139" spans="1:13" s="437" customFormat="1" ht="12.75" hidden="1" customHeight="1" x14ac:dyDescent="0.25">
      <c r="A139" s="13"/>
      <c r="B139" s="6" t="s">
        <v>45</v>
      </c>
      <c r="C139" s="4"/>
      <c r="D139" s="4" t="s">
        <v>49</v>
      </c>
      <c r="E139" s="25" t="s">
        <v>12</v>
      </c>
      <c r="F139" s="201" t="s">
        <v>7</v>
      </c>
      <c r="G139" s="330"/>
      <c r="H139" s="320"/>
      <c r="I139" s="231"/>
      <c r="J139" s="271" t="e">
        <v>#DIV/0!</v>
      </c>
      <c r="K139" s="444">
        <v>0</v>
      </c>
      <c r="L139" s="444"/>
    </row>
    <row r="140" spans="1:13" s="446" customFormat="1" ht="45" hidden="1" customHeight="1" x14ac:dyDescent="0.25">
      <c r="A140" s="12"/>
      <c r="B140" s="97"/>
      <c r="C140" s="88"/>
      <c r="D140" s="88"/>
      <c r="E140" s="544"/>
      <c r="F140" s="136" t="s">
        <v>50</v>
      </c>
      <c r="G140" s="520">
        <v>88377294</v>
      </c>
      <c r="H140" s="361">
        <v>88377294</v>
      </c>
      <c r="I140" s="235">
        <v>42246686.479999997</v>
      </c>
      <c r="J140" s="277">
        <v>0.47802647680070398</v>
      </c>
      <c r="K140" s="444"/>
      <c r="L140" s="444"/>
    </row>
    <row r="141" spans="1:13" s="448" customFormat="1" ht="12.75" hidden="1" customHeight="1" x14ac:dyDescent="0.25">
      <c r="A141" s="13"/>
      <c r="B141" s="512" t="s">
        <v>45</v>
      </c>
      <c r="C141" s="498"/>
      <c r="D141" s="498" t="s">
        <v>322</v>
      </c>
      <c r="E141" s="559" t="s">
        <v>16</v>
      </c>
      <c r="F141" s="201"/>
      <c r="G141" s="330">
        <v>88377294</v>
      </c>
      <c r="H141" s="320">
        <v>88377294</v>
      </c>
      <c r="I141" s="231">
        <v>42246686.479999997</v>
      </c>
      <c r="J141" s="271">
        <v>0.47802647680070398</v>
      </c>
      <c r="K141" s="444">
        <v>0</v>
      </c>
      <c r="L141" s="444">
        <v>88377294</v>
      </c>
    </row>
    <row r="142" spans="1:13" s="446" customFormat="1" ht="18.75" hidden="1" customHeight="1" x14ac:dyDescent="0.25">
      <c r="A142" s="12"/>
      <c r="B142" s="97"/>
      <c r="C142" s="88"/>
      <c r="D142" s="88"/>
      <c r="E142" s="544"/>
      <c r="F142" s="136" t="s">
        <v>52</v>
      </c>
      <c r="G142" s="520">
        <v>727129115.19000006</v>
      </c>
      <c r="H142" s="361">
        <v>669134537.14999998</v>
      </c>
      <c r="I142" s="235">
        <v>445496670.87</v>
      </c>
      <c r="J142" s="277">
        <v>0.66578041654743181</v>
      </c>
      <c r="K142" s="444"/>
      <c r="L142" s="444"/>
    </row>
    <row r="143" spans="1:13" s="437" customFormat="1" ht="12.75" hidden="1" customHeight="1" x14ac:dyDescent="0.25">
      <c r="A143" s="13"/>
      <c r="B143" s="6" t="s">
        <v>45</v>
      </c>
      <c r="C143" s="4"/>
      <c r="D143" s="4" t="s">
        <v>323</v>
      </c>
      <c r="E143" s="25" t="s">
        <v>26</v>
      </c>
      <c r="F143" s="146"/>
      <c r="G143" s="330">
        <v>727129115.19000006</v>
      </c>
      <c r="H143" s="320">
        <v>669134537.14999998</v>
      </c>
      <c r="I143" s="231">
        <v>445496670.87</v>
      </c>
      <c r="J143" s="271">
        <v>0.66578041654743181</v>
      </c>
      <c r="K143" s="444">
        <v>-8587740.1900000572</v>
      </c>
      <c r="L143" s="444">
        <v>677722277.34000003</v>
      </c>
    </row>
    <row r="144" spans="1:13" s="446" customFormat="1" ht="18" hidden="1" customHeight="1" x14ac:dyDescent="0.25">
      <c r="A144" s="12"/>
      <c r="B144" s="97"/>
      <c r="C144" s="88"/>
      <c r="D144" s="88"/>
      <c r="E144" s="544"/>
      <c r="F144" s="136" t="s">
        <v>54</v>
      </c>
      <c r="G144" s="520">
        <v>48872167.409999996</v>
      </c>
      <c r="H144" s="361">
        <v>50255059.710000001</v>
      </c>
      <c r="I144" s="235">
        <v>33296749.02</v>
      </c>
      <c r="J144" s="277">
        <v>0.66255515787148589</v>
      </c>
      <c r="K144" s="444"/>
      <c r="L144" s="444"/>
    </row>
    <row r="145" spans="1:13" s="437" customFormat="1" ht="12.75" hidden="1" customHeight="1" x14ac:dyDescent="0.25">
      <c r="A145" s="13"/>
      <c r="B145" s="186" t="s">
        <v>45</v>
      </c>
      <c r="C145" s="204"/>
      <c r="D145" s="204" t="s">
        <v>324</v>
      </c>
      <c r="E145" s="485" t="s">
        <v>53</v>
      </c>
      <c r="F145" s="201"/>
      <c r="G145" s="330">
        <v>48872167.409999996</v>
      </c>
      <c r="H145" s="320">
        <v>50255059.710000001</v>
      </c>
      <c r="I145" s="231">
        <v>33296749.02</v>
      </c>
      <c r="J145" s="271">
        <v>0.66255515787148589</v>
      </c>
      <c r="K145" s="444">
        <v>0</v>
      </c>
      <c r="L145" s="444">
        <v>50255059.710000001</v>
      </c>
    </row>
    <row r="146" spans="1:13" s="446" customFormat="1" ht="18" hidden="1" customHeight="1" x14ac:dyDescent="0.25">
      <c r="A146" s="12"/>
      <c r="B146" s="97"/>
      <c r="C146" s="88"/>
      <c r="D146" s="88"/>
      <c r="E146" s="544"/>
      <c r="F146" s="136" t="s">
        <v>55</v>
      </c>
      <c r="G146" s="520">
        <v>0</v>
      </c>
      <c r="H146" s="361">
        <v>72067462.480000004</v>
      </c>
      <c r="I146" s="235">
        <v>496054</v>
      </c>
      <c r="J146" s="277">
        <v>6.8831894856526098E-3</v>
      </c>
      <c r="K146" s="444">
        <v>72067462.480000004</v>
      </c>
      <c r="L146" s="444">
        <v>0</v>
      </c>
    </row>
    <row r="147" spans="1:13" s="437" customFormat="1" ht="12.75" hidden="1" customHeight="1" x14ac:dyDescent="0.25">
      <c r="A147" s="13"/>
      <c r="B147" s="1728" t="s">
        <v>45</v>
      </c>
      <c r="C147" s="1678"/>
      <c r="D147" s="1678" t="s">
        <v>531</v>
      </c>
      <c r="E147" s="1734"/>
      <c r="F147" s="201"/>
      <c r="G147" s="330"/>
      <c r="H147" s="320">
        <v>72067462.480000004</v>
      </c>
      <c r="I147" s="231">
        <v>496054</v>
      </c>
      <c r="J147" s="271">
        <v>6.8831894856526098E-3</v>
      </c>
      <c r="K147" s="444">
        <v>72067462.480000004</v>
      </c>
      <c r="L147" s="444"/>
    </row>
    <row r="148" spans="1:13" s="448" customFormat="1" ht="12.75" hidden="1" customHeight="1" x14ac:dyDescent="0.25">
      <c r="A148" s="13"/>
      <c r="B148" s="1730"/>
      <c r="C148" s="1679"/>
      <c r="D148" s="1679"/>
      <c r="E148" s="1735"/>
      <c r="F148" s="201" t="s">
        <v>7</v>
      </c>
      <c r="G148" s="330"/>
      <c r="H148" s="320"/>
      <c r="I148" s="231"/>
      <c r="J148" s="271" t="e">
        <v>#DIV/0!</v>
      </c>
      <c r="K148" s="444">
        <v>0</v>
      </c>
      <c r="L148" s="444"/>
    </row>
    <row r="149" spans="1:13" s="446" customFormat="1" ht="28.5" hidden="1" customHeight="1" x14ac:dyDescent="0.25">
      <c r="A149" s="12"/>
      <c r="B149" s="149"/>
      <c r="C149" s="57"/>
      <c r="D149" s="57"/>
      <c r="E149" s="561"/>
      <c r="F149" s="138" t="s">
        <v>163</v>
      </c>
      <c r="G149" s="518">
        <v>0</v>
      </c>
      <c r="H149" s="572">
        <v>0</v>
      </c>
      <c r="I149" s="236">
        <v>0</v>
      </c>
      <c r="J149" s="289" t="e">
        <v>#DIV/0!</v>
      </c>
      <c r="K149" s="444">
        <v>0</v>
      </c>
      <c r="L149" s="444">
        <v>0</v>
      </c>
    </row>
    <row r="150" spans="1:13" s="448" customFormat="1" ht="12.75" hidden="1" customHeight="1" x14ac:dyDescent="0.25">
      <c r="A150" s="13"/>
      <c r="B150" s="1728" t="s">
        <v>45</v>
      </c>
      <c r="C150" s="1678"/>
      <c r="D150" s="1678" t="s">
        <v>162</v>
      </c>
      <c r="E150" s="1734" t="s">
        <v>26</v>
      </c>
      <c r="F150" s="201"/>
      <c r="G150" s="330"/>
      <c r="H150" s="320"/>
      <c r="I150" s="231"/>
      <c r="J150" s="271" t="e">
        <v>#DIV/0!</v>
      </c>
      <c r="K150" s="444">
        <v>0</v>
      </c>
      <c r="L150" s="444"/>
    </row>
    <row r="151" spans="1:13" s="448" customFormat="1" ht="12.75" hidden="1" customHeight="1" x14ac:dyDescent="0.25">
      <c r="A151" s="13"/>
      <c r="B151" s="1729"/>
      <c r="C151" s="1731"/>
      <c r="D151" s="1731"/>
      <c r="E151" s="1741"/>
      <c r="F151" s="201" t="s">
        <v>7</v>
      </c>
      <c r="G151" s="567"/>
      <c r="H151" s="573"/>
      <c r="I151" s="234"/>
      <c r="J151" s="271" t="e">
        <v>#DIV/0!</v>
      </c>
      <c r="K151" s="444">
        <v>0</v>
      </c>
      <c r="L151" s="444"/>
    </row>
    <row r="152" spans="1:13" s="448" customFormat="1" ht="12.75" hidden="1" customHeight="1" x14ac:dyDescent="0.25">
      <c r="A152" s="13"/>
      <c r="B152" s="1730"/>
      <c r="C152" s="1679"/>
      <c r="D152" s="1679"/>
      <c r="E152" s="1735"/>
      <c r="F152" s="201" t="s">
        <v>9</v>
      </c>
      <c r="G152" s="567"/>
      <c r="H152" s="573"/>
      <c r="I152" s="234"/>
      <c r="J152" s="271" t="e">
        <v>#DIV/0!</v>
      </c>
      <c r="K152" s="444">
        <v>0</v>
      </c>
      <c r="L152" s="444"/>
    </row>
    <row r="153" spans="1:13" s="446" customFormat="1" ht="30" hidden="1" customHeight="1" x14ac:dyDescent="0.25">
      <c r="A153" s="12"/>
      <c r="B153" s="97"/>
      <c r="C153" s="88"/>
      <c r="D153" s="88"/>
      <c r="E153" s="544"/>
      <c r="F153" s="136" t="s">
        <v>58</v>
      </c>
      <c r="G153" s="520">
        <v>0</v>
      </c>
      <c r="H153" s="361">
        <v>10777777.779999999</v>
      </c>
      <c r="I153" s="235">
        <v>2200000</v>
      </c>
      <c r="J153" s="277">
        <v>0.20412371129811885</v>
      </c>
      <c r="K153" s="444"/>
      <c r="L153" s="444"/>
    </row>
    <row r="154" spans="1:13" s="437" customFormat="1" ht="15" hidden="1" customHeight="1" x14ac:dyDescent="0.25">
      <c r="A154" s="13"/>
      <c r="B154" s="513" t="s">
        <v>45</v>
      </c>
      <c r="C154" s="504"/>
      <c r="D154" s="504" t="s">
        <v>449</v>
      </c>
      <c r="E154" s="560" t="s">
        <v>26</v>
      </c>
      <c r="F154" s="201"/>
      <c r="G154" s="330"/>
      <c r="H154" s="320">
        <v>10777777.779999999</v>
      </c>
      <c r="I154" s="231">
        <v>2200000</v>
      </c>
      <c r="J154" s="271">
        <v>0.20412371129811885</v>
      </c>
      <c r="K154" s="444">
        <v>0</v>
      </c>
      <c r="L154" s="444">
        <v>10777777.779999999</v>
      </c>
    </row>
    <row r="155" spans="1:13" s="446" customFormat="1" ht="15" hidden="1" customHeight="1" x14ac:dyDescent="0.25">
      <c r="A155" s="12"/>
      <c r="B155" s="149"/>
      <c r="C155" s="57"/>
      <c r="D155" s="57"/>
      <c r="E155" s="561"/>
      <c r="F155" s="138" t="s">
        <v>56</v>
      </c>
      <c r="G155" s="518">
        <v>0</v>
      </c>
      <c r="H155" s="572">
        <v>0</v>
      </c>
      <c r="I155" s="236">
        <v>0</v>
      </c>
      <c r="J155" s="289" t="e">
        <v>#DIV/0!</v>
      </c>
      <c r="K155" s="444">
        <v>0</v>
      </c>
      <c r="L155" s="444">
        <v>0</v>
      </c>
    </row>
    <row r="156" spans="1:13" s="448" customFormat="1" ht="12.75" hidden="1" customHeight="1" x14ac:dyDescent="0.25">
      <c r="A156" s="13"/>
      <c r="B156" s="1728" t="s">
        <v>45</v>
      </c>
      <c r="C156" s="1678"/>
      <c r="D156" s="1678" t="s">
        <v>57</v>
      </c>
      <c r="E156" s="1734" t="s">
        <v>26</v>
      </c>
      <c r="F156" s="201"/>
      <c r="G156" s="330"/>
      <c r="H156" s="320"/>
      <c r="I156" s="231"/>
      <c r="J156" s="271" t="e">
        <v>#DIV/0!</v>
      </c>
      <c r="K156" s="444">
        <v>0</v>
      </c>
      <c r="L156" s="444"/>
    </row>
    <row r="157" spans="1:13" s="448" customFormat="1" ht="12.75" hidden="1" customHeight="1" x14ac:dyDescent="0.25">
      <c r="A157" s="13"/>
      <c r="B157" s="1730"/>
      <c r="C157" s="1679"/>
      <c r="D157" s="1679"/>
      <c r="E157" s="1735"/>
      <c r="F157" s="201" t="s">
        <v>7</v>
      </c>
      <c r="G157" s="330"/>
      <c r="H157" s="320"/>
      <c r="I157" s="231"/>
      <c r="J157" s="271" t="e">
        <v>#DIV/0!</v>
      </c>
      <c r="K157" s="444">
        <v>0</v>
      </c>
      <c r="L157" s="444"/>
    </row>
    <row r="158" spans="1:13" s="448" customFormat="1" ht="12.75" hidden="1" customHeight="1" x14ac:dyDescent="0.25">
      <c r="A158" s="13"/>
      <c r="B158" s="186"/>
      <c r="C158" s="204"/>
      <c r="D158" s="204"/>
      <c r="E158" s="485"/>
      <c r="F158" s="201"/>
      <c r="G158" s="330"/>
      <c r="H158" s="320"/>
      <c r="I158" s="231"/>
      <c r="J158" s="271" t="e">
        <v>#DIV/0!</v>
      </c>
      <c r="K158" s="444">
        <v>0</v>
      </c>
      <c r="L158" s="444"/>
    </row>
    <row r="159" spans="1:13" s="441" customFormat="1" ht="39.75" customHeight="1" x14ac:dyDescent="0.25">
      <c r="A159" s="11"/>
      <c r="B159" s="412"/>
      <c r="C159" s="413"/>
      <c r="D159" s="413"/>
      <c r="E159" s="543"/>
      <c r="F159" s="414" t="s">
        <v>175</v>
      </c>
      <c r="G159" s="550">
        <v>3499688491.23</v>
      </c>
      <c r="H159" s="552">
        <v>3548042163.7800002</v>
      </c>
      <c r="I159" s="416">
        <v>2360604152.4500003</v>
      </c>
      <c r="J159" s="417">
        <v>0.66532584548969065</v>
      </c>
      <c r="K159" s="444"/>
      <c r="L159" s="444"/>
      <c r="M159" s="591"/>
    </row>
    <row r="160" spans="1:13" s="446" customFormat="1" ht="18" hidden="1" customHeight="1" x14ac:dyDescent="0.25">
      <c r="A160" s="12"/>
      <c r="B160" s="97"/>
      <c r="C160" s="88"/>
      <c r="D160" s="88"/>
      <c r="E160" s="544"/>
      <c r="F160" s="136" t="s">
        <v>47</v>
      </c>
      <c r="G160" s="520">
        <v>2294872764</v>
      </c>
      <c r="H160" s="361">
        <v>2294872764</v>
      </c>
      <c r="I160" s="235">
        <v>1509347527.99</v>
      </c>
      <c r="J160" s="277">
        <v>0.65770423165386438</v>
      </c>
      <c r="K160" s="444"/>
      <c r="L160" s="444"/>
    </row>
    <row r="161" spans="1:12" s="448" customFormat="1" ht="12.75" hidden="1" customHeight="1" x14ac:dyDescent="0.25">
      <c r="A161" s="13"/>
      <c r="B161" s="6" t="s">
        <v>45</v>
      </c>
      <c r="C161" s="4"/>
      <c r="D161" s="4" t="s">
        <v>325</v>
      </c>
      <c r="E161" s="25" t="s">
        <v>53</v>
      </c>
      <c r="F161" s="201"/>
      <c r="G161" s="330">
        <v>2293414764</v>
      </c>
      <c r="H161" s="320">
        <v>2293414764</v>
      </c>
      <c r="I161" s="231">
        <v>1508275915.99</v>
      </c>
      <c r="J161" s="271">
        <v>0.6576551000131261</v>
      </c>
      <c r="K161" s="444">
        <v>0</v>
      </c>
      <c r="L161" s="444">
        <v>2293414764</v>
      </c>
    </row>
    <row r="162" spans="1:12" s="448" customFormat="1" ht="12.75" hidden="1" customHeight="1" x14ac:dyDescent="0.25">
      <c r="A162" s="13"/>
      <c r="B162" s="6" t="s">
        <v>45</v>
      </c>
      <c r="C162" s="4"/>
      <c r="D162" s="4" t="s">
        <v>326</v>
      </c>
      <c r="E162" s="25" t="s">
        <v>12</v>
      </c>
      <c r="F162" s="201"/>
      <c r="G162" s="330">
        <v>1458000</v>
      </c>
      <c r="H162" s="320">
        <v>1458000</v>
      </c>
      <c r="I162" s="231">
        <v>1071612</v>
      </c>
      <c r="J162" s="271">
        <v>0.73498765432098767</v>
      </c>
      <c r="K162" s="444">
        <v>0</v>
      </c>
      <c r="L162" s="444">
        <v>1458000</v>
      </c>
    </row>
    <row r="163" spans="1:12" s="446" customFormat="1" ht="45" hidden="1" customHeight="1" x14ac:dyDescent="0.25">
      <c r="A163" s="12"/>
      <c r="B163" s="97"/>
      <c r="C163" s="88"/>
      <c r="D163" s="88"/>
      <c r="E163" s="544"/>
      <c r="F163" s="136" t="s">
        <v>59</v>
      </c>
      <c r="G163" s="520">
        <v>164052000</v>
      </c>
      <c r="H163" s="361">
        <v>166288163</v>
      </c>
      <c r="I163" s="235">
        <v>124589705.5</v>
      </c>
      <c r="J163" s="277">
        <v>0.74923977300777567</v>
      </c>
      <c r="K163" s="444"/>
      <c r="L163" s="444"/>
    </row>
    <row r="164" spans="1:12" s="437" customFormat="1" ht="14.25" hidden="1" customHeight="1" x14ac:dyDescent="0.25">
      <c r="A164" s="13"/>
      <c r="B164" s="6" t="s">
        <v>45</v>
      </c>
      <c r="C164" s="4"/>
      <c r="D164" s="4" t="s">
        <v>327</v>
      </c>
      <c r="E164" s="25" t="s">
        <v>53</v>
      </c>
      <c r="F164" s="201"/>
      <c r="G164" s="330">
        <v>164052000</v>
      </c>
      <c r="H164" s="320">
        <v>166288163</v>
      </c>
      <c r="I164" s="231">
        <v>124589705.5</v>
      </c>
      <c r="J164" s="271">
        <v>0.74923977300777567</v>
      </c>
      <c r="K164" s="444">
        <v>0</v>
      </c>
      <c r="L164" s="444">
        <v>166288163</v>
      </c>
    </row>
    <row r="165" spans="1:12" s="446" customFormat="1" ht="15" hidden="1" customHeight="1" x14ac:dyDescent="0.25">
      <c r="A165" s="12"/>
      <c r="B165" s="97"/>
      <c r="C165" s="88"/>
      <c r="D165" s="88"/>
      <c r="E165" s="544"/>
      <c r="F165" s="136" t="s">
        <v>54</v>
      </c>
      <c r="G165" s="520">
        <v>378255196.81</v>
      </c>
      <c r="H165" s="361">
        <v>395179644.36000001</v>
      </c>
      <c r="I165" s="235">
        <v>286314498.30000001</v>
      </c>
      <c r="J165" s="277">
        <v>0.72451732366855859</v>
      </c>
      <c r="K165" s="444"/>
      <c r="L165" s="444"/>
    </row>
    <row r="166" spans="1:12" s="448" customFormat="1" ht="14.25" hidden="1" customHeight="1" x14ac:dyDescent="0.25">
      <c r="A166" s="13"/>
      <c r="B166" s="6" t="s">
        <v>45</v>
      </c>
      <c r="C166" s="4"/>
      <c r="D166" s="4" t="s">
        <v>328</v>
      </c>
      <c r="E166" s="25" t="s">
        <v>53</v>
      </c>
      <c r="F166" s="201"/>
      <c r="G166" s="330">
        <v>378255196.81</v>
      </c>
      <c r="H166" s="320">
        <v>395179644.36000001</v>
      </c>
      <c r="I166" s="231">
        <v>286314498.30000001</v>
      </c>
      <c r="J166" s="271">
        <v>0.72451732366855859</v>
      </c>
      <c r="K166" s="444">
        <v>0</v>
      </c>
      <c r="L166" s="444">
        <v>395179644.36000001</v>
      </c>
    </row>
    <row r="167" spans="1:12" s="446" customFormat="1" ht="30" hidden="1" customHeight="1" x14ac:dyDescent="0.25">
      <c r="A167" s="12"/>
      <c r="B167" s="97"/>
      <c r="C167" s="88"/>
      <c r="D167" s="88"/>
      <c r="E167" s="544"/>
      <c r="F167" s="136" t="s">
        <v>60</v>
      </c>
      <c r="G167" s="520">
        <v>281802018.19999999</v>
      </c>
      <c r="H167" s="361">
        <v>281778018.19999999</v>
      </c>
      <c r="I167" s="235">
        <v>198589609.02000001</v>
      </c>
      <c r="J167" s="277">
        <v>0.70477324770963989</v>
      </c>
      <c r="K167" s="444"/>
      <c r="L167" s="444"/>
    </row>
    <row r="168" spans="1:12" s="448" customFormat="1" ht="12.75" hidden="1" customHeight="1" x14ac:dyDescent="0.25">
      <c r="A168" s="13"/>
      <c r="B168" s="6" t="s">
        <v>45</v>
      </c>
      <c r="C168" s="4"/>
      <c r="D168" s="4" t="s">
        <v>329</v>
      </c>
      <c r="E168" s="25" t="s">
        <v>53</v>
      </c>
      <c r="F168" s="201"/>
      <c r="G168" s="330">
        <v>281802018.19999999</v>
      </c>
      <c r="H168" s="320">
        <v>281778018.19999999</v>
      </c>
      <c r="I168" s="231">
        <v>198589609.02000001</v>
      </c>
      <c r="J168" s="271">
        <v>0.70477324770963989</v>
      </c>
      <c r="K168" s="444">
        <v>0</v>
      </c>
      <c r="L168" s="444">
        <v>281778018.19999999</v>
      </c>
    </row>
    <row r="169" spans="1:12" s="446" customFormat="1" ht="15" hidden="1" customHeight="1" x14ac:dyDescent="0.25">
      <c r="A169" s="12"/>
      <c r="B169" s="97"/>
      <c r="C169" s="88"/>
      <c r="D169" s="88"/>
      <c r="E169" s="544"/>
      <c r="F169" s="136" t="s">
        <v>61</v>
      </c>
      <c r="G169" s="520">
        <v>58273531.380000003</v>
      </c>
      <c r="H169" s="361">
        <v>56680683.380000003</v>
      </c>
      <c r="I169" s="235">
        <v>32949356.109999999</v>
      </c>
      <c r="J169" s="277">
        <v>0.58131543490928173</v>
      </c>
      <c r="K169" s="444"/>
      <c r="L169" s="444"/>
    </row>
    <row r="170" spans="1:12" s="448" customFormat="1" ht="14.25" hidden="1" customHeight="1" x14ac:dyDescent="0.25">
      <c r="A170" s="13"/>
      <c r="B170" s="6" t="s">
        <v>45</v>
      </c>
      <c r="C170" s="4"/>
      <c r="D170" s="4" t="s">
        <v>330</v>
      </c>
      <c r="E170" s="25" t="s">
        <v>12</v>
      </c>
      <c r="F170" s="201"/>
      <c r="G170" s="330">
        <v>58273531.380000003</v>
      </c>
      <c r="H170" s="320">
        <v>56680683.380000003</v>
      </c>
      <c r="I170" s="231">
        <v>32949356.109999999</v>
      </c>
      <c r="J170" s="271">
        <v>0.58131543490928173</v>
      </c>
      <c r="K170" s="444">
        <v>0</v>
      </c>
      <c r="L170" s="444">
        <v>56680683.380000003</v>
      </c>
    </row>
    <row r="171" spans="1:12" s="446" customFormat="1" ht="45" hidden="1" customHeight="1" x14ac:dyDescent="0.25">
      <c r="A171" s="12"/>
      <c r="B171" s="118"/>
      <c r="C171" s="119"/>
      <c r="D171" s="119"/>
      <c r="E171" s="558"/>
      <c r="F171" s="138" t="s">
        <v>62</v>
      </c>
      <c r="G171" s="518">
        <v>0</v>
      </c>
      <c r="H171" s="572">
        <v>0</v>
      </c>
      <c r="I171" s="236">
        <v>0</v>
      </c>
      <c r="J171" s="289" t="e">
        <v>#DIV/0!</v>
      </c>
      <c r="K171" s="444">
        <v>0</v>
      </c>
      <c r="L171" s="444">
        <v>0</v>
      </c>
    </row>
    <row r="172" spans="1:12" s="448" customFormat="1" ht="12.75" hidden="1" customHeight="1" x14ac:dyDescent="0.25">
      <c r="A172" s="13"/>
      <c r="B172" s="1707" t="s">
        <v>45</v>
      </c>
      <c r="C172" s="1686"/>
      <c r="D172" s="1686" t="s">
        <v>63</v>
      </c>
      <c r="E172" s="1736" t="s">
        <v>26</v>
      </c>
      <c r="F172" s="201"/>
      <c r="G172" s="330"/>
      <c r="H172" s="320"/>
      <c r="I172" s="231"/>
      <c r="J172" s="271" t="e">
        <v>#DIV/0!</v>
      </c>
      <c r="K172" s="444">
        <v>0</v>
      </c>
      <c r="L172" s="444"/>
    </row>
    <row r="173" spans="1:12" s="448" customFormat="1" ht="12.75" hidden="1" customHeight="1" x14ac:dyDescent="0.25">
      <c r="A173" s="13"/>
      <c r="B173" s="1700"/>
      <c r="C173" s="1687"/>
      <c r="D173" s="1687"/>
      <c r="E173" s="1740"/>
      <c r="F173" s="201" t="s">
        <v>7</v>
      </c>
      <c r="G173" s="567"/>
      <c r="H173" s="573"/>
      <c r="I173" s="234"/>
      <c r="J173" s="271" t="e">
        <v>#DIV/0!</v>
      </c>
      <c r="K173" s="444">
        <v>0</v>
      </c>
      <c r="L173" s="444"/>
    </row>
    <row r="174" spans="1:12" s="448" customFormat="1" ht="12.75" hidden="1" customHeight="1" x14ac:dyDescent="0.25">
      <c r="A174" s="13"/>
      <c r="B174" s="1701"/>
      <c r="C174" s="1688"/>
      <c r="D174" s="1688"/>
      <c r="E174" s="1738"/>
      <c r="F174" s="201" t="s">
        <v>9</v>
      </c>
      <c r="G174" s="567"/>
      <c r="H174" s="573"/>
      <c r="I174" s="234"/>
      <c r="J174" s="271" t="e">
        <v>#DIV/0!</v>
      </c>
      <c r="K174" s="444">
        <v>0</v>
      </c>
      <c r="L174" s="444"/>
    </row>
    <row r="175" spans="1:12" s="446" customFormat="1" ht="45" hidden="1" customHeight="1" x14ac:dyDescent="0.25">
      <c r="A175" s="12"/>
      <c r="B175" s="97"/>
      <c r="C175" s="88"/>
      <c r="D175" s="88"/>
      <c r="E175" s="544"/>
      <c r="F175" s="136" t="s">
        <v>212</v>
      </c>
      <c r="G175" s="520">
        <v>319062620.83999997</v>
      </c>
      <c r="H175" s="361">
        <v>319062620.83999997</v>
      </c>
      <c r="I175" s="235">
        <v>205443095.53</v>
      </c>
      <c r="J175" s="277">
        <v>0.64389584398550825</v>
      </c>
      <c r="K175" s="444"/>
      <c r="L175" s="444"/>
    </row>
    <row r="176" spans="1:12" s="437" customFormat="1" ht="12.75" hidden="1" customHeight="1" x14ac:dyDescent="0.25">
      <c r="A176" s="13"/>
      <c r="B176" s="6" t="s">
        <v>45</v>
      </c>
      <c r="C176" s="4"/>
      <c r="D176" s="4" t="s">
        <v>331</v>
      </c>
      <c r="E176" s="25" t="s">
        <v>53</v>
      </c>
      <c r="F176" s="146"/>
      <c r="G176" s="330">
        <v>319062620.83999997</v>
      </c>
      <c r="H176" s="320">
        <v>319062620.83999997</v>
      </c>
      <c r="I176" s="231">
        <v>205443095.53</v>
      </c>
      <c r="J176" s="271">
        <v>0.64389584398550825</v>
      </c>
      <c r="K176" s="444">
        <v>0</v>
      </c>
      <c r="L176" s="444">
        <v>319062620.83999997</v>
      </c>
    </row>
    <row r="177" spans="1:12" s="446" customFormat="1" ht="30" hidden="1" customHeight="1" x14ac:dyDescent="0.25">
      <c r="A177" s="12"/>
      <c r="B177" s="118"/>
      <c r="C177" s="119"/>
      <c r="D177" s="119"/>
      <c r="E177" s="558"/>
      <c r="F177" s="138" t="s">
        <v>64</v>
      </c>
      <c r="G177" s="518">
        <v>0</v>
      </c>
      <c r="H177" s="572">
        <v>0</v>
      </c>
      <c r="I177" s="236">
        <v>0</v>
      </c>
      <c r="J177" s="289" t="e">
        <v>#DIV/0!</v>
      </c>
      <c r="K177" s="444">
        <v>0</v>
      </c>
      <c r="L177" s="444">
        <v>0</v>
      </c>
    </row>
    <row r="178" spans="1:12" s="437" customFormat="1" ht="12.75" hidden="1" customHeight="1" x14ac:dyDescent="0.25">
      <c r="A178" s="13"/>
      <c r="B178" s="1707" t="s">
        <v>45</v>
      </c>
      <c r="C178" s="1686"/>
      <c r="D178" s="1686" t="s">
        <v>65</v>
      </c>
      <c r="E178" s="1736" t="s">
        <v>26</v>
      </c>
      <c r="F178" s="201"/>
      <c r="G178" s="330"/>
      <c r="H178" s="320"/>
      <c r="I178" s="231"/>
      <c r="J178" s="271" t="e">
        <v>#DIV/0!</v>
      </c>
      <c r="K178" s="444">
        <v>0</v>
      </c>
      <c r="L178" s="444"/>
    </row>
    <row r="179" spans="1:12" s="448" customFormat="1" ht="12.75" hidden="1" customHeight="1" x14ac:dyDescent="0.25">
      <c r="A179" s="13"/>
      <c r="B179" s="1708"/>
      <c r="C179" s="1693"/>
      <c r="D179" s="1693"/>
      <c r="E179" s="1737"/>
      <c r="F179" s="201" t="s">
        <v>7</v>
      </c>
      <c r="G179" s="330"/>
      <c r="H179" s="320"/>
      <c r="I179" s="231"/>
      <c r="J179" s="271" t="e">
        <v>#DIV/0!</v>
      </c>
      <c r="K179" s="444">
        <v>0</v>
      </c>
      <c r="L179" s="444"/>
    </row>
    <row r="180" spans="1:12" s="446" customFormat="1" ht="45" hidden="1" customHeight="1" x14ac:dyDescent="0.25">
      <c r="A180" s="12"/>
      <c r="B180" s="97"/>
      <c r="C180" s="88"/>
      <c r="D180" s="88"/>
      <c r="E180" s="544"/>
      <c r="F180" s="136" t="s">
        <v>55</v>
      </c>
      <c r="G180" s="520">
        <v>0</v>
      </c>
      <c r="H180" s="361">
        <v>13809910</v>
      </c>
      <c r="I180" s="235">
        <v>0</v>
      </c>
      <c r="J180" s="277">
        <v>0</v>
      </c>
      <c r="K180" s="444">
        <v>13809910</v>
      </c>
      <c r="L180" s="444">
        <v>0</v>
      </c>
    </row>
    <row r="181" spans="1:12" s="448" customFormat="1" ht="12.75" hidden="1" customHeight="1" x14ac:dyDescent="0.25">
      <c r="A181" s="13"/>
      <c r="B181" s="1707" t="s">
        <v>45</v>
      </c>
      <c r="C181" s="1686"/>
      <c r="D181" s="1686" t="s">
        <v>530</v>
      </c>
      <c r="E181" s="1736"/>
      <c r="F181" s="201"/>
      <c r="G181" s="330"/>
      <c r="H181" s="320">
        <v>13809910</v>
      </c>
      <c r="I181" s="231">
        <v>0</v>
      </c>
      <c r="J181" s="271">
        <v>0</v>
      </c>
      <c r="K181" s="444">
        <v>13809910</v>
      </c>
      <c r="L181" s="444"/>
    </row>
    <row r="182" spans="1:12" s="448" customFormat="1" ht="12.75" hidden="1" customHeight="1" x14ac:dyDescent="0.25">
      <c r="A182" s="13"/>
      <c r="B182" s="1708"/>
      <c r="C182" s="1693"/>
      <c r="D182" s="1693"/>
      <c r="E182" s="1737"/>
      <c r="F182" s="201" t="s">
        <v>7</v>
      </c>
      <c r="G182" s="330"/>
      <c r="H182" s="320"/>
      <c r="I182" s="231"/>
      <c r="J182" s="271" t="e">
        <v>#DIV/0!</v>
      </c>
      <c r="K182" s="444">
        <v>0</v>
      </c>
      <c r="L182" s="444"/>
    </row>
    <row r="183" spans="1:12" s="446" customFormat="1" ht="30" hidden="1" customHeight="1" x14ac:dyDescent="0.25">
      <c r="A183" s="12"/>
      <c r="B183" s="118"/>
      <c r="C183" s="119"/>
      <c r="D183" s="119"/>
      <c r="E183" s="558"/>
      <c r="F183" s="138" t="s">
        <v>163</v>
      </c>
      <c r="G183" s="518">
        <v>0</v>
      </c>
      <c r="H183" s="572">
        <v>0</v>
      </c>
      <c r="I183" s="236">
        <v>0</v>
      </c>
      <c r="J183" s="289" t="e">
        <v>#DIV/0!</v>
      </c>
      <c r="K183" s="444">
        <v>0</v>
      </c>
      <c r="L183" s="444">
        <v>0</v>
      </c>
    </row>
    <row r="184" spans="1:12" s="448" customFormat="1" ht="12.75" hidden="1" customHeight="1" x14ac:dyDescent="0.25">
      <c r="A184" s="13"/>
      <c r="B184" s="1707" t="s">
        <v>45</v>
      </c>
      <c r="C184" s="1686"/>
      <c r="D184" s="1686" t="s">
        <v>164</v>
      </c>
      <c r="E184" s="1736" t="s">
        <v>26</v>
      </c>
      <c r="F184" s="201"/>
      <c r="G184" s="330"/>
      <c r="H184" s="320"/>
      <c r="I184" s="231"/>
      <c r="J184" s="271" t="e">
        <v>#DIV/0!</v>
      </c>
      <c r="K184" s="444">
        <v>0</v>
      </c>
      <c r="L184" s="444"/>
    </row>
    <row r="185" spans="1:12" s="448" customFormat="1" ht="12.75" hidden="1" customHeight="1" x14ac:dyDescent="0.25">
      <c r="A185" s="13"/>
      <c r="B185" s="1708"/>
      <c r="C185" s="1693"/>
      <c r="D185" s="1693"/>
      <c r="E185" s="1737"/>
      <c r="F185" s="201" t="s">
        <v>7</v>
      </c>
      <c r="G185" s="330"/>
      <c r="H185" s="320"/>
      <c r="I185" s="231"/>
      <c r="J185" s="271" t="e">
        <v>#DIV/0!</v>
      </c>
      <c r="K185" s="444">
        <v>0</v>
      </c>
      <c r="L185" s="444"/>
    </row>
    <row r="186" spans="1:12" s="446" customFormat="1" ht="15" hidden="1" customHeight="1" x14ac:dyDescent="0.25">
      <c r="A186" s="12"/>
      <c r="B186" s="118"/>
      <c r="C186" s="119"/>
      <c r="D186" s="119"/>
      <c r="E186" s="558"/>
      <c r="F186" s="138" t="s">
        <v>56</v>
      </c>
      <c r="G186" s="518">
        <v>0</v>
      </c>
      <c r="H186" s="572">
        <v>0</v>
      </c>
      <c r="I186" s="236">
        <v>0</v>
      </c>
      <c r="J186" s="289" t="e">
        <v>#DIV/0!</v>
      </c>
      <c r="K186" s="444">
        <v>0</v>
      </c>
      <c r="L186" s="444">
        <v>0</v>
      </c>
    </row>
    <row r="187" spans="1:12" s="448" customFormat="1" ht="12.75" hidden="1" customHeight="1" x14ac:dyDescent="0.25">
      <c r="A187" s="13"/>
      <c r="B187" s="1707" t="s">
        <v>45</v>
      </c>
      <c r="C187" s="1686"/>
      <c r="D187" s="1686" t="s">
        <v>66</v>
      </c>
      <c r="E187" s="1736" t="s">
        <v>26</v>
      </c>
      <c r="F187" s="201"/>
      <c r="G187" s="330"/>
      <c r="H187" s="320"/>
      <c r="I187" s="231"/>
      <c r="J187" s="271" t="e">
        <v>#DIV/0!</v>
      </c>
      <c r="K187" s="444">
        <v>0</v>
      </c>
      <c r="L187" s="444"/>
    </row>
    <row r="188" spans="1:12" s="448" customFormat="1" ht="12.75" hidden="1" customHeight="1" x14ac:dyDescent="0.25">
      <c r="A188" s="13"/>
      <c r="B188" s="1708"/>
      <c r="C188" s="1693"/>
      <c r="D188" s="1693"/>
      <c r="E188" s="1737"/>
      <c r="F188" s="201" t="s">
        <v>7</v>
      </c>
      <c r="G188" s="330"/>
      <c r="H188" s="320"/>
      <c r="I188" s="231"/>
      <c r="J188" s="271" t="e">
        <v>#DIV/0!</v>
      </c>
      <c r="K188" s="444">
        <v>0</v>
      </c>
      <c r="L188" s="444"/>
    </row>
    <row r="189" spans="1:12" s="446" customFormat="1" ht="30" hidden="1" customHeight="1" x14ac:dyDescent="0.25">
      <c r="A189" s="12"/>
      <c r="B189" s="97"/>
      <c r="C189" s="88"/>
      <c r="D189" s="88"/>
      <c r="E189" s="544"/>
      <c r="F189" s="136" t="s">
        <v>58</v>
      </c>
      <c r="G189" s="520">
        <v>0</v>
      </c>
      <c r="H189" s="361">
        <v>17000000</v>
      </c>
      <c r="I189" s="235">
        <v>0</v>
      </c>
      <c r="J189" s="277">
        <v>0</v>
      </c>
      <c r="K189" s="444"/>
      <c r="L189" s="444"/>
    </row>
    <row r="190" spans="1:12" s="448" customFormat="1" ht="15" hidden="1" customHeight="1" x14ac:dyDescent="0.25">
      <c r="A190" s="13"/>
      <c r="B190" s="511" t="s">
        <v>45</v>
      </c>
      <c r="C190" s="509"/>
      <c r="D190" s="509" t="s">
        <v>450</v>
      </c>
      <c r="E190" s="562" t="s">
        <v>26</v>
      </c>
      <c r="F190" s="201"/>
      <c r="G190" s="330"/>
      <c r="H190" s="320">
        <v>17000000</v>
      </c>
      <c r="I190" s="231">
        <v>0</v>
      </c>
      <c r="J190" s="271">
        <v>0</v>
      </c>
      <c r="K190" s="444">
        <v>0</v>
      </c>
      <c r="L190" s="444">
        <v>17000000</v>
      </c>
    </row>
    <row r="191" spans="1:12" s="446" customFormat="1" ht="45.75" hidden="1" customHeight="1" x14ac:dyDescent="0.25">
      <c r="A191" s="12"/>
      <c r="B191" s="97"/>
      <c r="C191" s="88"/>
      <c r="D191" s="88"/>
      <c r="E191" s="544"/>
      <c r="F191" s="136" t="s">
        <v>67</v>
      </c>
      <c r="G191" s="520">
        <v>3370360</v>
      </c>
      <c r="H191" s="361">
        <v>3370360</v>
      </c>
      <c r="I191" s="235">
        <v>3370360</v>
      </c>
      <c r="J191" s="277">
        <v>1</v>
      </c>
      <c r="K191" s="444"/>
      <c r="L191" s="444"/>
    </row>
    <row r="192" spans="1:12" s="448" customFormat="1" ht="3.75" hidden="1" customHeight="1" x14ac:dyDescent="0.25">
      <c r="A192" s="13"/>
      <c r="B192" s="6" t="s">
        <v>45</v>
      </c>
      <c r="C192" s="4"/>
      <c r="D192" s="4" t="s">
        <v>332</v>
      </c>
      <c r="E192" s="25" t="s">
        <v>26</v>
      </c>
      <c r="F192" s="201"/>
      <c r="G192" s="330">
        <v>3370360</v>
      </c>
      <c r="H192" s="320">
        <v>3370360</v>
      </c>
      <c r="I192" s="231">
        <v>3370360</v>
      </c>
      <c r="J192" s="271">
        <v>1</v>
      </c>
      <c r="K192" s="444">
        <v>0</v>
      </c>
      <c r="L192" s="444">
        <v>3370360</v>
      </c>
    </row>
    <row r="193" spans="1:13" s="441" customFormat="1" ht="40.5" customHeight="1" x14ac:dyDescent="0.25">
      <c r="A193" s="11"/>
      <c r="B193" s="412"/>
      <c r="C193" s="413"/>
      <c r="D193" s="413"/>
      <c r="E193" s="543"/>
      <c r="F193" s="414" t="s">
        <v>176</v>
      </c>
      <c r="G193" s="550">
        <v>117943947.61</v>
      </c>
      <c r="H193" s="552">
        <v>118912699.8</v>
      </c>
      <c r="I193" s="416">
        <v>102778940.53</v>
      </c>
      <c r="J193" s="417">
        <v>0.86432265605662417</v>
      </c>
      <c r="K193" s="444"/>
      <c r="L193" s="444"/>
      <c r="M193" s="591"/>
    </row>
    <row r="194" spans="1:13" s="446" customFormat="1" ht="18.75" hidden="1" customHeight="1" x14ac:dyDescent="0.25">
      <c r="A194" s="12"/>
      <c r="B194" s="97"/>
      <c r="C194" s="88"/>
      <c r="D194" s="88"/>
      <c r="E194" s="544"/>
      <c r="F194" s="136" t="s">
        <v>54</v>
      </c>
      <c r="G194" s="520">
        <v>8036129.5899999999</v>
      </c>
      <c r="H194" s="361">
        <v>8971043.8900000006</v>
      </c>
      <c r="I194" s="235">
        <v>8696791.3599999994</v>
      </c>
      <c r="J194" s="277">
        <v>0.96942913964497379</v>
      </c>
      <c r="K194" s="444"/>
      <c r="L194" s="444"/>
    </row>
    <row r="195" spans="1:13" s="448" customFormat="1" ht="12.75" hidden="1" customHeight="1" x14ac:dyDescent="0.25">
      <c r="A195" s="13"/>
      <c r="B195" s="6" t="s">
        <v>45</v>
      </c>
      <c r="C195" s="4"/>
      <c r="D195" s="4" t="s">
        <v>333</v>
      </c>
      <c r="E195" s="25" t="s">
        <v>26</v>
      </c>
      <c r="F195" s="201"/>
      <c r="G195" s="330">
        <v>8036129.5899999999</v>
      </c>
      <c r="H195" s="320">
        <v>8971043.8900000006</v>
      </c>
      <c r="I195" s="231">
        <v>8696791.3599999994</v>
      </c>
      <c r="J195" s="271">
        <v>0.96942913964497379</v>
      </c>
      <c r="K195" s="444">
        <v>0</v>
      </c>
      <c r="L195" s="444">
        <v>8971043.8900000006</v>
      </c>
    </row>
    <row r="196" spans="1:13" s="446" customFormat="1" ht="16.5" hidden="1" customHeight="1" x14ac:dyDescent="0.25">
      <c r="A196" s="12"/>
      <c r="B196" s="97"/>
      <c r="C196" s="88"/>
      <c r="D196" s="88"/>
      <c r="E196" s="544"/>
      <c r="F196" s="136" t="s">
        <v>69</v>
      </c>
      <c r="G196" s="520">
        <v>109907818.02</v>
      </c>
      <c r="H196" s="361">
        <v>109941655.91</v>
      </c>
      <c r="I196" s="235">
        <v>94082149.170000002</v>
      </c>
      <c r="J196" s="277">
        <v>0.85574615364186579</v>
      </c>
      <c r="K196" s="444"/>
      <c r="L196" s="444"/>
    </row>
    <row r="197" spans="1:13" s="437" customFormat="1" ht="15" hidden="1" customHeight="1" x14ac:dyDescent="0.25">
      <c r="A197" s="13"/>
      <c r="B197" s="6" t="s">
        <v>45</v>
      </c>
      <c r="C197" s="4"/>
      <c r="D197" s="4" t="s">
        <v>334</v>
      </c>
      <c r="E197" s="25" t="s">
        <v>26</v>
      </c>
      <c r="F197" s="146"/>
      <c r="G197" s="330">
        <v>109907818.02</v>
      </c>
      <c r="H197" s="320">
        <v>109941655.91</v>
      </c>
      <c r="I197" s="231">
        <v>94082149.170000002</v>
      </c>
      <c r="J197" s="271">
        <v>0.85574615364186579</v>
      </c>
      <c r="K197" s="444">
        <v>0</v>
      </c>
      <c r="L197" s="444">
        <v>109941655.91</v>
      </c>
    </row>
    <row r="198" spans="1:13" s="446" customFormat="1" ht="15" hidden="1" customHeight="1" x14ac:dyDescent="0.25">
      <c r="A198" s="12"/>
      <c r="B198" s="129"/>
      <c r="C198" s="119"/>
      <c r="D198" s="119"/>
      <c r="E198" s="558"/>
      <c r="F198" s="138" t="s">
        <v>70</v>
      </c>
      <c r="G198" s="518">
        <v>0</v>
      </c>
      <c r="H198" s="572">
        <v>0</v>
      </c>
      <c r="I198" s="236">
        <v>0</v>
      </c>
      <c r="J198" s="289" t="e">
        <v>#DIV/0!</v>
      </c>
      <c r="K198" s="444">
        <v>0</v>
      </c>
      <c r="L198" s="444">
        <v>0</v>
      </c>
    </row>
    <row r="199" spans="1:13" s="437" customFormat="1" ht="12.75" hidden="1" customHeight="1" x14ac:dyDescent="0.25">
      <c r="A199" s="13"/>
      <c r="B199" s="1704" t="s">
        <v>45</v>
      </c>
      <c r="C199" s="1686"/>
      <c r="D199" s="1686" t="s">
        <v>71</v>
      </c>
      <c r="E199" s="1736" t="s">
        <v>26</v>
      </c>
      <c r="F199" s="201"/>
      <c r="G199" s="330"/>
      <c r="H199" s="320"/>
      <c r="I199" s="231"/>
      <c r="J199" s="271" t="e">
        <v>#DIV/0!</v>
      </c>
      <c r="K199" s="444">
        <v>0</v>
      </c>
      <c r="L199" s="444"/>
    </row>
    <row r="200" spans="1:13" s="448" customFormat="1" ht="12.75" hidden="1" customHeight="1" x14ac:dyDescent="0.25">
      <c r="A200" s="13"/>
      <c r="B200" s="1706"/>
      <c r="C200" s="1693"/>
      <c r="D200" s="1693"/>
      <c r="E200" s="1737"/>
      <c r="F200" s="201" t="s">
        <v>7</v>
      </c>
      <c r="G200" s="330"/>
      <c r="H200" s="320"/>
      <c r="I200" s="231"/>
      <c r="J200" s="271" t="e">
        <v>#DIV/0!</v>
      </c>
      <c r="K200" s="444">
        <v>0</v>
      </c>
      <c r="L200" s="444"/>
    </row>
    <row r="201" spans="1:13" s="446" customFormat="1" ht="15" hidden="1" customHeight="1" x14ac:dyDescent="0.25">
      <c r="A201" s="12"/>
      <c r="B201" s="118"/>
      <c r="C201" s="119"/>
      <c r="D201" s="119"/>
      <c r="E201" s="558"/>
      <c r="F201" s="138" t="s">
        <v>56</v>
      </c>
      <c r="G201" s="518">
        <v>0</v>
      </c>
      <c r="H201" s="572">
        <v>0</v>
      </c>
      <c r="I201" s="236">
        <v>0</v>
      </c>
      <c r="J201" s="289" t="e">
        <v>#DIV/0!</v>
      </c>
      <c r="K201" s="444">
        <v>0</v>
      </c>
      <c r="L201" s="444">
        <v>0</v>
      </c>
    </row>
    <row r="202" spans="1:13" s="437" customFormat="1" ht="12.75" hidden="1" customHeight="1" x14ac:dyDescent="0.25">
      <c r="A202" s="13"/>
      <c r="B202" s="1707" t="s">
        <v>45</v>
      </c>
      <c r="C202" s="1686"/>
      <c r="D202" s="1686" t="s">
        <v>72</v>
      </c>
      <c r="E202" s="1736" t="s">
        <v>26</v>
      </c>
      <c r="F202" s="201"/>
      <c r="G202" s="330"/>
      <c r="H202" s="320"/>
      <c r="I202" s="231"/>
      <c r="J202" s="271" t="e">
        <v>#DIV/0!</v>
      </c>
      <c r="K202" s="444">
        <v>0</v>
      </c>
      <c r="L202" s="444"/>
    </row>
    <row r="203" spans="1:13" s="448" customFormat="1" ht="12.75" hidden="1" customHeight="1" x14ac:dyDescent="0.25">
      <c r="A203" s="13"/>
      <c r="B203" s="1708"/>
      <c r="C203" s="1693"/>
      <c r="D203" s="1693"/>
      <c r="E203" s="1737"/>
      <c r="F203" s="201" t="s">
        <v>7</v>
      </c>
      <c r="G203" s="330"/>
      <c r="H203" s="320"/>
      <c r="I203" s="231"/>
      <c r="J203" s="271" t="e">
        <v>#DIV/0!</v>
      </c>
      <c r="K203" s="444">
        <v>0</v>
      </c>
      <c r="L203" s="444"/>
    </row>
    <row r="204" spans="1:13" s="446" customFormat="1" ht="30" hidden="1" customHeight="1" x14ac:dyDescent="0.25">
      <c r="A204" s="12"/>
      <c r="B204" s="129"/>
      <c r="C204" s="119"/>
      <c r="D204" s="119"/>
      <c r="E204" s="558"/>
      <c r="F204" s="138" t="s">
        <v>73</v>
      </c>
      <c r="G204" s="518">
        <v>0</v>
      </c>
      <c r="H204" s="572">
        <v>0</v>
      </c>
      <c r="I204" s="236">
        <v>0</v>
      </c>
      <c r="J204" s="289" t="e">
        <v>#DIV/0!</v>
      </c>
      <c r="K204" s="444">
        <v>0</v>
      </c>
      <c r="L204" s="444">
        <v>0</v>
      </c>
    </row>
    <row r="205" spans="1:13" s="437" customFormat="1" ht="12.75" hidden="1" customHeight="1" x14ac:dyDescent="0.25">
      <c r="A205" s="13"/>
      <c r="B205" s="1704" t="s">
        <v>74</v>
      </c>
      <c r="C205" s="1686"/>
      <c r="D205" s="1686" t="s">
        <v>75</v>
      </c>
      <c r="E205" s="1736" t="s">
        <v>26</v>
      </c>
      <c r="F205" s="201"/>
      <c r="G205" s="330"/>
      <c r="H205" s="320"/>
      <c r="I205" s="231"/>
      <c r="J205" s="271" t="e">
        <v>#DIV/0!</v>
      </c>
      <c r="K205" s="444">
        <v>0</v>
      </c>
      <c r="L205" s="444"/>
    </row>
    <row r="206" spans="1:13" s="448" customFormat="1" ht="12.75" hidden="1" customHeight="1" x14ac:dyDescent="0.25">
      <c r="A206" s="13"/>
      <c r="B206" s="1706"/>
      <c r="C206" s="1693"/>
      <c r="D206" s="1693"/>
      <c r="E206" s="1737"/>
      <c r="F206" s="201" t="s">
        <v>7</v>
      </c>
      <c r="G206" s="330"/>
      <c r="H206" s="320"/>
      <c r="I206" s="231"/>
      <c r="J206" s="271" t="e">
        <v>#DIV/0!</v>
      </c>
      <c r="K206" s="444">
        <v>0</v>
      </c>
      <c r="L206" s="444"/>
    </row>
    <row r="207" spans="1:13" s="446" customFormat="1" ht="45" hidden="1" customHeight="1" x14ac:dyDescent="0.25">
      <c r="A207" s="12"/>
      <c r="B207" s="129"/>
      <c r="C207" s="119"/>
      <c r="D207" s="119"/>
      <c r="E207" s="558"/>
      <c r="F207" s="138"/>
      <c r="G207" s="518">
        <v>0</v>
      </c>
      <c r="H207" s="572">
        <v>0</v>
      </c>
      <c r="I207" s="236">
        <v>0</v>
      </c>
      <c r="J207" s="289" t="e">
        <v>#DIV/0!</v>
      </c>
      <c r="K207" s="444">
        <v>0</v>
      </c>
      <c r="L207" s="444">
        <v>0</v>
      </c>
    </row>
    <row r="208" spans="1:13" s="437" customFormat="1" ht="12.75" hidden="1" customHeight="1" x14ac:dyDescent="0.25">
      <c r="A208" s="13"/>
      <c r="B208" s="1704"/>
      <c r="C208" s="1686"/>
      <c r="D208" s="1686"/>
      <c r="E208" s="1736"/>
      <c r="F208" s="146"/>
      <c r="G208" s="330"/>
      <c r="H208" s="320"/>
      <c r="I208" s="231"/>
      <c r="J208" s="271" t="e">
        <v>#DIV/0!</v>
      </c>
      <c r="K208" s="444">
        <v>0</v>
      </c>
      <c r="L208" s="444"/>
    </row>
    <row r="209" spans="1:12" s="437" customFormat="1" ht="12.75" hidden="1" customHeight="1" x14ac:dyDescent="0.25">
      <c r="A209" s="13"/>
      <c r="B209" s="1705"/>
      <c r="C209" s="1687"/>
      <c r="D209" s="1687"/>
      <c r="E209" s="1740"/>
      <c r="F209" s="201" t="s">
        <v>7</v>
      </c>
      <c r="G209" s="330"/>
      <c r="H209" s="320"/>
      <c r="I209" s="231"/>
      <c r="J209" s="271" t="e">
        <v>#DIV/0!</v>
      </c>
      <c r="K209" s="444">
        <v>0</v>
      </c>
      <c r="L209" s="444"/>
    </row>
    <row r="210" spans="1:12" s="437" customFormat="1" ht="12.75" hidden="1" customHeight="1" x14ac:dyDescent="0.25">
      <c r="A210" s="13"/>
      <c r="B210" s="1706"/>
      <c r="C210" s="1693"/>
      <c r="D210" s="1693"/>
      <c r="E210" s="1737"/>
      <c r="F210" s="201" t="s">
        <v>9</v>
      </c>
      <c r="G210" s="330"/>
      <c r="H210" s="320"/>
      <c r="I210" s="231"/>
      <c r="J210" s="271" t="e">
        <v>#DIV/0!</v>
      </c>
      <c r="K210" s="444">
        <v>0</v>
      </c>
      <c r="L210" s="444"/>
    </row>
    <row r="211" spans="1:12" s="446" customFormat="1" ht="15" hidden="1" customHeight="1" x14ac:dyDescent="0.25">
      <c r="A211" s="12"/>
      <c r="B211" s="129"/>
      <c r="C211" s="119"/>
      <c r="D211" s="119"/>
      <c r="E211" s="558"/>
      <c r="F211" s="138" t="s">
        <v>55</v>
      </c>
      <c r="G211" s="518">
        <v>0</v>
      </c>
      <c r="H211" s="572">
        <v>0</v>
      </c>
      <c r="I211" s="236">
        <v>0</v>
      </c>
      <c r="J211" s="289" t="e">
        <v>#DIV/0!</v>
      </c>
      <c r="K211" s="444">
        <v>0</v>
      </c>
      <c r="L211" s="444">
        <v>0</v>
      </c>
    </row>
    <row r="212" spans="1:12" s="437" customFormat="1" ht="12.75" hidden="1" customHeight="1" x14ac:dyDescent="0.25">
      <c r="A212" s="13"/>
      <c r="B212" s="1704" t="s">
        <v>45</v>
      </c>
      <c r="C212" s="1686" t="s">
        <v>68</v>
      </c>
      <c r="D212" s="1686" t="s">
        <v>76</v>
      </c>
      <c r="E212" s="1736" t="s">
        <v>53</v>
      </c>
      <c r="F212" s="146"/>
      <c r="G212" s="330"/>
      <c r="H212" s="320"/>
      <c r="I212" s="231"/>
      <c r="J212" s="271" t="e">
        <v>#DIV/0!</v>
      </c>
      <c r="K212" s="444">
        <v>0</v>
      </c>
      <c r="L212" s="444"/>
    </row>
    <row r="213" spans="1:12" s="437" customFormat="1" ht="10.5" hidden="1" customHeight="1" x14ac:dyDescent="0.25">
      <c r="A213" s="13"/>
      <c r="B213" s="1706"/>
      <c r="C213" s="1693"/>
      <c r="D213" s="1693"/>
      <c r="E213" s="1737"/>
      <c r="F213" s="201" t="s">
        <v>7</v>
      </c>
      <c r="G213" s="330"/>
      <c r="H213" s="320"/>
      <c r="I213" s="231"/>
      <c r="J213" s="271" t="e">
        <v>#DIV/0!</v>
      </c>
      <c r="K213" s="444">
        <v>0</v>
      </c>
      <c r="L213" s="444"/>
    </row>
    <row r="214" spans="1:12" s="441" customFormat="1" ht="30" hidden="1" customHeight="1" x14ac:dyDescent="0.25">
      <c r="A214" s="11"/>
      <c r="B214" s="130"/>
      <c r="C214" s="45"/>
      <c r="D214" s="45"/>
      <c r="E214" s="563"/>
      <c r="F214" s="307" t="s">
        <v>177</v>
      </c>
      <c r="G214" s="568">
        <v>0</v>
      </c>
      <c r="H214" s="574">
        <v>0</v>
      </c>
      <c r="I214" s="308">
        <v>0</v>
      </c>
      <c r="J214" s="309" t="e">
        <v>#DIV/0!</v>
      </c>
      <c r="K214" s="444">
        <v>0</v>
      </c>
      <c r="L214" s="444">
        <v>0</v>
      </c>
    </row>
    <row r="215" spans="1:12" s="446" customFormat="1" ht="15" hidden="1" customHeight="1" x14ac:dyDescent="0.25">
      <c r="A215" s="12"/>
      <c r="B215" s="118"/>
      <c r="C215" s="119"/>
      <c r="D215" s="119"/>
      <c r="E215" s="558"/>
      <c r="F215" s="138" t="s">
        <v>54</v>
      </c>
      <c r="G215" s="518">
        <v>0</v>
      </c>
      <c r="H215" s="572">
        <v>0</v>
      </c>
      <c r="I215" s="236">
        <v>0</v>
      </c>
      <c r="J215" s="289" t="e">
        <v>#DIV/0!</v>
      </c>
      <c r="K215" s="444">
        <v>0</v>
      </c>
      <c r="L215" s="444">
        <v>0</v>
      </c>
    </row>
    <row r="216" spans="1:12" s="437" customFormat="1" ht="12.75" hidden="1" customHeight="1" x14ac:dyDescent="0.25">
      <c r="A216" s="13"/>
      <c r="B216" s="6" t="s">
        <v>45</v>
      </c>
      <c r="C216" s="4" t="s">
        <v>77</v>
      </c>
      <c r="D216" s="4" t="s">
        <v>78</v>
      </c>
      <c r="E216" s="25" t="s">
        <v>53</v>
      </c>
      <c r="F216" s="146"/>
      <c r="G216" s="330"/>
      <c r="H216" s="320"/>
      <c r="I216" s="231"/>
      <c r="J216" s="271" t="e">
        <v>#DIV/0!</v>
      </c>
      <c r="K216" s="444">
        <v>0</v>
      </c>
      <c r="L216" s="444"/>
    </row>
    <row r="217" spans="1:12" s="446" customFormat="1" ht="15" hidden="1" customHeight="1" x14ac:dyDescent="0.25">
      <c r="A217" s="12"/>
      <c r="B217" s="118"/>
      <c r="C217" s="119"/>
      <c r="D217" s="119"/>
      <c r="E217" s="558"/>
      <c r="F217" s="138" t="s">
        <v>69</v>
      </c>
      <c r="G217" s="518">
        <v>0</v>
      </c>
      <c r="H217" s="572">
        <v>0</v>
      </c>
      <c r="I217" s="236">
        <v>0</v>
      </c>
      <c r="J217" s="289" t="e">
        <v>#DIV/0!</v>
      </c>
      <c r="K217" s="444">
        <v>0</v>
      </c>
      <c r="L217" s="444">
        <v>0</v>
      </c>
    </row>
    <row r="218" spans="1:12" s="437" customFormat="1" ht="12.75" hidden="1" customHeight="1" x14ac:dyDescent="0.25">
      <c r="A218" s="13"/>
      <c r="B218" s="6" t="s">
        <v>45</v>
      </c>
      <c r="C218" s="4" t="s">
        <v>77</v>
      </c>
      <c r="D218" s="4" t="s">
        <v>79</v>
      </c>
      <c r="E218" s="25" t="s">
        <v>53</v>
      </c>
      <c r="F218" s="146"/>
      <c r="G218" s="330"/>
      <c r="H218" s="320"/>
      <c r="I218" s="231"/>
      <c r="J218" s="271" t="e">
        <v>#DIV/0!</v>
      </c>
      <c r="K218" s="444">
        <v>0</v>
      </c>
      <c r="L218" s="444"/>
    </row>
    <row r="219" spans="1:12" s="446" customFormat="1" ht="15" hidden="1" customHeight="1" x14ac:dyDescent="0.25">
      <c r="A219" s="12"/>
      <c r="B219" s="118"/>
      <c r="C219" s="119"/>
      <c r="D219" s="119"/>
      <c r="E219" s="558"/>
      <c r="F219" s="138" t="s">
        <v>80</v>
      </c>
      <c r="G219" s="518">
        <v>0</v>
      </c>
      <c r="H219" s="572">
        <v>0</v>
      </c>
      <c r="I219" s="236">
        <v>0</v>
      </c>
      <c r="J219" s="289" t="e">
        <v>#DIV/0!</v>
      </c>
      <c r="K219" s="444">
        <v>0</v>
      </c>
      <c r="L219" s="444">
        <v>0</v>
      </c>
    </row>
    <row r="220" spans="1:12" s="437" customFormat="1" ht="12.75" hidden="1" customHeight="1" x14ac:dyDescent="0.25">
      <c r="A220" s="13"/>
      <c r="B220" s="6" t="s">
        <v>45</v>
      </c>
      <c r="C220" s="4" t="s">
        <v>77</v>
      </c>
      <c r="D220" s="4" t="s">
        <v>81</v>
      </c>
      <c r="E220" s="25" t="s">
        <v>53</v>
      </c>
      <c r="F220" s="146"/>
      <c r="G220" s="330"/>
      <c r="H220" s="320"/>
      <c r="I220" s="231"/>
      <c r="J220" s="271" t="e">
        <v>#DIV/0!</v>
      </c>
      <c r="K220" s="444">
        <v>0</v>
      </c>
      <c r="L220" s="444"/>
    </row>
    <row r="221" spans="1:12" s="446" customFormat="1" ht="15" hidden="1" customHeight="1" x14ac:dyDescent="0.25">
      <c r="A221" s="12"/>
      <c r="B221" s="118"/>
      <c r="C221" s="119"/>
      <c r="D221" s="119"/>
      <c r="E221" s="558"/>
      <c r="F221" s="138" t="s">
        <v>82</v>
      </c>
      <c r="G221" s="518">
        <v>0</v>
      </c>
      <c r="H221" s="572">
        <v>0</v>
      </c>
      <c r="I221" s="236">
        <v>0</v>
      </c>
      <c r="J221" s="289" t="e">
        <v>#DIV/0!</v>
      </c>
      <c r="K221" s="444">
        <v>0</v>
      </c>
      <c r="L221" s="444">
        <v>0</v>
      </c>
    </row>
    <row r="222" spans="1:12" s="437" customFormat="1" ht="12.75" hidden="1" customHeight="1" x14ac:dyDescent="0.25">
      <c r="A222" s="13"/>
      <c r="B222" s="6" t="s">
        <v>45</v>
      </c>
      <c r="C222" s="4" t="s">
        <v>77</v>
      </c>
      <c r="D222" s="4" t="s">
        <v>83</v>
      </c>
      <c r="E222" s="25" t="s">
        <v>53</v>
      </c>
      <c r="F222" s="146"/>
      <c r="G222" s="330"/>
      <c r="H222" s="320"/>
      <c r="I222" s="231"/>
      <c r="J222" s="271" t="e">
        <v>#DIV/0!</v>
      </c>
      <c r="K222" s="444">
        <v>0</v>
      </c>
      <c r="L222" s="444"/>
    </row>
    <row r="223" spans="1:12" s="437" customFormat="1" ht="12.75" hidden="1" customHeight="1" x14ac:dyDescent="0.25">
      <c r="A223" s="13"/>
      <c r="B223" s="6" t="s">
        <v>45</v>
      </c>
      <c r="C223" s="4" t="s">
        <v>84</v>
      </c>
      <c r="D223" s="4" t="s">
        <v>83</v>
      </c>
      <c r="E223" s="25" t="s">
        <v>53</v>
      </c>
      <c r="F223" s="146"/>
      <c r="G223" s="330"/>
      <c r="H223" s="320"/>
      <c r="I223" s="231"/>
      <c r="J223" s="271" t="e">
        <v>#DIV/0!</v>
      </c>
      <c r="K223" s="444">
        <v>0</v>
      </c>
      <c r="L223" s="444"/>
    </row>
    <row r="224" spans="1:12" s="446" customFormat="1" ht="15" hidden="1" customHeight="1" x14ac:dyDescent="0.25">
      <c r="A224" s="12"/>
      <c r="B224" s="118"/>
      <c r="C224" s="119"/>
      <c r="D224" s="119"/>
      <c r="E224" s="558"/>
      <c r="F224" s="138" t="s">
        <v>85</v>
      </c>
      <c r="G224" s="518">
        <v>0</v>
      </c>
      <c r="H224" s="572">
        <v>0</v>
      </c>
      <c r="I224" s="236">
        <v>0</v>
      </c>
      <c r="J224" s="289" t="e">
        <v>#DIV/0!</v>
      </c>
      <c r="K224" s="444">
        <v>0</v>
      </c>
      <c r="L224" s="444">
        <v>0</v>
      </c>
    </row>
    <row r="225" spans="1:13" s="437" customFormat="1" ht="12.75" hidden="1" customHeight="1" x14ac:dyDescent="0.25">
      <c r="A225" s="13"/>
      <c r="B225" s="6" t="s">
        <v>45</v>
      </c>
      <c r="C225" s="4" t="s">
        <v>77</v>
      </c>
      <c r="D225" s="4" t="s">
        <v>86</v>
      </c>
      <c r="E225" s="25" t="s">
        <v>53</v>
      </c>
      <c r="F225" s="146"/>
      <c r="G225" s="330"/>
      <c r="H225" s="320"/>
      <c r="I225" s="231"/>
      <c r="J225" s="271" t="e">
        <v>#DIV/0!</v>
      </c>
      <c r="K225" s="444">
        <v>0</v>
      </c>
      <c r="L225" s="444"/>
    </row>
    <row r="226" spans="1:13" s="446" customFormat="1" ht="15" hidden="1" customHeight="1" x14ac:dyDescent="0.25">
      <c r="A226" s="12"/>
      <c r="B226" s="118"/>
      <c r="C226" s="119"/>
      <c r="D226" s="119"/>
      <c r="E226" s="558"/>
      <c r="F226" s="138" t="s">
        <v>87</v>
      </c>
      <c r="G226" s="518">
        <v>0</v>
      </c>
      <c r="H226" s="572">
        <v>0</v>
      </c>
      <c r="I226" s="236">
        <v>0</v>
      </c>
      <c r="J226" s="289" t="e">
        <v>#DIV/0!</v>
      </c>
      <c r="K226" s="444">
        <v>0</v>
      </c>
      <c r="L226" s="444">
        <v>0</v>
      </c>
    </row>
    <row r="227" spans="1:13" s="437" customFormat="1" ht="12.75" hidden="1" customHeight="1" x14ac:dyDescent="0.25">
      <c r="A227" s="13"/>
      <c r="B227" s="6" t="s">
        <v>45</v>
      </c>
      <c r="C227" s="4" t="s">
        <v>77</v>
      </c>
      <c r="D227" s="4" t="s">
        <v>88</v>
      </c>
      <c r="E227" s="25" t="s">
        <v>51</v>
      </c>
      <c r="F227" s="201"/>
      <c r="G227" s="330"/>
      <c r="H227" s="320"/>
      <c r="I227" s="231"/>
      <c r="J227" s="271" t="e">
        <v>#DIV/0!</v>
      </c>
      <c r="K227" s="444">
        <v>0</v>
      </c>
      <c r="L227" s="444"/>
    </row>
    <row r="228" spans="1:13" s="446" customFormat="1" ht="15" hidden="1" customHeight="1" x14ac:dyDescent="0.25">
      <c r="A228" s="12"/>
      <c r="B228" s="118"/>
      <c r="C228" s="119"/>
      <c r="D228" s="119"/>
      <c r="E228" s="558"/>
      <c r="F228" s="138" t="s">
        <v>150</v>
      </c>
      <c r="G228" s="518">
        <v>0</v>
      </c>
      <c r="H228" s="572">
        <v>0</v>
      </c>
      <c r="I228" s="236">
        <v>0</v>
      </c>
      <c r="J228" s="289" t="e">
        <v>#DIV/0!</v>
      </c>
      <c r="K228" s="444">
        <v>0</v>
      </c>
      <c r="L228" s="444">
        <v>0</v>
      </c>
    </row>
    <row r="229" spans="1:13" s="437" customFormat="1" ht="12.75" hidden="1" customHeight="1" x14ac:dyDescent="0.25">
      <c r="A229" s="13"/>
      <c r="B229" s="1707" t="s">
        <v>45</v>
      </c>
      <c r="C229" s="1686" t="s">
        <v>77</v>
      </c>
      <c r="D229" s="1686" t="s">
        <v>89</v>
      </c>
      <c r="E229" s="1736" t="s">
        <v>53</v>
      </c>
      <c r="F229" s="201"/>
      <c r="G229" s="567"/>
      <c r="H229" s="573"/>
      <c r="I229" s="234"/>
      <c r="J229" s="271" t="e">
        <v>#DIV/0!</v>
      </c>
      <c r="K229" s="444">
        <v>0</v>
      </c>
      <c r="L229" s="444"/>
    </row>
    <row r="230" spans="1:13" s="437" customFormat="1" ht="6.75" hidden="1" customHeight="1" x14ac:dyDescent="0.25">
      <c r="A230" s="13"/>
      <c r="B230" s="1701"/>
      <c r="C230" s="1688"/>
      <c r="D230" s="1688"/>
      <c r="E230" s="1738"/>
      <c r="F230" s="201" t="s">
        <v>7</v>
      </c>
      <c r="G230" s="567"/>
      <c r="H230" s="573"/>
      <c r="I230" s="234"/>
      <c r="J230" s="271" t="e">
        <v>#DIV/0!</v>
      </c>
      <c r="K230" s="444">
        <v>0</v>
      </c>
      <c r="L230" s="444"/>
    </row>
    <row r="231" spans="1:13" s="441" customFormat="1" ht="44.25" customHeight="1" x14ac:dyDescent="0.25">
      <c r="A231" s="11"/>
      <c r="B231" s="412"/>
      <c r="C231" s="413"/>
      <c r="D231" s="413"/>
      <c r="E231" s="543"/>
      <c r="F231" s="414" t="s">
        <v>178</v>
      </c>
      <c r="G231" s="550">
        <v>227000030.38</v>
      </c>
      <c r="H231" s="552">
        <v>234434683.58000001</v>
      </c>
      <c r="I231" s="416">
        <v>158311408.16</v>
      </c>
      <c r="J231" s="417">
        <v>0.67529004557884365</v>
      </c>
      <c r="K231" s="444"/>
      <c r="L231" s="444"/>
      <c r="M231" s="591"/>
    </row>
    <row r="232" spans="1:13" s="446" customFormat="1" ht="30" hidden="1" customHeight="1" x14ac:dyDescent="0.25">
      <c r="A232" s="12"/>
      <c r="B232" s="97"/>
      <c r="C232" s="88"/>
      <c r="D232" s="88"/>
      <c r="E232" s="544"/>
      <c r="F232" s="136" t="s">
        <v>40</v>
      </c>
      <c r="G232" s="520">
        <v>41809021.350000001</v>
      </c>
      <c r="H232" s="361">
        <v>41809021.350000001</v>
      </c>
      <c r="I232" s="235">
        <v>29263890.489999998</v>
      </c>
      <c r="J232" s="277">
        <v>0.69994201119945609</v>
      </c>
      <c r="K232" s="444"/>
      <c r="L232" s="444"/>
    </row>
    <row r="233" spans="1:13" s="437" customFormat="1" ht="15" hidden="1" customHeight="1" x14ac:dyDescent="0.25">
      <c r="A233" s="13"/>
      <c r="B233" s="6" t="s">
        <v>45</v>
      </c>
      <c r="C233" s="4"/>
      <c r="D233" s="4" t="s">
        <v>335</v>
      </c>
      <c r="E233" s="25" t="s">
        <v>12</v>
      </c>
      <c r="F233" s="146"/>
      <c r="G233" s="330">
        <v>41809021.350000001</v>
      </c>
      <c r="H233" s="320">
        <v>41809021.350000001</v>
      </c>
      <c r="I233" s="231">
        <v>29263890.489999998</v>
      </c>
      <c r="J233" s="271">
        <v>0.69994201119945609</v>
      </c>
      <c r="K233" s="444">
        <v>0</v>
      </c>
      <c r="L233" s="444">
        <v>41809021.350000001</v>
      </c>
    </row>
    <row r="234" spans="1:13" s="437" customFormat="1" ht="18" hidden="1" customHeight="1" x14ac:dyDescent="0.25">
      <c r="A234" s="13"/>
      <c r="B234" s="97"/>
      <c r="C234" s="88"/>
      <c r="D234" s="88"/>
      <c r="E234" s="544"/>
      <c r="F234" s="136" t="s">
        <v>95</v>
      </c>
      <c r="G234" s="520">
        <v>8603118.5500000007</v>
      </c>
      <c r="H234" s="361">
        <v>8599029.5500000007</v>
      </c>
      <c r="I234" s="235">
        <v>5973084.8499999996</v>
      </c>
      <c r="J234" s="277">
        <v>0.6946231333743933</v>
      </c>
      <c r="K234" s="444"/>
      <c r="L234" s="444"/>
    </row>
    <row r="235" spans="1:13" s="437" customFormat="1" ht="15.75" hidden="1" customHeight="1" x14ac:dyDescent="0.25">
      <c r="A235" s="13"/>
      <c r="B235" s="6" t="s">
        <v>45</v>
      </c>
      <c r="C235" s="4"/>
      <c r="D235" s="4" t="s">
        <v>336</v>
      </c>
      <c r="E235" s="25" t="s">
        <v>26</v>
      </c>
      <c r="F235" s="201"/>
      <c r="G235" s="330">
        <v>8603118.5500000007</v>
      </c>
      <c r="H235" s="320">
        <v>8599029.5500000007</v>
      </c>
      <c r="I235" s="231">
        <v>5973084.8499999996</v>
      </c>
      <c r="J235" s="271">
        <v>0.6946231333743933</v>
      </c>
      <c r="K235" s="444">
        <v>0</v>
      </c>
      <c r="L235" s="444">
        <v>8599029.5500000007</v>
      </c>
    </row>
    <row r="236" spans="1:13" s="437" customFormat="1" ht="18" hidden="1" customHeight="1" x14ac:dyDescent="0.25">
      <c r="A236" s="13"/>
      <c r="B236" s="97"/>
      <c r="C236" s="88"/>
      <c r="D236" s="88"/>
      <c r="E236" s="544"/>
      <c r="F236" s="136" t="s">
        <v>80</v>
      </c>
      <c r="G236" s="520">
        <v>12134643.9</v>
      </c>
      <c r="H236" s="361">
        <v>19929070.899999999</v>
      </c>
      <c r="I236" s="235">
        <v>12298611.949999999</v>
      </c>
      <c r="J236" s="277">
        <v>0.61711918291183354</v>
      </c>
      <c r="K236" s="444"/>
      <c r="L236" s="444"/>
    </row>
    <row r="237" spans="1:13" s="437" customFormat="1" ht="15" hidden="1" customHeight="1" x14ac:dyDescent="0.25">
      <c r="A237" s="13"/>
      <c r="B237" s="6" t="s">
        <v>45</v>
      </c>
      <c r="C237" s="4"/>
      <c r="D237" s="4" t="s">
        <v>337</v>
      </c>
      <c r="E237" s="25" t="s">
        <v>26</v>
      </c>
      <c r="F237" s="201"/>
      <c r="G237" s="330">
        <v>12134643.9</v>
      </c>
      <c r="H237" s="320">
        <v>19929070.899999999</v>
      </c>
      <c r="I237" s="231">
        <v>12298611.949999999</v>
      </c>
      <c r="J237" s="271">
        <v>0.61711918291183354</v>
      </c>
      <c r="K237" s="444">
        <v>0</v>
      </c>
      <c r="L237" s="444">
        <v>19929070.899999999</v>
      </c>
    </row>
    <row r="238" spans="1:13" s="446" customFormat="1" ht="18" hidden="1" customHeight="1" x14ac:dyDescent="0.25">
      <c r="A238" s="12"/>
      <c r="B238" s="97"/>
      <c r="C238" s="88"/>
      <c r="D238" s="88"/>
      <c r="E238" s="544"/>
      <c r="F238" s="136" t="s">
        <v>90</v>
      </c>
      <c r="G238" s="520">
        <v>10492466.199999999</v>
      </c>
      <c r="H238" s="361">
        <v>10491596.199999999</v>
      </c>
      <c r="I238" s="235">
        <v>6442258.3700000001</v>
      </c>
      <c r="J238" s="277">
        <v>0.61403987031067786</v>
      </c>
      <c r="K238" s="444"/>
      <c r="L238" s="444"/>
    </row>
    <row r="239" spans="1:13" s="437" customFormat="1" ht="16.5" hidden="1" customHeight="1" x14ac:dyDescent="0.25">
      <c r="A239" s="13"/>
      <c r="B239" s="6" t="s">
        <v>45</v>
      </c>
      <c r="C239" s="4"/>
      <c r="D239" s="4" t="s">
        <v>338</v>
      </c>
      <c r="E239" s="25" t="s">
        <v>26</v>
      </c>
      <c r="F239" s="201"/>
      <c r="G239" s="330">
        <v>10492466.199999999</v>
      </c>
      <c r="H239" s="320">
        <v>10491596.199999999</v>
      </c>
      <c r="I239" s="231">
        <v>6442258.3700000001</v>
      </c>
      <c r="J239" s="271">
        <v>0.61403987031067786</v>
      </c>
      <c r="K239" s="444">
        <v>0</v>
      </c>
      <c r="L239" s="444">
        <v>10491596.199999999</v>
      </c>
    </row>
    <row r="240" spans="1:13" s="446" customFormat="1" ht="30" hidden="1" customHeight="1" x14ac:dyDescent="0.25">
      <c r="A240" s="12"/>
      <c r="B240" s="97"/>
      <c r="C240" s="88"/>
      <c r="D240" s="88"/>
      <c r="E240" s="544"/>
      <c r="F240" s="136" t="s">
        <v>60</v>
      </c>
      <c r="G240" s="520">
        <v>134847317.31999999</v>
      </c>
      <c r="H240" s="361">
        <v>134413394.28999999</v>
      </c>
      <c r="I240" s="235">
        <v>89577596.680000007</v>
      </c>
      <c r="J240" s="277">
        <v>0.66643355859858933</v>
      </c>
      <c r="K240" s="444"/>
      <c r="L240" s="444"/>
    </row>
    <row r="241" spans="1:13" s="448" customFormat="1" ht="15" hidden="1" customHeight="1" x14ac:dyDescent="0.25">
      <c r="A241" s="13"/>
      <c r="B241" s="512" t="s">
        <v>45</v>
      </c>
      <c r="C241" s="498"/>
      <c r="D241" s="498" t="s">
        <v>339</v>
      </c>
      <c r="E241" s="559" t="s">
        <v>12</v>
      </c>
      <c r="F241" s="201"/>
      <c r="G241" s="330">
        <v>134847317.31999999</v>
      </c>
      <c r="H241" s="320">
        <v>134413394.28999999</v>
      </c>
      <c r="I241" s="231">
        <v>89577596.680000007</v>
      </c>
      <c r="J241" s="271">
        <v>0.66643355859858933</v>
      </c>
      <c r="K241" s="444">
        <v>0</v>
      </c>
      <c r="L241" s="444">
        <v>134413394.28999999</v>
      </c>
    </row>
    <row r="242" spans="1:13" s="446" customFormat="1" ht="19.5" hidden="1" customHeight="1" x14ac:dyDescent="0.25">
      <c r="A242" s="12"/>
      <c r="B242" s="97"/>
      <c r="C242" s="88"/>
      <c r="D242" s="88"/>
      <c r="E242" s="544"/>
      <c r="F242" s="136" t="s">
        <v>82</v>
      </c>
      <c r="G242" s="520">
        <v>539720.19999999995</v>
      </c>
      <c r="H242" s="361">
        <v>539720.19999999995</v>
      </c>
      <c r="I242" s="235">
        <v>331000.2</v>
      </c>
      <c r="J242" s="277">
        <v>0.61328110380156242</v>
      </c>
      <c r="K242" s="444"/>
      <c r="L242" s="444"/>
    </row>
    <row r="243" spans="1:13" s="437" customFormat="1" ht="16.5" hidden="1" customHeight="1" x14ac:dyDescent="0.25">
      <c r="A243" s="13"/>
      <c r="B243" s="6" t="s">
        <v>45</v>
      </c>
      <c r="C243" s="4"/>
      <c r="D243" s="4" t="s">
        <v>340</v>
      </c>
      <c r="E243" s="25" t="s">
        <v>26</v>
      </c>
      <c r="F243" s="146"/>
      <c r="G243" s="330">
        <v>539720.19999999995</v>
      </c>
      <c r="H243" s="320">
        <v>539720.19999999995</v>
      </c>
      <c r="I243" s="231">
        <v>331000.2</v>
      </c>
      <c r="J243" s="271">
        <v>0.61328110380156242</v>
      </c>
      <c r="K243" s="444">
        <v>0</v>
      </c>
      <c r="L243" s="444">
        <v>539720.19999999995</v>
      </c>
    </row>
    <row r="244" spans="1:13" s="446" customFormat="1" ht="30" hidden="1" customHeight="1" x14ac:dyDescent="0.25">
      <c r="A244" s="12"/>
      <c r="B244" s="97"/>
      <c r="C244" s="88"/>
      <c r="D244" s="88"/>
      <c r="E244" s="544"/>
      <c r="F244" s="136" t="s">
        <v>91</v>
      </c>
      <c r="G244" s="520">
        <v>850000</v>
      </c>
      <c r="H244" s="361">
        <v>850000</v>
      </c>
      <c r="I244" s="235">
        <v>612173.93999999994</v>
      </c>
      <c r="J244" s="277">
        <v>0.7202046352941176</v>
      </c>
      <c r="K244" s="444"/>
      <c r="L244" s="444"/>
    </row>
    <row r="245" spans="1:13" s="448" customFormat="1" ht="15.75" hidden="1" customHeight="1" x14ac:dyDescent="0.25">
      <c r="A245" s="13"/>
      <c r="B245" s="6" t="s">
        <v>45</v>
      </c>
      <c r="C245" s="4"/>
      <c r="D245" s="4" t="s">
        <v>341</v>
      </c>
      <c r="E245" s="25" t="s">
        <v>12</v>
      </c>
      <c r="F245" s="420"/>
      <c r="G245" s="330">
        <v>850000</v>
      </c>
      <c r="H245" s="320">
        <v>850000</v>
      </c>
      <c r="I245" s="231">
        <v>612173.93999999994</v>
      </c>
      <c r="J245" s="271">
        <v>0.7202046352941176</v>
      </c>
      <c r="K245" s="444">
        <v>0</v>
      </c>
      <c r="L245" s="444">
        <v>850000</v>
      </c>
    </row>
    <row r="246" spans="1:13" s="446" customFormat="1" ht="17.25" hidden="1" customHeight="1" x14ac:dyDescent="0.25">
      <c r="A246" s="12"/>
      <c r="B246" s="97"/>
      <c r="C246" s="88"/>
      <c r="D246" s="88"/>
      <c r="E246" s="544"/>
      <c r="F246" s="136" t="s">
        <v>92</v>
      </c>
      <c r="G246" s="520">
        <v>3255000</v>
      </c>
      <c r="H246" s="361">
        <v>3255000</v>
      </c>
      <c r="I246" s="235">
        <v>0</v>
      </c>
      <c r="J246" s="277">
        <v>0</v>
      </c>
      <c r="K246" s="444"/>
      <c r="L246" s="444"/>
    </row>
    <row r="247" spans="1:13" s="448" customFormat="1" ht="12.75" hidden="1" customHeight="1" x14ac:dyDescent="0.25">
      <c r="A247" s="13"/>
      <c r="B247" s="6" t="s">
        <v>45</v>
      </c>
      <c r="C247" s="4"/>
      <c r="D247" s="4" t="s">
        <v>342</v>
      </c>
      <c r="E247" s="25" t="s">
        <v>149</v>
      </c>
      <c r="F247" s="420"/>
      <c r="G247" s="330">
        <v>3255000</v>
      </c>
      <c r="H247" s="320">
        <v>3255000</v>
      </c>
      <c r="I247" s="231">
        <v>0</v>
      </c>
      <c r="J247" s="271">
        <v>0</v>
      </c>
      <c r="K247" s="444">
        <v>0</v>
      </c>
      <c r="L247" s="444">
        <v>3255000</v>
      </c>
    </row>
    <row r="248" spans="1:13" s="448" customFormat="1" ht="18" hidden="1" customHeight="1" x14ac:dyDescent="0.25">
      <c r="A248" s="13"/>
      <c r="B248" s="97"/>
      <c r="C248" s="88"/>
      <c r="D248" s="88"/>
      <c r="E248" s="544"/>
      <c r="F248" s="136" t="s">
        <v>87</v>
      </c>
      <c r="G248" s="520">
        <v>2400000</v>
      </c>
      <c r="H248" s="361">
        <v>2400000</v>
      </c>
      <c r="I248" s="235">
        <v>1697000</v>
      </c>
      <c r="J248" s="277">
        <v>0.70708333333333329</v>
      </c>
      <c r="K248" s="444"/>
      <c r="L248" s="444"/>
    </row>
    <row r="249" spans="1:13" s="448" customFormat="1" ht="12.75" hidden="1" customHeight="1" x14ac:dyDescent="0.25">
      <c r="A249" s="13"/>
      <c r="B249" s="6" t="s">
        <v>45</v>
      </c>
      <c r="C249" s="4"/>
      <c r="D249" s="4" t="s">
        <v>343</v>
      </c>
      <c r="E249" s="25" t="s">
        <v>234</v>
      </c>
      <c r="F249" s="420"/>
      <c r="G249" s="330">
        <v>2400000</v>
      </c>
      <c r="H249" s="320">
        <v>2400000</v>
      </c>
      <c r="I249" s="231">
        <v>1697000</v>
      </c>
      <c r="J249" s="271">
        <v>0.70708333333333329</v>
      </c>
      <c r="K249" s="444">
        <v>0</v>
      </c>
      <c r="L249" s="444">
        <v>2400000</v>
      </c>
    </row>
    <row r="250" spans="1:13" s="446" customFormat="1" ht="18" hidden="1" customHeight="1" x14ac:dyDescent="0.25">
      <c r="A250" s="12"/>
      <c r="B250" s="97"/>
      <c r="C250" s="88"/>
      <c r="D250" s="88"/>
      <c r="E250" s="544"/>
      <c r="F250" s="136" t="s">
        <v>150</v>
      </c>
      <c r="G250" s="520">
        <v>12068742.859999999</v>
      </c>
      <c r="H250" s="361">
        <v>12117990.859999999</v>
      </c>
      <c r="I250" s="235">
        <v>12093783.68</v>
      </c>
      <c r="J250" s="277">
        <v>0.9980023767735372</v>
      </c>
      <c r="K250" s="444"/>
      <c r="L250" s="444"/>
    </row>
    <row r="251" spans="1:13" s="446" customFormat="1" ht="15" hidden="1" customHeight="1" x14ac:dyDescent="0.25">
      <c r="A251" s="12"/>
      <c r="B251" s="511" t="s">
        <v>45</v>
      </c>
      <c r="C251" s="509"/>
      <c r="D251" s="509" t="s">
        <v>344</v>
      </c>
      <c r="E251" s="562" t="s">
        <v>53</v>
      </c>
      <c r="F251" s="420"/>
      <c r="G251" s="330">
        <v>12068742.859999999</v>
      </c>
      <c r="H251" s="320">
        <v>12117990.859999999</v>
      </c>
      <c r="I251" s="231">
        <v>12093783.68</v>
      </c>
      <c r="J251" s="271">
        <v>0.9980023767735372</v>
      </c>
      <c r="K251" s="444">
        <v>0</v>
      </c>
      <c r="L251" s="444">
        <v>12117990.859999999</v>
      </c>
    </row>
    <row r="252" spans="1:13" s="446" customFormat="1" ht="33" hidden="1" customHeight="1" x14ac:dyDescent="0.25">
      <c r="A252" s="12"/>
      <c r="B252" s="366"/>
      <c r="C252" s="366"/>
      <c r="D252" s="366"/>
      <c r="E252" s="564"/>
      <c r="F252" s="566" t="s">
        <v>428</v>
      </c>
      <c r="G252" s="569"/>
      <c r="H252" s="575">
        <v>29860.23</v>
      </c>
      <c r="I252" s="368">
        <v>22008</v>
      </c>
      <c r="J252" s="376">
        <v>0.73703384066365196</v>
      </c>
      <c r="K252" s="444"/>
      <c r="L252" s="444"/>
    </row>
    <row r="253" spans="1:13" s="446" customFormat="1" ht="39" hidden="1" customHeight="1" x14ac:dyDescent="0.25">
      <c r="A253" s="12"/>
      <c r="B253" s="314" t="s">
        <v>45</v>
      </c>
      <c r="C253" s="204"/>
      <c r="D253" s="204" t="s">
        <v>502</v>
      </c>
      <c r="E253" s="485" t="s">
        <v>130</v>
      </c>
      <c r="F253" s="420" t="s">
        <v>503</v>
      </c>
      <c r="G253" s="330"/>
      <c r="H253" s="320">
        <v>29860.23</v>
      </c>
      <c r="I253" s="231">
        <v>22008</v>
      </c>
      <c r="J253" s="271">
        <v>0.73703384066365196</v>
      </c>
      <c r="K253" s="444">
        <v>0</v>
      </c>
      <c r="L253" s="444">
        <v>29860.23</v>
      </c>
    </row>
    <row r="254" spans="1:13" s="441" customFormat="1" ht="45" customHeight="1" x14ac:dyDescent="0.25">
      <c r="A254" s="11"/>
      <c r="B254" s="412"/>
      <c r="C254" s="413"/>
      <c r="D254" s="413"/>
      <c r="E254" s="543"/>
      <c r="F254" s="414" t="s">
        <v>94</v>
      </c>
      <c r="G254" s="550">
        <v>115531492.88</v>
      </c>
      <c r="H254" s="552">
        <v>112735123.54000001</v>
      </c>
      <c r="I254" s="416">
        <v>53666633.18</v>
      </c>
      <c r="J254" s="417">
        <v>0.47604181815579705</v>
      </c>
      <c r="K254" s="444"/>
      <c r="L254" s="444"/>
      <c r="M254" s="591"/>
    </row>
    <row r="255" spans="1:13" s="446" customFormat="1" ht="35.25" hidden="1" customHeight="1" x14ac:dyDescent="0.25">
      <c r="A255" s="12"/>
      <c r="B255" s="97"/>
      <c r="C255" s="88"/>
      <c r="D255" s="88"/>
      <c r="E255" s="544"/>
      <c r="F255" s="136" t="s">
        <v>94</v>
      </c>
      <c r="G255" s="520">
        <v>115531492.88</v>
      </c>
      <c r="H255" s="361">
        <v>112735123.54000001</v>
      </c>
      <c r="I255" s="235">
        <v>53666633.18</v>
      </c>
      <c r="J255" s="277">
        <v>0.47604181815579705</v>
      </c>
      <c r="K255" s="444"/>
      <c r="L255" s="444"/>
    </row>
    <row r="256" spans="1:13" s="437" customFormat="1" ht="15.75" hidden="1" customHeight="1" x14ac:dyDescent="0.25">
      <c r="A256" s="13"/>
      <c r="B256" s="6" t="s">
        <v>45</v>
      </c>
      <c r="C256" s="4"/>
      <c r="D256" s="4" t="s">
        <v>345</v>
      </c>
      <c r="E256" s="25" t="s">
        <v>53</v>
      </c>
      <c r="F256" s="201"/>
      <c r="G256" s="330">
        <v>115531492.88</v>
      </c>
      <c r="H256" s="320">
        <v>112735123.54000001</v>
      </c>
      <c r="I256" s="231">
        <v>53666633.18</v>
      </c>
      <c r="J256" s="271">
        <v>0.47604181815579705</v>
      </c>
      <c r="K256" s="444">
        <v>0</v>
      </c>
      <c r="L256" s="444">
        <v>112735123.54000001</v>
      </c>
    </row>
    <row r="257" spans="1:13" s="441" customFormat="1" ht="38.25" customHeight="1" x14ac:dyDescent="0.25">
      <c r="A257" s="11"/>
      <c r="B257" s="412"/>
      <c r="C257" s="413"/>
      <c r="D257" s="413"/>
      <c r="E257" s="543"/>
      <c r="F257" s="414" t="s">
        <v>221</v>
      </c>
      <c r="G257" s="550">
        <v>0</v>
      </c>
      <c r="H257" s="552">
        <v>30066089.580000006</v>
      </c>
      <c r="I257" s="416">
        <v>29796453.949999996</v>
      </c>
      <c r="J257" s="417">
        <v>0.99103190226043325</v>
      </c>
      <c r="K257" s="444"/>
      <c r="L257" s="444"/>
      <c r="M257" s="591"/>
    </row>
    <row r="258" spans="1:13" s="446" customFormat="1" ht="18.75" hidden="1" customHeight="1" x14ac:dyDescent="0.25">
      <c r="A258" s="12"/>
      <c r="B258" s="97"/>
      <c r="C258" s="88"/>
      <c r="D258" s="88"/>
      <c r="E258" s="544"/>
      <c r="F258" s="136" t="s">
        <v>221</v>
      </c>
      <c r="G258" s="520">
        <v>0</v>
      </c>
      <c r="H258" s="361">
        <v>30066089.580000006</v>
      </c>
      <c r="I258" s="235">
        <v>29796453.949999996</v>
      </c>
      <c r="J258" s="277">
        <v>0.99103190226043325</v>
      </c>
      <c r="K258" s="444"/>
      <c r="L258" s="444"/>
    </row>
    <row r="259" spans="1:13" s="437" customFormat="1" ht="12.75" hidden="1" customHeight="1" x14ac:dyDescent="0.25">
      <c r="A259" s="13"/>
      <c r="B259" s="511" t="s">
        <v>45</v>
      </c>
      <c r="C259" s="509"/>
      <c r="D259" s="509" t="s">
        <v>475</v>
      </c>
      <c r="E259" s="562" t="s">
        <v>26</v>
      </c>
      <c r="F259" s="146"/>
      <c r="G259" s="330"/>
      <c r="H259" s="320">
        <v>2470322.62</v>
      </c>
      <c r="I259" s="231">
        <v>2470318.2200000002</v>
      </c>
      <c r="J259" s="271">
        <v>0.99999821885612661</v>
      </c>
      <c r="K259" s="444">
        <v>-81.939999999944121</v>
      </c>
      <c r="L259" s="444">
        <v>2470404.56</v>
      </c>
    </row>
    <row r="260" spans="1:13" s="437" customFormat="1" ht="12.75" hidden="1" customHeight="1" x14ac:dyDescent="0.25">
      <c r="A260" s="13"/>
      <c r="B260" s="511" t="s">
        <v>45</v>
      </c>
      <c r="C260" s="509"/>
      <c r="D260" s="509" t="s">
        <v>476</v>
      </c>
      <c r="E260" s="562" t="s">
        <v>26</v>
      </c>
      <c r="F260" s="146"/>
      <c r="G260" s="330"/>
      <c r="H260" s="320">
        <v>2144124.91</v>
      </c>
      <c r="I260" s="231">
        <v>2124999.91</v>
      </c>
      <c r="J260" s="271">
        <v>0.9910802771280709</v>
      </c>
      <c r="K260" s="444">
        <v>-355875</v>
      </c>
      <c r="L260" s="444">
        <v>2499999.91</v>
      </c>
    </row>
    <row r="261" spans="1:13" s="437" customFormat="1" ht="12.75" hidden="1" customHeight="1" x14ac:dyDescent="0.25">
      <c r="A261" s="13"/>
      <c r="B261" s="511" t="s">
        <v>45</v>
      </c>
      <c r="C261" s="509"/>
      <c r="D261" s="509" t="s">
        <v>477</v>
      </c>
      <c r="E261" s="562" t="s">
        <v>26</v>
      </c>
      <c r="F261" s="146"/>
      <c r="G261" s="330"/>
      <c r="H261" s="320">
        <v>1883150</v>
      </c>
      <c r="I261" s="231">
        <v>1850000</v>
      </c>
      <c r="J261" s="271">
        <v>0.9823965164750551</v>
      </c>
      <c r="K261" s="444">
        <v>-616850</v>
      </c>
      <c r="L261" s="444">
        <v>2500000</v>
      </c>
    </row>
    <row r="262" spans="1:13" s="437" customFormat="1" ht="12.75" hidden="1" customHeight="1" x14ac:dyDescent="0.25">
      <c r="A262" s="13"/>
      <c r="B262" s="511" t="s">
        <v>45</v>
      </c>
      <c r="C262" s="509"/>
      <c r="D262" s="509" t="s">
        <v>478</v>
      </c>
      <c r="E262" s="562" t="s">
        <v>26</v>
      </c>
      <c r="F262" s="146"/>
      <c r="G262" s="330"/>
      <c r="H262" s="320">
        <v>2013637.5</v>
      </c>
      <c r="I262" s="231">
        <v>1987500</v>
      </c>
      <c r="J262" s="271">
        <v>0.98701975901819472</v>
      </c>
      <c r="K262" s="444">
        <v>-486362.5</v>
      </c>
      <c r="L262" s="444">
        <v>2500000</v>
      </c>
    </row>
    <row r="263" spans="1:13" s="437" customFormat="1" ht="12.75" hidden="1" customHeight="1" x14ac:dyDescent="0.25">
      <c r="A263" s="13"/>
      <c r="B263" s="511" t="s">
        <v>45</v>
      </c>
      <c r="C263" s="509"/>
      <c r="D263" s="509" t="s">
        <v>479</v>
      </c>
      <c r="E263" s="562" t="s">
        <v>26</v>
      </c>
      <c r="F263" s="146"/>
      <c r="G263" s="330"/>
      <c r="H263" s="320">
        <v>2499982.7999999998</v>
      </c>
      <c r="I263" s="231">
        <v>2499982.7999999998</v>
      </c>
      <c r="J263" s="271">
        <v>1</v>
      </c>
      <c r="K263" s="444">
        <v>0</v>
      </c>
      <c r="L263" s="444">
        <v>2499982.7999999998</v>
      </c>
    </row>
    <row r="264" spans="1:13" s="437" customFormat="1" ht="12.75" hidden="1" customHeight="1" x14ac:dyDescent="0.25">
      <c r="A264" s="13"/>
      <c r="B264" s="511" t="s">
        <v>45</v>
      </c>
      <c r="C264" s="509"/>
      <c r="D264" s="509" t="s">
        <v>480</v>
      </c>
      <c r="E264" s="562" t="s">
        <v>26</v>
      </c>
      <c r="F264" s="146"/>
      <c r="G264" s="330"/>
      <c r="H264" s="320">
        <v>2040285.5</v>
      </c>
      <c r="I264" s="231">
        <v>2016090</v>
      </c>
      <c r="J264" s="271">
        <v>0.98814112044613367</v>
      </c>
      <c r="K264" s="444">
        <v>-459714.5</v>
      </c>
      <c r="L264" s="444">
        <v>2500000</v>
      </c>
    </row>
    <row r="265" spans="1:13" s="437" customFormat="1" ht="12.75" hidden="1" customHeight="1" x14ac:dyDescent="0.25">
      <c r="A265" s="13"/>
      <c r="B265" s="511" t="s">
        <v>45</v>
      </c>
      <c r="C265" s="509"/>
      <c r="D265" s="509" t="s">
        <v>481</v>
      </c>
      <c r="E265" s="562" t="s">
        <v>26</v>
      </c>
      <c r="F265" s="146"/>
      <c r="G265" s="330"/>
      <c r="H265" s="320">
        <v>1810899.39</v>
      </c>
      <c r="I265" s="231">
        <v>1774630.94</v>
      </c>
      <c r="J265" s="271">
        <v>0.97997213417803408</v>
      </c>
      <c r="K265" s="444">
        <v>-689100.6100000001</v>
      </c>
      <c r="L265" s="444">
        <v>2500000</v>
      </c>
    </row>
    <row r="266" spans="1:13" s="437" customFormat="1" ht="12.75" hidden="1" customHeight="1" x14ac:dyDescent="0.25">
      <c r="A266" s="13"/>
      <c r="B266" s="511" t="s">
        <v>45</v>
      </c>
      <c r="C266" s="509"/>
      <c r="D266" s="509" t="s">
        <v>482</v>
      </c>
      <c r="E266" s="562" t="s">
        <v>26</v>
      </c>
      <c r="F266" s="146"/>
      <c r="G266" s="330"/>
      <c r="H266" s="320">
        <v>2488125</v>
      </c>
      <c r="I266" s="231">
        <v>2487500</v>
      </c>
      <c r="J266" s="271">
        <v>0.99974880683245415</v>
      </c>
      <c r="K266" s="444">
        <v>-11875</v>
      </c>
      <c r="L266" s="444">
        <v>2500000</v>
      </c>
    </row>
    <row r="267" spans="1:13" s="437" customFormat="1" ht="12.75" hidden="1" customHeight="1" x14ac:dyDescent="0.25">
      <c r="A267" s="13"/>
      <c r="B267" s="511" t="s">
        <v>45</v>
      </c>
      <c r="C267" s="509"/>
      <c r="D267" s="509" t="s">
        <v>483</v>
      </c>
      <c r="E267" s="562" t="s">
        <v>26</v>
      </c>
      <c r="F267" s="146"/>
      <c r="G267" s="330"/>
      <c r="H267" s="320">
        <v>1930600</v>
      </c>
      <c r="I267" s="231">
        <v>1900000</v>
      </c>
      <c r="J267" s="271">
        <v>0.98415000517973683</v>
      </c>
      <c r="K267" s="444">
        <v>-569400</v>
      </c>
      <c r="L267" s="444">
        <v>2500000</v>
      </c>
    </row>
    <row r="268" spans="1:13" s="437" customFormat="1" ht="12.75" hidden="1" customHeight="1" x14ac:dyDescent="0.25">
      <c r="A268" s="13"/>
      <c r="B268" s="511" t="s">
        <v>45</v>
      </c>
      <c r="C268" s="509"/>
      <c r="D268" s="509" t="s">
        <v>484</v>
      </c>
      <c r="E268" s="562" t="s">
        <v>26</v>
      </c>
      <c r="F268" s="146"/>
      <c r="G268" s="330"/>
      <c r="H268" s="320">
        <v>1712619.44</v>
      </c>
      <c r="I268" s="231">
        <v>1662361.11</v>
      </c>
      <c r="J268" s="271">
        <v>0.97065411683053193</v>
      </c>
      <c r="K268" s="444">
        <v>-787380.56</v>
      </c>
      <c r="L268" s="444">
        <v>2500000</v>
      </c>
    </row>
    <row r="269" spans="1:13" s="437" customFormat="1" ht="12.75" hidden="1" customHeight="1" x14ac:dyDescent="0.25">
      <c r="A269" s="13"/>
      <c r="B269" s="511" t="s">
        <v>45</v>
      </c>
      <c r="C269" s="509"/>
      <c r="D269" s="509" t="s">
        <v>485</v>
      </c>
      <c r="E269" s="562" t="s">
        <v>26</v>
      </c>
      <c r="F269" s="146"/>
      <c r="G269" s="330"/>
      <c r="H269" s="576">
        <v>2331917.42</v>
      </c>
      <c r="I269" s="565">
        <v>2323070.9700000002</v>
      </c>
      <c r="J269" s="271">
        <v>0.99620636223044312</v>
      </c>
      <c r="K269" s="444">
        <v>-168082.58000000007</v>
      </c>
      <c r="L269" s="444">
        <v>2500000</v>
      </c>
    </row>
    <row r="270" spans="1:13" s="437" customFormat="1" ht="12.75" hidden="1" customHeight="1" x14ac:dyDescent="0.25">
      <c r="A270" s="13"/>
      <c r="B270" s="511" t="s">
        <v>45</v>
      </c>
      <c r="C270" s="509"/>
      <c r="D270" s="509" t="s">
        <v>486</v>
      </c>
      <c r="E270" s="562" t="s">
        <v>26</v>
      </c>
      <c r="F270" s="146"/>
      <c r="G270" s="330"/>
      <c r="H270" s="320">
        <v>2500000</v>
      </c>
      <c r="I270" s="231">
        <v>2500000</v>
      </c>
      <c r="J270" s="271">
        <v>1</v>
      </c>
      <c r="K270" s="444">
        <v>0</v>
      </c>
      <c r="L270" s="444">
        <v>2500000</v>
      </c>
    </row>
    <row r="271" spans="1:13" s="437" customFormat="1" ht="12.75" hidden="1" customHeight="1" x14ac:dyDescent="0.25">
      <c r="A271" s="13"/>
      <c r="B271" s="511" t="s">
        <v>45</v>
      </c>
      <c r="C271" s="509"/>
      <c r="D271" s="509" t="s">
        <v>487</v>
      </c>
      <c r="E271" s="562" t="s">
        <v>26</v>
      </c>
      <c r="F271" s="146"/>
      <c r="G271" s="330"/>
      <c r="H271" s="320">
        <v>2143750</v>
      </c>
      <c r="I271" s="231">
        <v>2125000</v>
      </c>
      <c r="J271" s="271">
        <v>0.99125364431486884</v>
      </c>
      <c r="K271" s="444">
        <v>-356250</v>
      </c>
      <c r="L271" s="444">
        <v>2500000</v>
      </c>
    </row>
    <row r="272" spans="1:13" s="437" customFormat="1" ht="12.75" hidden="1" customHeight="1" x14ac:dyDescent="0.25">
      <c r="A272" s="13"/>
      <c r="B272" s="511" t="s">
        <v>45</v>
      </c>
      <c r="C272" s="509"/>
      <c r="D272" s="509" t="s">
        <v>488</v>
      </c>
      <c r="E272" s="562" t="s">
        <v>26</v>
      </c>
      <c r="F272" s="201"/>
      <c r="G272" s="330"/>
      <c r="H272" s="320">
        <v>2096675</v>
      </c>
      <c r="I272" s="231">
        <v>2075000</v>
      </c>
      <c r="J272" s="271">
        <v>0.98966220325038456</v>
      </c>
      <c r="K272" s="444">
        <v>-403325</v>
      </c>
      <c r="L272" s="444">
        <v>2500000</v>
      </c>
    </row>
    <row r="273" spans="1:13" s="441" customFormat="1" ht="37.5" customHeight="1" x14ac:dyDescent="0.25">
      <c r="A273" s="11"/>
      <c r="B273" s="412"/>
      <c r="C273" s="413"/>
      <c r="D273" s="413"/>
      <c r="E273" s="543"/>
      <c r="F273" s="414" t="s">
        <v>179</v>
      </c>
      <c r="G273" s="550">
        <v>7521477.4000000004</v>
      </c>
      <c r="H273" s="552">
        <v>7521477.4000000004</v>
      </c>
      <c r="I273" s="416">
        <v>7521477.4000000004</v>
      </c>
      <c r="J273" s="417">
        <v>1</v>
      </c>
      <c r="K273" s="444"/>
      <c r="L273" s="444"/>
      <c r="M273" s="591"/>
    </row>
    <row r="274" spans="1:13" s="441" customFormat="1" ht="22.5" hidden="1" customHeight="1" x14ac:dyDescent="0.25">
      <c r="A274" s="11"/>
      <c r="B274" s="62"/>
      <c r="C274" s="57"/>
      <c r="D274" s="57"/>
      <c r="E274" s="561"/>
      <c r="F274" s="138" t="s">
        <v>209</v>
      </c>
      <c r="G274" s="518">
        <v>0</v>
      </c>
      <c r="H274" s="572">
        <v>0</v>
      </c>
      <c r="I274" s="236">
        <v>0</v>
      </c>
      <c r="J274" s="289" t="e">
        <v>#DIV/0!</v>
      </c>
      <c r="K274" s="444"/>
      <c r="L274" s="444"/>
    </row>
    <row r="275" spans="1:13" s="441" customFormat="1" ht="13.5" hidden="1" customHeight="1" x14ac:dyDescent="0.25">
      <c r="A275" s="11"/>
      <c r="B275" s="1699" t="s">
        <v>45</v>
      </c>
      <c r="C275" s="1702"/>
      <c r="D275" s="1702" t="s">
        <v>261</v>
      </c>
      <c r="E275" s="1739" t="s">
        <v>26</v>
      </c>
      <c r="F275" s="201"/>
      <c r="G275" s="570"/>
      <c r="H275" s="577"/>
      <c r="I275" s="238"/>
      <c r="J275" s="271" t="e">
        <v>#DIV/0!</v>
      </c>
      <c r="K275" s="444"/>
      <c r="L275" s="444"/>
    </row>
    <row r="276" spans="1:13" s="441" customFormat="1" ht="13.5" hidden="1" customHeight="1" x14ac:dyDescent="0.25">
      <c r="A276" s="11"/>
      <c r="B276" s="1700"/>
      <c r="C276" s="1687"/>
      <c r="D276" s="1687"/>
      <c r="E276" s="1740"/>
      <c r="F276" s="201" t="s">
        <v>7</v>
      </c>
      <c r="G276" s="570"/>
      <c r="H276" s="577"/>
      <c r="I276" s="238"/>
      <c r="J276" s="271" t="e">
        <v>#DIV/0!</v>
      </c>
      <c r="K276" s="444"/>
      <c r="L276" s="444"/>
    </row>
    <row r="277" spans="1:13" s="441" customFormat="1" ht="14.25" hidden="1" customHeight="1" x14ac:dyDescent="0.25">
      <c r="A277" s="11"/>
      <c r="B277" s="1701"/>
      <c r="C277" s="1688"/>
      <c r="D277" s="1688"/>
      <c r="E277" s="1738"/>
      <c r="F277" s="201" t="s">
        <v>9</v>
      </c>
      <c r="G277" s="330"/>
      <c r="H277" s="320"/>
      <c r="I277" s="231"/>
      <c r="J277" s="271" t="e">
        <v>#DIV/0!</v>
      </c>
      <c r="K277" s="444"/>
      <c r="L277" s="444"/>
    </row>
    <row r="278" spans="1:13" s="446" customFormat="1" ht="63.75" hidden="1" customHeight="1" x14ac:dyDescent="0.25">
      <c r="A278" s="12"/>
      <c r="B278" s="97"/>
      <c r="C278" s="88"/>
      <c r="D278" s="88"/>
      <c r="E278" s="544"/>
      <c r="F278" s="136" t="s">
        <v>265</v>
      </c>
      <c r="G278" s="520">
        <v>7521477.4000000004</v>
      </c>
      <c r="H278" s="361">
        <v>7521477.4000000004</v>
      </c>
      <c r="I278" s="235">
        <v>7521477.4000000004</v>
      </c>
      <c r="J278" s="277">
        <v>1</v>
      </c>
      <c r="K278" s="444"/>
      <c r="L278" s="444"/>
    </row>
    <row r="279" spans="1:13" s="448" customFormat="1" ht="16.5" hidden="1" customHeight="1" x14ac:dyDescent="0.25">
      <c r="A279" s="13"/>
      <c r="B279" s="6" t="s">
        <v>45</v>
      </c>
      <c r="C279" s="4"/>
      <c r="D279" s="4" t="s">
        <v>346</v>
      </c>
      <c r="E279" s="25" t="s">
        <v>26</v>
      </c>
      <c r="F279" s="201"/>
      <c r="G279" s="330">
        <v>7521477.4000000004</v>
      </c>
      <c r="H279" s="320">
        <v>7521477.4000000004</v>
      </c>
      <c r="I279" s="231">
        <v>7521477.4000000004</v>
      </c>
      <c r="J279" s="271">
        <v>1</v>
      </c>
      <c r="K279" s="444">
        <v>0</v>
      </c>
      <c r="L279" s="444">
        <v>7521477.4000000004</v>
      </c>
    </row>
    <row r="280" spans="1:13" s="448" customFormat="1" ht="42" customHeight="1" x14ac:dyDescent="0.25">
      <c r="A280" s="13"/>
      <c r="B280" s="412"/>
      <c r="C280" s="413"/>
      <c r="D280" s="413"/>
      <c r="E280" s="543"/>
      <c r="F280" s="414" t="s">
        <v>267</v>
      </c>
      <c r="G280" s="550">
        <v>24119589.059999999</v>
      </c>
      <c r="H280" s="552">
        <v>24119589.059999999</v>
      </c>
      <c r="I280" s="416">
        <v>17272384.600000001</v>
      </c>
      <c r="J280" s="417">
        <v>0.71611438142802264</v>
      </c>
      <c r="K280" s="444"/>
      <c r="L280" s="444"/>
      <c r="M280" s="592"/>
    </row>
    <row r="281" spans="1:13" s="448" customFormat="1" ht="65.25" hidden="1" customHeight="1" x14ac:dyDescent="0.25">
      <c r="A281" s="13"/>
      <c r="B281" s="97"/>
      <c r="C281" s="88"/>
      <c r="D281" s="88"/>
      <c r="E281" s="544"/>
      <c r="F281" s="136" t="s">
        <v>268</v>
      </c>
      <c r="G281" s="520">
        <v>24119589.059999999</v>
      </c>
      <c r="H281" s="361">
        <v>24119589.059999999</v>
      </c>
      <c r="I281" s="235">
        <v>17272384.600000001</v>
      </c>
      <c r="J281" s="277">
        <v>0.71611438142802264</v>
      </c>
      <c r="K281" s="444"/>
      <c r="L281" s="444"/>
    </row>
    <row r="282" spans="1:13" s="448" customFormat="1" ht="16.5" hidden="1" customHeight="1" x14ac:dyDescent="0.25">
      <c r="A282" s="13"/>
      <c r="B282" s="511" t="s">
        <v>45</v>
      </c>
      <c r="C282" s="509"/>
      <c r="D282" s="509" t="s">
        <v>347</v>
      </c>
      <c r="E282" s="562" t="s">
        <v>53</v>
      </c>
      <c r="F282" s="201"/>
      <c r="G282" s="330">
        <v>24119589.059999999</v>
      </c>
      <c r="H282" s="320">
        <v>24119589.059999999</v>
      </c>
      <c r="I282" s="231">
        <v>17272384.600000001</v>
      </c>
      <c r="J282" s="271">
        <v>0.71611438142802264</v>
      </c>
      <c r="K282" s="444">
        <v>0</v>
      </c>
      <c r="L282" s="444">
        <v>24119589.059999999</v>
      </c>
    </row>
    <row r="283" spans="1:13" s="448" customFormat="1" ht="45" customHeight="1" thickBot="1" x14ac:dyDescent="0.3">
      <c r="A283" s="13"/>
      <c r="B283" s="412"/>
      <c r="C283" s="413"/>
      <c r="D283" s="413"/>
      <c r="E283" s="543"/>
      <c r="F283" s="414" t="s">
        <v>257</v>
      </c>
      <c r="G283" s="550">
        <v>114179196.23</v>
      </c>
      <c r="H283" s="552">
        <v>114179196.23</v>
      </c>
      <c r="I283" s="416">
        <v>95309102.400000006</v>
      </c>
      <c r="J283" s="417">
        <v>0.83473264436028694</v>
      </c>
      <c r="K283" s="444"/>
      <c r="L283" s="444"/>
      <c r="M283" s="592"/>
    </row>
    <row r="284" spans="1:13" s="448" customFormat="1" ht="33.75" hidden="1" customHeight="1" x14ac:dyDescent="0.25">
      <c r="A284" s="13"/>
      <c r="B284" s="97"/>
      <c r="C284" s="88"/>
      <c r="D284" s="88"/>
      <c r="E284" s="544"/>
      <c r="F284" s="136" t="s">
        <v>258</v>
      </c>
      <c r="G284" s="520">
        <v>114179196.23</v>
      </c>
      <c r="H284" s="361">
        <v>114179196.23</v>
      </c>
      <c r="I284" s="235">
        <v>95309102.400000006</v>
      </c>
      <c r="J284" s="277">
        <v>0.83473264436028694</v>
      </c>
      <c r="K284" s="444"/>
      <c r="L284" s="444"/>
    </row>
    <row r="285" spans="1:13" s="448" customFormat="1" ht="18" hidden="1" customHeight="1" thickBot="1" x14ac:dyDescent="0.3">
      <c r="A285" s="13"/>
      <c r="B285" s="511" t="s">
        <v>45</v>
      </c>
      <c r="C285" s="509"/>
      <c r="D285" s="509" t="s">
        <v>348</v>
      </c>
      <c r="E285" s="562" t="s">
        <v>26</v>
      </c>
      <c r="F285" s="201"/>
      <c r="G285" s="330">
        <v>114179196.23</v>
      </c>
      <c r="H285" s="320">
        <v>114179196.23</v>
      </c>
      <c r="I285" s="231">
        <v>95309102.400000006</v>
      </c>
      <c r="J285" s="271">
        <v>0.83473264436028694</v>
      </c>
      <c r="K285" s="444">
        <v>0</v>
      </c>
      <c r="L285" s="444">
        <v>114179196.23</v>
      </c>
    </row>
    <row r="286" spans="1:13" s="448" customFormat="1" ht="39.75" customHeight="1" thickBot="1" x14ac:dyDescent="0.3">
      <c r="A286" s="13"/>
      <c r="B286" s="392"/>
      <c r="C286" s="393"/>
      <c r="D286" s="393"/>
      <c r="E286" s="482"/>
      <c r="F286" s="548" t="s">
        <v>210</v>
      </c>
      <c r="G286" s="550">
        <v>1130452837.01</v>
      </c>
      <c r="H286" s="553">
        <v>2208335092.5799999</v>
      </c>
      <c r="I286" s="475">
        <v>671365735.72000003</v>
      </c>
      <c r="J286" s="476">
        <v>0.30401443058881195</v>
      </c>
      <c r="K286" s="444"/>
      <c r="L286" s="444"/>
      <c r="M286" s="592"/>
    </row>
    <row r="287" spans="1:13" s="447" customFormat="1" ht="19.5" hidden="1" customHeight="1" x14ac:dyDescent="0.25">
      <c r="A287" s="13"/>
      <c r="B287" s="173"/>
      <c r="C287" s="174"/>
      <c r="D287" s="174"/>
      <c r="E287" s="175"/>
      <c r="F287" s="300" t="s">
        <v>173</v>
      </c>
      <c r="G287" s="106">
        <v>6000000</v>
      </c>
      <c r="H287" s="133">
        <v>208113187.01000002</v>
      </c>
      <c r="I287" s="260">
        <v>43441368.310000002</v>
      </c>
      <c r="J287" s="287">
        <v>0.20873914303139574</v>
      </c>
      <c r="K287" s="444"/>
      <c r="L287" s="444"/>
    </row>
    <row r="288" spans="1:13" s="447" customFormat="1" ht="15" hidden="1" customHeight="1" x14ac:dyDescent="0.25">
      <c r="A288" s="13"/>
      <c r="B288" s="9" t="s">
        <v>41</v>
      </c>
      <c r="C288" s="10" t="s">
        <v>43</v>
      </c>
      <c r="D288" s="10" t="s">
        <v>349</v>
      </c>
      <c r="E288" s="151" t="s">
        <v>22</v>
      </c>
      <c r="F288" s="336"/>
      <c r="G288" s="69">
        <v>6000000</v>
      </c>
      <c r="H288" s="210">
        <v>44520292.270000003</v>
      </c>
      <c r="I288" s="231">
        <v>43441368.310000002</v>
      </c>
      <c r="J288" s="271">
        <v>0.97576556880047627</v>
      </c>
      <c r="K288" s="444">
        <v>0</v>
      </c>
      <c r="L288" s="444">
        <v>44520292.270000003</v>
      </c>
    </row>
    <row r="289" spans="1:13" s="447" customFormat="1" ht="15" hidden="1" customHeight="1" x14ac:dyDescent="0.25">
      <c r="A289" s="13"/>
      <c r="B289" s="9" t="s">
        <v>41</v>
      </c>
      <c r="C289" s="10" t="s">
        <v>68</v>
      </c>
      <c r="D289" s="10" t="s">
        <v>349</v>
      </c>
      <c r="E289" s="151" t="s">
        <v>22</v>
      </c>
      <c r="F289" s="336"/>
      <c r="G289" s="69"/>
      <c r="H289" s="210">
        <v>435000</v>
      </c>
      <c r="I289" s="231">
        <v>0</v>
      </c>
      <c r="J289" s="271">
        <v>0</v>
      </c>
      <c r="K289" s="444">
        <v>435000</v>
      </c>
      <c r="L289" s="444"/>
    </row>
    <row r="290" spans="1:13" s="447" customFormat="1" ht="15" hidden="1" customHeight="1" x14ac:dyDescent="0.25">
      <c r="A290" s="13"/>
      <c r="B290" s="9" t="s">
        <v>41</v>
      </c>
      <c r="C290" s="10"/>
      <c r="D290" s="10" t="s">
        <v>437</v>
      </c>
      <c r="E290" s="151" t="s">
        <v>22</v>
      </c>
      <c r="F290" s="336"/>
      <c r="G290" s="69">
        <v>0</v>
      </c>
      <c r="H290" s="210">
        <v>163157894.74000001</v>
      </c>
      <c r="I290" s="231">
        <v>0</v>
      </c>
      <c r="J290" s="271">
        <v>0</v>
      </c>
      <c r="K290" s="444">
        <v>0</v>
      </c>
      <c r="L290" s="444">
        <v>163157894.74000001</v>
      </c>
    </row>
    <row r="291" spans="1:13" s="447" customFormat="1" ht="12.75" hidden="1" customHeight="1" x14ac:dyDescent="0.25">
      <c r="A291" s="13"/>
      <c r="B291" s="9" t="s">
        <v>41</v>
      </c>
      <c r="C291" s="10"/>
      <c r="D291" s="10" t="s">
        <v>260</v>
      </c>
      <c r="E291" s="151" t="s">
        <v>22</v>
      </c>
      <c r="F291" s="337"/>
      <c r="G291" s="69">
        <v>0</v>
      </c>
      <c r="H291" s="210">
        <v>0</v>
      </c>
      <c r="I291" s="231"/>
      <c r="J291" s="271" t="e">
        <v>#DIV/0!</v>
      </c>
      <c r="K291" s="444">
        <v>0</v>
      </c>
      <c r="L291" s="444">
        <v>0</v>
      </c>
    </row>
    <row r="292" spans="1:13" s="447" customFormat="1" ht="24.75" hidden="1" customHeight="1" x14ac:dyDescent="0.25">
      <c r="A292" s="13"/>
      <c r="B292" s="101"/>
      <c r="C292" s="102"/>
      <c r="D292" s="102"/>
      <c r="E292" s="103"/>
      <c r="F292" s="300" t="s">
        <v>259</v>
      </c>
      <c r="G292" s="106">
        <v>343434343.43000001</v>
      </c>
      <c r="H292" s="133">
        <v>343434343.43000001</v>
      </c>
      <c r="I292" s="235">
        <v>87415796.579999998</v>
      </c>
      <c r="J292" s="277">
        <v>0.25453423122145441</v>
      </c>
      <c r="K292" s="444"/>
      <c r="L292" s="444"/>
    </row>
    <row r="293" spans="1:13" s="447" customFormat="1" ht="16.5" hidden="1" customHeight="1" x14ac:dyDescent="0.25">
      <c r="A293" s="13"/>
      <c r="B293" s="9" t="s">
        <v>41</v>
      </c>
      <c r="C293" s="10"/>
      <c r="D293" s="10" t="s">
        <v>350</v>
      </c>
      <c r="E293" s="151" t="s">
        <v>22</v>
      </c>
      <c r="F293" s="338"/>
      <c r="G293" s="69">
        <v>343434343.43000001</v>
      </c>
      <c r="H293" s="210">
        <v>0</v>
      </c>
      <c r="I293" s="231">
        <v>0</v>
      </c>
      <c r="J293" s="271" t="e">
        <v>#DIV/0!</v>
      </c>
      <c r="K293" s="444">
        <v>0</v>
      </c>
      <c r="L293" s="444">
        <v>0</v>
      </c>
    </row>
    <row r="294" spans="1:13" s="447" customFormat="1" ht="16.5" hidden="1" customHeight="1" x14ac:dyDescent="0.25">
      <c r="A294" s="13"/>
      <c r="B294" s="335" t="s">
        <v>41</v>
      </c>
      <c r="C294" s="335"/>
      <c r="D294" s="335" t="s">
        <v>516</v>
      </c>
      <c r="E294" s="335" t="s">
        <v>22</v>
      </c>
      <c r="F294" s="387"/>
      <c r="G294" s="231"/>
      <c r="H294" s="231">
        <v>340000000</v>
      </c>
      <c r="I294" s="231">
        <v>86541638.579999998</v>
      </c>
      <c r="J294" s="271">
        <v>0.25453423111764706</v>
      </c>
      <c r="K294" s="444">
        <v>0</v>
      </c>
      <c r="L294" s="444">
        <v>340000000</v>
      </c>
    </row>
    <row r="295" spans="1:13" s="447" customFormat="1" ht="17.25" hidden="1" customHeight="1" x14ac:dyDescent="0.25">
      <c r="A295" s="13"/>
      <c r="B295" s="341" t="s">
        <v>41</v>
      </c>
      <c r="C295" s="335"/>
      <c r="D295" s="335" t="s">
        <v>474</v>
      </c>
      <c r="E295" s="342" t="s">
        <v>22</v>
      </c>
      <c r="F295" s="334"/>
      <c r="G295" s="71"/>
      <c r="H295" s="221">
        <v>0</v>
      </c>
      <c r="I295" s="231">
        <v>0</v>
      </c>
      <c r="J295" s="271" t="e">
        <v>#DIV/0!</v>
      </c>
      <c r="K295" s="444">
        <v>0</v>
      </c>
      <c r="L295" s="444">
        <v>0</v>
      </c>
    </row>
    <row r="296" spans="1:13" s="447" customFormat="1" ht="17.25" hidden="1" customHeight="1" x14ac:dyDescent="0.25">
      <c r="A296" s="13"/>
      <c r="B296" s="388" t="s">
        <v>41</v>
      </c>
      <c r="C296" s="389"/>
      <c r="D296" s="389" t="s">
        <v>517</v>
      </c>
      <c r="E296" s="390" t="s">
        <v>22</v>
      </c>
      <c r="F296" s="334"/>
      <c r="G296" s="71"/>
      <c r="H296" s="221">
        <v>3434343.43</v>
      </c>
      <c r="I296" s="231">
        <v>874158</v>
      </c>
      <c r="J296" s="271">
        <v>0.25453424149838155</v>
      </c>
      <c r="K296" s="444">
        <v>0</v>
      </c>
      <c r="L296" s="444">
        <v>3434343.43</v>
      </c>
    </row>
    <row r="297" spans="1:13" s="447" customFormat="1" ht="18.75" hidden="1" customHeight="1" x14ac:dyDescent="0.25">
      <c r="A297" s="13"/>
      <c r="B297" s="101"/>
      <c r="C297" s="102"/>
      <c r="D297" s="102"/>
      <c r="E297" s="103"/>
      <c r="F297" s="300" t="s">
        <v>44</v>
      </c>
      <c r="G297" s="106">
        <v>781018493.57999992</v>
      </c>
      <c r="H297" s="133">
        <v>1656787562.1399999</v>
      </c>
      <c r="I297" s="235">
        <v>540508570.83000004</v>
      </c>
      <c r="J297" s="277">
        <v>0.32623891148231993</v>
      </c>
      <c r="K297" s="444"/>
      <c r="L297" s="444"/>
    </row>
    <row r="298" spans="1:13" s="447" customFormat="1" ht="15.75" hidden="1" customHeight="1" x14ac:dyDescent="0.25">
      <c r="A298" s="13"/>
      <c r="B298" s="9" t="s">
        <v>41</v>
      </c>
      <c r="C298" s="10"/>
      <c r="D298" s="10" t="s">
        <v>266</v>
      </c>
      <c r="E298" s="151" t="s">
        <v>22</v>
      </c>
      <c r="F298" s="339"/>
      <c r="G298" s="71">
        <v>414807876.76999998</v>
      </c>
      <c r="H298" s="221">
        <v>779765533.34000003</v>
      </c>
      <c r="I298" s="231">
        <v>466873237.23000002</v>
      </c>
      <c r="J298" s="271">
        <v>0.59873541118215845</v>
      </c>
      <c r="K298" s="444">
        <v>0</v>
      </c>
      <c r="L298" s="444">
        <v>779765533.34000003</v>
      </c>
    </row>
    <row r="299" spans="1:13" s="447" customFormat="1" ht="17.25" hidden="1" customHeight="1" thickBot="1" x14ac:dyDescent="0.3">
      <c r="A299" s="13"/>
      <c r="B299" s="152" t="s">
        <v>41</v>
      </c>
      <c r="C299" s="153"/>
      <c r="D299" s="153" t="s">
        <v>46</v>
      </c>
      <c r="E299" s="154" t="s">
        <v>22</v>
      </c>
      <c r="F299" s="340"/>
      <c r="G299" s="104">
        <v>366210616.81</v>
      </c>
      <c r="H299" s="219">
        <v>877022028.79999995</v>
      </c>
      <c r="I299" s="249">
        <v>73635333.599999994</v>
      </c>
      <c r="J299" s="268">
        <v>8.3960643155968129E-2</v>
      </c>
      <c r="K299" s="444">
        <v>0</v>
      </c>
      <c r="L299" s="444">
        <v>877022028.79999995</v>
      </c>
    </row>
    <row r="300" spans="1:13" s="449" customFormat="1" ht="45.75" customHeight="1" thickBot="1" x14ac:dyDescent="0.3">
      <c r="A300" s="91">
        <v>6</v>
      </c>
      <c r="B300" s="107"/>
      <c r="C300" s="108"/>
      <c r="D300" s="108"/>
      <c r="E300" s="120"/>
      <c r="F300" s="123" t="s">
        <v>231</v>
      </c>
      <c r="G300" s="110">
        <v>770027225.51999998</v>
      </c>
      <c r="H300" s="115">
        <v>799976216.97000003</v>
      </c>
      <c r="I300" s="255">
        <v>563560597.17000008</v>
      </c>
      <c r="J300" s="273">
        <v>0.70447168955165851</v>
      </c>
      <c r="K300" s="444"/>
      <c r="L300" s="444"/>
      <c r="M300" s="590"/>
    </row>
    <row r="301" spans="1:13" s="441" customFormat="1" ht="37.5" customHeight="1" x14ac:dyDescent="0.25">
      <c r="A301" s="27"/>
      <c r="B301" s="158"/>
      <c r="C301" s="159"/>
      <c r="D301" s="159"/>
      <c r="E301" s="160"/>
      <c r="F301" s="396" t="s">
        <v>180</v>
      </c>
      <c r="G301" s="540">
        <v>669594588.13</v>
      </c>
      <c r="H301" s="398">
        <v>680540190.08000004</v>
      </c>
      <c r="I301" s="399">
        <v>475528207.42000002</v>
      </c>
      <c r="J301" s="405">
        <v>0.6987511014802813</v>
      </c>
      <c r="K301" s="444"/>
      <c r="L301" s="444"/>
      <c r="M301" s="591"/>
    </row>
    <row r="302" spans="1:13" s="446" customFormat="1" ht="17.25" hidden="1" customHeight="1" x14ac:dyDescent="0.25">
      <c r="A302" s="12"/>
      <c r="B302" s="101"/>
      <c r="C302" s="102"/>
      <c r="D302" s="102"/>
      <c r="E302" s="103"/>
      <c r="F302" s="125" t="s">
        <v>95</v>
      </c>
      <c r="G302" s="517">
        <v>266896073</v>
      </c>
      <c r="H302" s="133">
        <v>264834837</v>
      </c>
      <c r="I302" s="235">
        <v>184900486.53</v>
      </c>
      <c r="J302" s="277">
        <v>0.69817282584314999</v>
      </c>
      <c r="K302" s="444"/>
      <c r="L302" s="444"/>
    </row>
    <row r="303" spans="1:13" s="437" customFormat="1" ht="16.5" hidden="1" customHeight="1" x14ac:dyDescent="0.25">
      <c r="A303" s="13"/>
      <c r="B303" s="8" t="s">
        <v>74</v>
      </c>
      <c r="C303" s="4"/>
      <c r="D303" s="4" t="s">
        <v>351</v>
      </c>
      <c r="E303" s="80" t="s">
        <v>26</v>
      </c>
      <c r="F303" s="326"/>
      <c r="G303" s="330">
        <v>266896073</v>
      </c>
      <c r="H303" s="210">
        <v>264834837</v>
      </c>
      <c r="I303" s="231">
        <v>184900486.53</v>
      </c>
      <c r="J303" s="271">
        <v>0.69817282584314999</v>
      </c>
      <c r="K303" s="444">
        <v>0</v>
      </c>
      <c r="L303" s="444">
        <v>264834837</v>
      </c>
    </row>
    <row r="304" spans="1:13" s="446" customFormat="1" ht="15" hidden="1" customHeight="1" x14ac:dyDescent="0.25">
      <c r="A304" s="12"/>
      <c r="B304" s="101"/>
      <c r="C304" s="102"/>
      <c r="D304" s="102"/>
      <c r="E304" s="103"/>
      <c r="F304" s="125" t="s">
        <v>96</v>
      </c>
      <c r="G304" s="517">
        <v>114652696.13</v>
      </c>
      <c r="H304" s="133">
        <v>120544886.20999999</v>
      </c>
      <c r="I304" s="235">
        <v>83538085.659999996</v>
      </c>
      <c r="J304" s="277">
        <v>0.69300397790802315</v>
      </c>
      <c r="K304" s="444"/>
      <c r="L304" s="444"/>
    </row>
    <row r="305" spans="1:12" s="437" customFormat="1" ht="15.75" hidden="1" customHeight="1" x14ac:dyDescent="0.25">
      <c r="A305" s="13"/>
      <c r="B305" s="8" t="s">
        <v>74</v>
      </c>
      <c r="C305" s="4"/>
      <c r="D305" s="4" t="s">
        <v>352</v>
      </c>
      <c r="E305" s="80" t="s">
        <v>26</v>
      </c>
      <c r="F305" s="477"/>
      <c r="G305" s="330">
        <v>114652696.13</v>
      </c>
      <c r="H305" s="210">
        <v>120544886.20999999</v>
      </c>
      <c r="I305" s="231">
        <v>83538085.659999996</v>
      </c>
      <c r="J305" s="271">
        <v>0.69300397790802315</v>
      </c>
      <c r="K305" s="444">
        <v>66908.479999989271</v>
      </c>
      <c r="L305" s="444">
        <v>120477977.73</v>
      </c>
    </row>
    <row r="306" spans="1:12" s="446" customFormat="1" ht="15" hidden="1" customHeight="1" x14ac:dyDescent="0.25">
      <c r="A306" s="12"/>
      <c r="B306" s="101"/>
      <c r="C306" s="102"/>
      <c r="D306" s="102"/>
      <c r="E306" s="103"/>
      <c r="F306" s="125" t="s">
        <v>98</v>
      </c>
      <c r="G306" s="517">
        <v>81978176</v>
      </c>
      <c r="H306" s="133">
        <v>81978176</v>
      </c>
      <c r="I306" s="235">
        <v>57282450.259999998</v>
      </c>
      <c r="J306" s="277">
        <v>0.6987524369900594</v>
      </c>
      <c r="K306" s="444"/>
      <c r="L306" s="444"/>
    </row>
    <row r="307" spans="1:12" s="437" customFormat="1" ht="16.5" hidden="1" customHeight="1" x14ac:dyDescent="0.25">
      <c r="A307" s="13"/>
      <c r="B307" s="8" t="s">
        <v>74</v>
      </c>
      <c r="C307" s="4"/>
      <c r="D307" s="4" t="s">
        <v>353</v>
      </c>
      <c r="E307" s="80" t="s">
        <v>26</v>
      </c>
      <c r="F307" s="138"/>
      <c r="G307" s="330">
        <v>81978176</v>
      </c>
      <c r="H307" s="210">
        <v>81978176</v>
      </c>
      <c r="I307" s="231">
        <v>57282450.259999998</v>
      </c>
      <c r="J307" s="271">
        <v>0.6987524369900594</v>
      </c>
      <c r="K307" s="444">
        <v>0</v>
      </c>
      <c r="L307" s="444">
        <v>81978176</v>
      </c>
    </row>
    <row r="308" spans="1:12" s="446" customFormat="1" ht="15" hidden="1" customHeight="1" x14ac:dyDescent="0.25">
      <c r="A308" s="12"/>
      <c r="B308" s="101"/>
      <c r="C308" s="102"/>
      <c r="D308" s="102"/>
      <c r="E308" s="103"/>
      <c r="F308" s="125" t="s">
        <v>99</v>
      </c>
      <c r="G308" s="517">
        <v>175143593</v>
      </c>
      <c r="H308" s="133">
        <v>174807492.52000001</v>
      </c>
      <c r="I308" s="235">
        <v>119699157.79000001</v>
      </c>
      <c r="J308" s="277">
        <v>0.68474843992344914</v>
      </c>
      <c r="K308" s="444"/>
      <c r="L308" s="444"/>
    </row>
    <row r="309" spans="1:12" s="448" customFormat="1" ht="15.75" hidden="1" customHeight="1" x14ac:dyDescent="0.25">
      <c r="A309" s="13"/>
      <c r="B309" s="6" t="s">
        <v>74</v>
      </c>
      <c r="C309" s="4"/>
      <c r="D309" s="4" t="s">
        <v>354</v>
      </c>
      <c r="E309" s="80" t="s">
        <v>26</v>
      </c>
      <c r="F309" s="326"/>
      <c r="G309" s="330">
        <v>175143593</v>
      </c>
      <c r="H309" s="210">
        <v>174807492.52000001</v>
      </c>
      <c r="I309" s="231">
        <v>119699157.79000001</v>
      </c>
      <c r="J309" s="271">
        <v>0.68474843992344914</v>
      </c>
      <c r="K309" s="444">
        <v>-66908.479999989271</v>
      </c>
      <c r="L309" s="444">
        <v>174874401</v>
      </c>
    </row>
    <row r="310" spans="1:12" s="446" customFormat="1" ht="15" hidden="1" customHeight="1" x14ac:dyDescent="0.25">
      <c r="A310" s="12"/>
      <c r="B310" s="101"/>
      <c r="C310" s="102"/>
      <c r="D310" s="102"/>
      <c r="E310" s="103"/>
      <c r="F310" s="125" t="s">
        <v>100</v>
      </c>
      <c r="G310" s="517">
        <v>29587030</v>
      </c>
      <c r="H310" s="133">
        <v>31336630</v>
      </c>
      <c r="I310" s="235">
        <v>23114964.039999999</v>
      </c>
      <c r="J310" s="277">
        <v>0.73763400978343874</v>
      </c>
      <c r="K310" s="444"/>
      <c r="L310" s="444"/>
    </row>
    <row r="311" spans="1:12" s="437" customFormat="1" ht="16.5" hidden="1" customHeight="1" x14ac:dyDescent="0.25">
      <c r="A311" s="13"/>
      <c r="B311" s="6" t="s">
        <v>74</v>
      </c>
      <c r="C311" s="4"/>
      <c r="D311" s="4" t="s">
        <v>355</v>
      </c>
      <c r="E311" s="80" t="s">
        <v>114</v>
      </c>
      <c r="F311" s="138"/>
      <c r="G311" s="330">
        <v>29587030</v>
      </c>
      <c r="H311" s="210">
        <v>31336630</v>
      </c>
      <c r="I311" s="231">
        <v>23114964.039999999</v>
      </c>
      <c r="J311" s="271">
        <v>0.73763400978343874</v>
      </c>
      <c r="K311" s="444">
        <v>0</v>
      </c>
      <c r="L311" s="444">
        <v>31336630</v>
      </c>
    </row>
    <row r="312" spans="1:12" s="446" customFormat="1" ht="30" hidden="1" customHeight="1" x14ac:dyDescent="0.25">
      <c r="A312" s="12"/>
      <c r="B312" s="101"/>
      <c r="C312" s="102"/>
      <c r="D312" s="102"/>
      <c r="E312" s="103"/>
      <c r="F312" s="125" t="s">
        <v>21</v>
      </c>
      <c r="G312" s="517">
        <v>0</v>
      </c>
      <c r="H312" s="133">
        <v>1254000</v>
      </c>
      <c r="I312" s="235">
        <v>1254000</v>
      </c>
      <c r="J312" s="277">
        <v>1</v>
      </c>
      <c r="K312" s="444"/>
      <c r="L312" s="444"/>
    </row>
    <row r="313" spans="1:12" s="437" customFormat="1" ht="15" hidden="1" customHeight="1" x14ac:dyDescent="0.25">
      <c r="A313" s="13"/>
      <c r="B313" s="6" t="s">
        <v>74</v>
      </c>
      <c r="C313" s="4"/>
      <c r="D313" s="4" t="s">
        <v>451</v>
      </c>
      <c r="E313" s="80" t="s">
        <v>102</v>
      </c>
      <c r="F313" s="138"/>
      <c r="G313" s="330"/>
      <c r="H313" s="210">
        <v>1254000</v>
      </c>
      <c r="I313" s="231">
        <v>1254000</v>
      </c>
      <c r="J313" s="271">
        <v>1</v>
      </c>
      <c r="K313" s="444">
        <v>0</v>
      </c>
      <c r="L313" s="444">
        <v>1254000</v>
      </c>
    </row>
    <row r="314" spans="1:12" s="437" customFormat="1" ht="12.75" hidden="1" customHeight="1" x14ac:dyDescent="0.25">
      <c r="A314" s="13"/>
      <c r="B314" s="6" t="s">
        <v>41</v>
      </c>
      <c r="C314" s="4" t="s">
        <v>68</v>
      </c>
      <c r="D314" s="4" t="s">
        <v>101</v>
      </c>
      <c r="E314" s="80" t="s">
        <v>102</v>
      </c>
      <c r="F314" s="201"/>
      <c r="G314" s="330"/>
      <c r="H314" s="210"/>
      <c r="I314" s="231"/>
      <c r="J314" s="271" t="e">
        <v>#DIV/0!</v>
      </c>
      <c r="K314" s="444">
        <v>0</v>
      </c>
      <c r="L314" s="444"/>
    </row>
    <row r="315" spans="1:12" s="446" customFormat="1" ht="45" hidden="1" customHeight="1" x14ac:dyDescent="0.25">
      <c r="A315" s="12"/>
      <c r="B315" s="155"/>
      <c r="C315" s="44"/>
      <c r="D315" s="44"/>
      <c r="E315" s="161"/>
      <c r="F315" s="138" t="s">
        <v>103</v>
      </c>
      <c r="G315" s="518">
        <v>0</v>
      </c>
      <c r="H315" s="222">
        <v>0</v>
      </c>
      <c r="I315" s="236">
        <v>0</v>
      </c>
      <c r="J315" s="289" t="e">
        <v>#DIV/0!</v>
      </c>
      <c r="K315" s="444">
        <v>0</v>
      </c>
      <c r="L315" s="444">
        <v>0</v>
      </c>
    </row>
    <row r="316" spans="1:12" s="437" customFormat="1" ht="12.75" hidden="1" customHeight="1" x14ac:dyDescent="0.25">
      <c r="A316" s="13"/>
      <c r="B316" s="1707" t="s">
        <v>74</v>
      </c>
      <c r="C316" s="1686" t="s">
        <v>68</v>
      </c>
      <c r="D316" s="1686" t="s">
        <v>104</v>
      </c>
      <c r="E316" s="1689" t="s">
        <v>53</v>
      </c>
      <c r="F316" s="326"/>
      <c r="G316" s="330"/>
      <c r="H316" s="210"/>
      <c r="I316" s="231"/>
      <c r="J316" s="271" t="e">
        <v>#DIV/0!</v>
      </c>
      <c r="K316" s="444">
        <v>0</v>
      </c>
      <c r="L316" s="444"/>
    </row>
    <row r="317" spans="1:12" s="437" customFormat="1" ht="12.75" hidden="1" customHeight="1" x14ac:dyDescent="0.25">
      <c r="A317" s="13"/>
      <c r="B317" s="1708"/>
      <c r="C317" s="1693"/>
      <c r="D317" s="1693"/>
      <c r="E317" s="1694"/>
      <c r="F317" s="326" t="s">
        <v>7</v>
      </c>
      <c r="G317" s="330"/>
      <c r="H317" s="210"/>
      <c r="I317" s="231"/>
      <c r="J317" s="271" t="e">
        <v>#DIV/0!</v>
      </c>
      <c r="K317" s="444">
        <v>0</v>
      </c>
      <c r="L317" s="444"/>
    </row>
    <row r="318" spans="1:12" s="437" customFormat="1" ht="12.75" hidden="1" customHeight="1" x14ac:dyDescent="0.25">
      <c r="A318" s="13"/>
      <c r="B318" s="1707" t="s">
        <v>74</v>
      </c>
      <c r="C318" s="1686" t="s">
        <v>97</v>
      </c>
      <c r="D318" s="1686" t="s">
        <v>104</v>
      </c>
      <c r="E318" s="1689" t="s">
        <v>26</v>
      </c>
      <c r="F318" s="326"/>
      <c r="G318" s="330"/>
      <c r="H318" s="210"/>
      <c r="I318" s="231"/>
      <c r="J318" s="271" t="e">
        <v>#DIV/0!</v>
      </c>
      <c r="K318" s="444">
        <v>0</v>
      </c>
      <c r="L318" s="444"/>
    </row>
    <row r="319" spans="1:12" s="437" customFormat="1" ht="12.75" hidden="1" customHeight="1" x14ac:dyDescent="0.25">
      <c r="A319" s="13"/>
      <c r="B319" s="1708"/>
      <c r="C319" s="1693"/>
      <c r="D319" s="1693"/>
      <c r="E319" s="1694"/>
      <c r="F319" s="326" t="s">
        <v>7</v>
      </c>
      <c r="G319" s="330"/>
      <c r="H319" s="210"/>
      <c r="I319" s="231"/>
      <c r="J319" s="271" t="e">
        <v>#DIV/0!</v>
      </c>
      <c r="K319" s="444">
        <v>0</v>
      </c>
      <c r="L319" s="444"/>
    </row>
    <row r="320" spans="1:12" s="446" customFormat="1" ht="18" hidden="1" customHeight="1" x14ac:dyDescent="0.25">
      <c r="A320" s="12"/>
      <c r="B320" s="101"/>
      <c r="C320" s="102"/>
      <c r="D320" s="102"/>
      <c r="E320" s="103"/>
      <c r="F320" s="125" t="s">
        <v>113</v>
      </c>
      <c r="G320" s="517">
        <v>1337020</v>
      </c>
      <c r="H320" s="133">
        <v>1337020</v>
      </c>
      <c r="I320" s="235">
        <v>1337020</v>
      </c>
      <c r="J320" s="277">
        <v>1</v>
      </c>
      <c r="K320" s="444"/>
      <c r="L320" s="444"/>
    </row>
    <row r="321" spans="1:13" s="437" customFormat="1" ht="15.75" hidden="1" customHeight="1" x14ac:dyDescent="0.25">
      <c r="A321" s="13"/>
      <c r="B321" s="6" t="s">
        <v>74</v>
      </c>
      <c r="C321" s="4"/>
      <c r="D321" s="4" t="s">
        <v>356</v>
      </c>
      <c r="E321" s="80" t="s">
        <v>26</v>
      </c>
      <c r="F321" s="326"/>
      <c r="G321" s="330">
        <v>1337020</v>
      </c>
      <c r="H321" s="210">
        <v>1337020</v>
      </c>
      <c r="I321" s="231">
        <v>1337020</v>
      </c>
      <c r="J321" s="271">
        <v>1</v>
      </c>
      <c r="K321" s="444">
        <v>0</v>
      </c>
      <c r="L321" s="444">
        <v>1337020</v>
      </c>
    </row>
    <row r="322" spans="1:13" s="446" customFormat="1" ht="19.5" hidden="1" customHeight="1" x14ac:dyDescent="0.25">
      <c r="A322" s="12"/>
      <c r="B322" s="101"/>
      <c r="C322" s="102"/>
      <c r="D322" s="102"/>
      <c r="E322" s="103"/>
      <c r="F322" s="125" t="s">
        <v>105</v>
      </c>
      <c r="G322" s="517">
        <v>0</v>
      </c>
      <c r="H322" s="133">
        <v>219580</v>
      </c>
      <c r="I322" s="235">
        <v>219580</v>
      </c>
      <c r="J322" s="277">
        <v>1</v>
      </c>
      <c r="K322" s="444"/>
      <c r="L322" s="444"/>
    </row>
    <row r="323" spans="1:13" s="437" customFormat="1" ht="16.5" hidden="1" customHeight="1" x14ac:dyDescent="0.25">
      <c r="A323" s="13"/>
      <c r="B323" s="501" t="s">
        <v>74</v>
      </c>
      <c r="C323" s="496"/>
      <c r="D323" s="496" t="s">
        <v>452</v>
      </c>
      <c r="E323" s="493" t="s">
        <v>26</v>
      </c>
      <c r="F323" s="478"/>
      <c r="G323" s="519"/>
      <c r="H323" s="282">
        <v>219580</v>
      </c>
      <c r="I323" s="259">
        <v>219580</v>
      </c>
      <c r="J323" s="280">
        <v>1</v>
      </c>
      <c r="K323" s="444">
        <v>0</v>
      </c>
      <c r="L323" s="444">
        <v>219580</v>
      </c>
    </row>
    <row r="324" spans="1:13" s="446" customFormat="1" ht="18.75" hidden="1" customHeight="1" x14ac:dyDescent="0.25">
      <c r="A324" s="12"/>
      <c r="B324" s="97"/>
      <c r="C324" s="88"/>
      <c r="D324" s="88"/>
      <c r="E324" s="98"/>
      <c r="F324" s="136" t="s">
        <v>221</v>
      </c>
      <c r="G324" s="520">
        <v>0</v>
      </c>
      <c r="H324" s="361">
        <v>4227568.3499999996</v>
      </c>
      <c r="I324" s="235">
        <v>4182463.14</v>
      </c>
      <c r="J324" s="277">
        <v>0.98933069645106997</v>
      </c>
      <c r="K324" s="444"/>
      <c r="L324" s="444"/>
    </row>
    <row r="325" spans="1:13" s="437" customFormat="1" ht="15" hidden="1" customHeight="1" x14ac:dyDescent="0.25">
      <c r="A325" s="13"/>
      <c r="B325" s="501" t="s">
        <v>74</v>
      </c>
      <c r="C325" s="496"/>
      <c r="D325" s="496" t="s">
        <v>489</v>
      </c>
      <c r="E325" s="493" t="s">
        <v>26</v>
      </c>
      <c r="F325" s="326"/>
      <c r="G325" s="330"/>
      <c r="H325" s="210">
        <v>2038324</v>
      </c>
      <c r="I325" s="231">
        <v>2013000</v>
      </c>
      <c r="J325" s="271">
        <v>0.98757606739654735</v>
      </c>
      <c r="K325" s="444">
        <v>-461676</v>
      </c>
      <c r="L325" s="444">
        <v>2500000</v>
      </c>
    </row>
    <row r="326" spans="1:13" s="437" customFormat="1" ht="15" hidden="1" customHeight="1" x14ac:dyDescent="0.25">
      <c r="A326" s="13"/>
      <c r="B326" s="511" t="s">
        <v>74</v>
      </c>
      <c r="C326" s="509"/>
      <c r="D326" s="509" t="s">
        <v>490</v>
      </c>
      <c r="E326" s="510" t="s">
        <v>26</v>
      </c>
      <c r="F326" s="326"/>
      <c r="G326" s="330"/>
      <c r="H326" s="210">
        <v>2189244.35</v>
      </c>
      <c r="I326" s="231">
        <v>2169463.14</v>
      </c>
      <c r="J326" s="271">
        <v>0.99096436631205653</v>
      </c>
      <c r="K326" s="444">
        <v>-309905.64999999991</v>
      </c>
      <c r="L326" s="444">
        <v>2499150</v>
      </c>
    </row>
    <row r="327" spans="1:13" s="437" customFormat="1" ht="12.75" hidden="1" customHeight="1" x14ac:dyDescent="0.25">
      <c r="A327" s="13"/>
      <c r="B327" s="1707" t="s">
        <v>74</v>
      </c>
      <c r="C327" s="1686" t="s">
        <v>97</v>
      </c>
      <c r="D327" s="1686" t="s">
        <v>106</v>
      </c>
      <c r="E327" s="1689" t="s">
        <v>26</v>
      </c>
      <c r="F327" s="326"/>
      <c r="G327" s="330"/>
      <c r="H327" s="210"/>
      <c r="I327" s="231"/>
      <c r="J327" s="271" t="e">
        <v>#DIV/0!</v>
      </c>
      <c r="K327" s="444">
        <v>0</v>
      </c>
      <c r="L327" s="444"/>
    </row>
    <row r="328" spans="1:13" s="437" customFormat="1" ht="12.75" hidden="1" customHeight="1" x14ac:dyDescent="0.25">
      <c r="A328" s="13"/>
      <c r="B328" s="1700"/>
      <c r="C328" s="1687"/>
      <c r="D328" s="1687"/>
      <c r="E328" s="1690"/>
      <c r="F328" s="326" t="s">
        <v>7</v>
      </c>
      <c r="G328" s="330"/>
      <c r="H328" s="210"/>
      <c r="I328" s="231"/>
      <c r="J328" s="271" t="e">
        <v>#DIV/0!</v>
      </c>
      <c r="K328" s="444">
        <v>0</v>
      </c>
      <c r="L328" s="444"/>
    </row>
    <row r="329" spans="1:13" s="437" customFormat="1" ht="12.75" hidden="1" customHeight="1" x14ac:dyDescent="0.25">
      <c r="A329" s="13"/>
      <c r="B329" s="1708"/>
      <c r="C329" s="1693"/>
      <c r="D329" s="1693"/>
      <c r="E329" s="1694"/>
      <c r="F329" s="326" t="s">
        <v>25</v>
      </c>
      <c r="G329" s="330"/>
      <c r="H329" s="210"/>
      <c r="I329" s="231"/>
      <c r="J329" s="271" t="e">
        <v>#DIV/0!</v>
      </c>
      <c r="K329" s="444">
        <v>0</v>
      </c>
      <c r="L329" s="444"/>
    </row>
    <row r="330" spans="1:13" s="437" customFormat="1" ht="12.75" hidden="1" customHeight="1" x14ac:dyDescent="0.25">
      <c r="A330" s="13"/>
      <c r="B330" s="1707" t="s">
        <v>74</v>
      </c>
      <c r="C330" s="1686" t="s">
        <v>97</v>
      </c>
      <c r="D330" s="1686" t="s">
        <v>107</v>
      </c>
      <c r="E330" s="1689" t="s">
        <v>26</v>
      </c>
      <c r="F330" s="326"/>
      <c r="G330" s="330"/>
      <c r="H330" s="210"/>
      <c r="I330" s="231"/>
      <c r="J330" s="271" t="e">
        <v>#DIV/0!</v>
      </c>
      <c r="K330" s="444">
        <v>0</v>
      </c>
      <c r="L330" s="444"/>
    </row>
    <row r="331" spans="1:13" s="437" customFormat="1" ht="12.75" hidden="1" customHeight="1" x14ac:dyDescent="0.25">
      <c r="A331" s="13"/>
      <c r="B331" s="1700"/>
      <c r="C331" s="1687"/>
      <c r="D331" s="1687"/>
      <c r="E331" s="1690"/>
      <c r="F331" s="326" t="s">
        <v>7</v>
      </c>
      <c r="G331" s="330"/>
      <c r="H331" s="210"/>
      <c r="I331" s="231"/>
      <c r="J331" s="271" t="e">
        <v>#DIV/0!</v>
      </c>
      <c r="K331" s="444">
        <v>0</v>
      </c>
      <c r="L331" s="444"/>
    </row>
    <row r="332" spans="1:13" s="437" customFormat="1" ht="12.75" hidden="1" customHeight="1" x14ac:dyDescent="0.25">
      <c r="A332" s="13"/>
      <c r="B332" s="1708"/>
      <c r="C332" s="1693"/>
      <c r="D332" s="1693"/>
      <c r="E332" s="1694"/>
      <c r="F332" s="326" t="s">
        <v>25</v>
      </c>
      <c r="G332" s="330"/>
      <c r="H332" s="210"/>
      <c r="I332" s="231"/>
      <c r="J332" s="271" t="e">
        <v>#DIV/0!</v>
      </c>
      <c r="K332" s="444">
        <v>0</v>
      </c>
      <c r="L332" s="444"/>
    </row>
    <row r="333" spans="1:13" s="437" customFormat="1" ht="12.75" hidden="1" customHeight="1" x14ac:dyDescent="0.25">
      <c r="A333" s="13"/>
      <c r="B333" s="1707" t="s">
        <v>74</v>
      </c>
      <c r="C333" s="1686" t="s">
        <v>97</v>
      </c>
      <c r="D333" s="1686" t="s">
        <v>108</v>
      </c>
      <c r="E333" s="1689" t="s">
        <v>26</v>
      </c>
      <c r="F333" s="326"/>
      <c r="G333" s="330"/>
      <c r="H333" s="210"/>
      <c r="I333" s="231"/>
      <c r="J333" s="271" t="e">
        <v>#DIV/0!</v>
      </c>
      <c r="K333" s="444">
        <v>0</v>
      </c>
      <c r="L333" s="444"/>
    </row>
    <row r="334" spans="1:13" s="437" customFormat="1" ht="12.75" hidden="1" customHeight="1" x14ac:dyDescent="0.25">
      <c r="A334" s="13"/>
      <c r="B334" s="1700"/>
      <c r="C334" s="1687"/>
      <c r="D334" s="1687"/>
      <c r="E334" s="1690"/>
      <c r="F334" s="326" t="s">
        <v>7</v>
      </c>
      <c r="G334" s="330"/>
      <c r="H334" s="210"/>
      <c r="I334" s="231"/>
      <c r="J334" s="271" t="e">
        <v>#DIV/0!</v>
      </c>
      <c r="K334" s="444">
        <v>0</v>
      </c>
      <c r="L334" s="444"/>
    </row>
    <row r="335" spans="1:13" s="437" customFormat="1" ht="12.75" hidden="1" customHeight="1" x14ac:dyDescent="0.25">
      <c r="A335" s="13"/>
      <c r="B335" s="1701"/>
      <c r="C335" s="1688"/>
      <c r="D335" s="1688"/>
      <c r="E335" s="1691"/>
      <c r="F335" s="326" t="s">
        <v>25</v>
      </c>
      <c r="G335" s="330"/>
      <c r="H335" s="210"/>
      <c r="I335" s="231"/>
      <c r="J335" s="271" t="e">
        <v>#DIV/0!</v>
      </c>
      <c r="K335" s="444">
        <v>0</v>
      </c>
      <c r="L335" s="444"/>
    </row>
    <row r="336" spans="1:13" s="441" customFormat="1" ht="38.25" customHeight="1" x14ac:dyDescent="0.25">
      <c r="A336" s="11"/>
      <c r="B336" s="61"/>
      <c r="C336" s="56"/>
      <c r="D336" s="56"/>
      <c r="E336" s="82"/>
      <c r="F336" s="401" t="s">
        <v>181</v>
      </c>
      <c r="G336" s="541">
        <v>63410344</v>
      </c>
      <c r="H336" s="403">
        <v>63284744</v>
      </c>
      <c r="I336" s="404">
        <v>43339161.659999996</v>
      </c>
      <c r="J336" s="405">
        <v>0.68482795253149786</v>
      </c>
      <c r="K336" s="444"/>
      <c r="L336" s="444"/>
      <c r="M336" s="591"/>
    </row>
    <row r="337" spans="1:13" s="446" customFormat="1" ht="30" hidden="1" customHeight="1" x14ac:dyDescent="0.25">
      <c r="A337" s="12"/>
      <c r="B337" s="101"/>
      <c r="C337" s="102"/>
      <c r="D337" s="102"/>
      <c r="E337" s="103"/>
      <c r="F337" s="125" t="s">
        <v>60</v>
      </c>
      <c r="G337" s="517">
        <v>56410344</v>
      </c>
      <c r="H337" s="133">
        <v>56410344</v>
      </c>
      <c r="I337" s="235">
        <v>37624191.659999996</v>
      </c>
      <c r="J337" s="277">
        <v>0.66697327107241178</v>
      </c>
      <c r="K337" s="444"/>
      <c r="L337" s="444"/>
    </row>
    <row r="338" spans="1:13" s="437" customFormat="1" ht="15" hidden="1" customHeight="1" x14ac:dyDescent="0.25">
      <c r="A338" s="13"/>
      <c r="B338" s="6" t="s">
        <v>74</v>
      </c>
      <c r="C338" s="4"/>
      <c r="D338" s="4" t="s">
        <v>357</v>
      </c>
      <c r="E338" s="80" t="s">
        <v>26</v>
      </c>
      <c r="F338" s="418"/>
      <c r="G338" s="330">
        <v>56410344</v>
      </c>
      <c r="H338" s="210">
        <v>56410344</v>
      </c>
      <c r="I338" s="231">
        <v>37624191.659999996</v>
      </c>
      <c r="J338" s="271">
        <v>0.66697327107241178</v>
      </c>
      <c r="K338" s="444">
        <v>0</v>
      </c>
      <c r="L338" s="444">
        <v>56410344</v>
      </c>
    </row>
    <row r="339" spans="1:13" s="446" customFormat="1" ht="30" hidden="1" customHeight="1" x14ac:dyDescent="0.25">
      <c r="A339" s="12"/>
      <c r="B339" s="101"/>
      <c r="C339" s="102"/>
      <c r="D339" s="102"/>
      <c r="E339" s="103"/>
      <c r="F339" s="125" t="s">
        <v>109</v>
      </c>
      <c r="G339" s="517">
        <v>7000000</v>
      </c>
      <c r="H339" s="133">
        <v>6874400</v>
      </c>
      <c r="I339" s="235">
        <v>5714970</v>
      </c>
      <c r="J339" s="277">
        <v>0.83134091702548585</v>
      </c>
      <c r="K339" s="444"/>
      <c r="L339" s="444"/>
    </row>
    <row r="340" spans="1:13" s="437" customFormat="1" ht="15.75" hidden="1" customHeight="1" x14ac:dyDescent="0.25">
      <c r="A340" s="13"/>
      <c r="B340" s="6" t="s">
        <v>74</v>
      </c>
      <c r="C340" s="4"/>
      <c r="D340" s="4" t="s">
        <v>358</v>
      </c>
      <c r="E340" s="80" t="s">
        <v>15</v>
      </c>
      <c r="F340" s="418"/>
      <c r="G340" s="330">
        <v>7000000</v>
      </c>
      <c r="H340" s="210">
        <v>6874400</v>
      </c>
      <c r="I340" s="231">
        <v>5714970</v>
      </c>
      <c r="J340" s="271">
        <v>0.83134091702548585</v>
      </c>
      <c r="K340" s="444">
        <v>0</v>
      </c>
      <c r="L340" s="444">
        <v>6874400</v>
      </c>
    </row>
    <row r="341" spans="1:13" s="441" customFormat="1" ht="39" customHeight="1" x14ac:dyDescent="0.25">
      <c r="A341" s="11"/>
      <c r="B341" s="61"/>
      <c r="C341" s="56"/>
      <c r="D341" s="56"/>
      <c r="E341" s="82"/>
      <c r="F341" s="401" t="s">
        <v>182</v>
      </c>
      <c r="G341" s="541">
        <v>2758560</v>
      </c>
      <c r="H341" s="403">
        <v>2758560</v>
      </c>
      <c r="I341" s="404">
        <v>586390</v>
      </c>
      <c r="J341" s="405">
        <v>0.21257105156313438</v>
      </c>
      <c r="K341" s="444"/>
      <c r="L341" s="444"/>
      <c r="M341" s="591"/>
    </row>
    <row r="342" spans="1:13" s="446" customFormat="1" ht="60" hidden="1" customHeight="1" x14ac:dyDescent="0.25">
      <c r="A342" s="12"/>
      <c r="B342" s="101"/>
      <c r="C342" s="102"/>
      <c r="D342" s="102"/>
      <c r="E342" s="103"/>
      <c r="F342" s="125" t="s">
        <v>232</v>
      </c>
      <c r="G342" s="517">
        <v>46800</v>
      </c>
      <c r="H342" s="133">
        <v>46800</v>
      </c>
      <c r="I342" s="235">
        <v>31800</v>
      </c>
      <c r="J342" s="277">
        <v>0.67948717948717952</v>
      </c>
      <c r="K342" s="444"/>
      <c r="L342" s="444"/>
    </row>
    <row r="343" spans="1:13" s="437" customFormat="1" ht="12.75" hidden="1" customHeight="1" x14ac:dyDescent="0.25">
      <c r="A343" s="13"/>
      <c r="B343" s="6" t="s">
        <v>74</v>
      </c>
      <c r="C343" s="4"/>
      <c r="D343" s="4" t="s">
        <v>359</v>
      </c>
      <c r="E343" s="80" t="s">
        <v>26</v>
      </c>
      <c r="F343" s="419"/>
      <c r="G343" s="330">
        <v>46800</v>
      </c>
      <c r="H343" s="210">
        <v>46800</v>
      </c>
      <c r="I343" s="231">
        <v>31800</v>
      </c>
      <c r="J343" s="271">
        <v>0.67948717948717952</v>
      </c>
      <c r="K343" s="444">
        <v>0</v>
      </c>
      <c r="L343" s="444">
        <v>46800</v>
      </c>
    </row>
    <row r="344" spans="1:13" s="446" customFormat="1" ht="78.75" hidden="1" customHeight="1" x14ac:dyDescent="0.25">
      <c r="A344" s="12"/>
      <c r="B344" s="101"/>
      <c r="C344" s="102"/>
      <c r="D344" s="102"/>
      <c r="E344" s="103"/>
      <c r="F344" s="125" t="s">
        <v>233</v>
      </c>
      <c r="G344" s="517">
        <v>164400</v>
      </c>
      <c r="H344" s="133">
        <v>164400</v>
      </c>
      <c r="I344" s="235">
        <v>115300</v>
      </c>
      <c r="J344" s="277">
        <v>0.70133819951338194</v>
      </c>
      <c r="K344" s="444"/>
      <c r="L344" s="444"/>
    </row>
    <row r="345" spans="1:13" s="437" customFormat="1" ht="16.5" hidden="1" customHeight="1" x14ac:dyDescent="0.25">
      <c r="A345" s="13"/>
      <c r="B345" s="6" t="s">
        <v>74</v>
      </c>
      <c r="C345" s="4"/>
      <c r="D345" s="4" t="s">
        <v>360</v>
      </c>
      <c r="E345" s="80" t="s">
        <v>12</v>
      </c>
      <c r="F345" s="419"/>
      <c r="G345" s="330">
        <v>164400</v>
      </c>
      <c r="H345" s="210">
        <v>164400</v>
      </c>
      <c r="I345" s="231">
        <v>115300</v>
      </c>
      <c r="J345" s="271">
        <v>0.70133819951338194</v>
      </c>
      <c r="K345" s="444">
        <v>0</v>
      </c>
      <c r="L345" s="444">
        <v>164400</v>
      </c>
    </row>
    <row r="346" spans="1:13" s="446" customFormat="1" ht="15" hidden="1" customHeight="1" x14ac:dyDescent="0.25">
      <c r="A346" s="12"/>
      <c r="B346" s="101"/>
      <c r="C346" s="102"/>
      <c r="D346" s="102"/>
      <c r="E346" s="103"/>
      <c r="F346" s="125" t="s">
        <v>92</v>
      </c>
      <c r="G346" s="517">
        <v>1953000</v>
      </c>
      <c r="H346" s="133">
        <v>1953000</v>
      </c>
      <c r="I346" s="235">
        <v>0</v>
      </c>
      <c r="J346" s="277">
        <v>0</v>
      </c>
      <c r="K346" s="444"/>
      <c r="L346" s="444"/>
    </row>
    <row r="347" spans="1:13" s="437" customFormat="1" ht="16.5" hidden="1" customHeight="1" x14ac:dyDescent="0.25">
      <c r="A347" s="13"/>
      <c r="B347" s="6" t="s">
        <v>74</v>
      </c>
      <c r="C347" s="4"/>
      <c r="D347" s="4" t="s">
        <v>361</v>
      </c>
      <c r="E347" s="80" t="s">
        <v>149</v>
      </c>
      <c r="F347" s="419"/>
      <c r="G347" s="330">
        <v>1953000</v>
      </c>
      <c r="H347" s="210">
        <v>1953000</v>
      </c>
      <c r="I347" s="231">
        <v>0</v>
      </c>
      <c r="J347" s="271">
        <v>0</v>
      </c>
      <c r="K347" s="444">
        <v>0</v>
      </c>
      <c r="L347" s="444">
        <v>1953000</v>
      </c>
    </row>
    <row r="348" spans="1:13" s="446" customFormat="1" ht="15" hidden="1" customHeight="1" x14ac:dyDescent="0.25">
      <c r="A348" s="12"/>
      <c r="B348" s="101"/>
      <c r="C348" s="102"/>
      <c r="D348" s="102"/>
      <c r="E348" s="103"/>
      <c r="F348" s="125" t="s">
        <v>87</v>
      </c>
      <c r="G348" s="517">
        <v>594360</v>
      </c>
      <c r="H348" s="133">
        <v>594360</v>
      </c>
      <c r="I348" s="235">
        <v>439290</v>
      </c>
      <c r="J348" s="277">
        <v>0.73909751665657175</v>
      </c>
      <c r="K348" s="444"/>
      <c r="L348" s="444"/>
    </row>
    <row r="349" spans="1:13" s="437" customFormat="1" ht="17.25" hidden="1" customHeight="1" x14ac:dyDescent="0.25">
      <c r="A349" s="13"/>
      <c r="B349" s="6" t="s">
        <v>74</v>
      </c>
      <c r="C349" s="4"/>
      <c r="D349" s="4" t="s">
        <v>362</v>
      </c>
      <c r="E349" s="80" t="s">
        <v>234</v>
      </c>
      <c r="F349" s="419"/>
      <c r="G349" s="330">
        <v>594360</v>
      </c>
      <c r="H349" s="210">
        <v>594360</v>
      </c>
      <c r="I349" s="231">
        <v>439290</v>
      </c>
      <c r="J349" s="271">
        <v>0.73909751665657175</v>
      </c>
      <c r="K349" s="444">
        <v>0</v>
      </c>
      <c r="L349" s="444">
        <v>594360</v>
      </c>
    </row>
    <row r="350" spans="1:13" s="441" customFormat="1" ht="30" customHeight="1" x14ac:dyDescent="0.25">
      <c r="A350" s="11"/>
      <c r="B350" s="61"/>
      <c r="C350" s="56"/>
      <c r="D350" s="56"/>
      <c r="E350" s="82"/>
      <c r="F350" s="401" t="s">
        <v>183</v>
      </c>
      <c r="G350" s="541">
        <v>11339674</v>
      </c>
      <c r="H350" s="403">
        <v>11219145.5</v>
      </c>
      <c r="I350" s="404">
        <v>7315020.5599999996</v>
      </c>
      <c r="J350" s="405">
        <v>0.6520122731272181</v>
      </c>
      <c r="K350" s="444"/>
      <c r="L350" s="444"/>
      <c r="M350" s="591"/>
    </row>
    <row r="351" spans="1:13" s="446" customFormat="1" ht="15" hidden="1" customHeight="1" x14ac:dyDescent="0.25">
      <c r="A351" s="12"/>
      <c r="B351" s="101"/>
      <c r="C351" s="102"/>
      <c r="D351" s="102"/>
      <c r="E351" s="103"/>
      <c r="F351" s="125" t="s">
        <v>110</v>
      </c>
      <c r="G351" s="517">
        <v>11339674</v>
      </c>
      <c r="H351" s="133">
        <v>11219145.5</v>
      </c>
      <c r="I351" s="235">
        <v>7315020.5599999996</v>
      </c>
      <c r="J351" s="277">
        <v>0.6520122731272181</v>
      </c>
      <c r="K351" s="444"/>
      <c r="L351" s="444"/>
    </row>
    <row r="352" spans="1:13" s="437" customFormat="1" ht="15.75" hidden="1" customHeight="1" x14ac:dyDescent="0.25">
      <c r="A352" s="13"/>
      <c r="B352" s="6" t="s">
        <v>74</v>
      </c>
      <c r="C352" s="4"/>
      <c r="D352" s="4" t="s">
        <v>363</v>
      </c>
      <c r="E352" s="80" t="s">
        <v>26</v>
      </c>
      <c r="F352" s="419"/>
      <c r="G352" s="521">
        <v>11339674</v>
      </c>
      <c r="H352" s="226">
        <v>11219145.5</v>
      </c>
      <c r="I352" s="239">
        <v>7315020.5599999996</v>
      </c>
      <c r="J352" s="291">
        <v>0.6520122731272181</v>
      </c>
      <c r="K352" s="444">
        <v>0</v>
      </c>
      <c r="L352" s="444">
        <v>11219145.5</v>
      </c>
    </row>
    <row r="353" spans="1:13" s="441" customFormat="1" ht="38.25" customHeight="1" x14ac:dyDescent="0.25">
      <c r="A353" s="11"/>
      <c r="B353" s="61"/>
      <c r="C353" s="56"/>
      <c r="D353" s="56"/>
      <c r="E353" s="82"/>
      <c r="F353" s="401" t="s">
        <v>269</v>
      </c>
      <c r="G353" s="541">
        <v>13549207.869999999</v>
      </c>
      <c r="H353" s="403">
        <v>13549207.869999999</v>
      </c>
      <c r="I353" s="404">
        <v>9272419.5899999999</v>
      </c>
      <c r="J353" s="405">
        <v>0.68435141588834447</v>
      </c>
      <c r="K353" s="444"/>
      <c r="L353" s="444"/>
      <c r="M353" s="591"/>
    </row>
    <row r="354" spans="1:13" s="446" customFormat="1" ht="29.25" hidden="1" customHeight="1" x14ac:dyDescent="0.25">
      <c r="A354" s="12"/>
      <c r="B354" s="101"/>
      <c r="C354" s="102"/>
      <c r="D354" s="102"/>
      <c r="E354" s="103"/>
      <c r="F354" s="125" t="s">
        <v>40</v>
      </c>
      <c r="G354" s="517">
        <v>13549207.869999999</v>
      </c>
      <c r="H354" s="133">
        <v>13549207.869999999</v>
      </c>
      <c r="I354" s="235">
        <v>9272419.5899999999</v>
      </c>
      <c r="J354" s="277">
        <v>0.68435141588834447</v>
      </c>
      <c r="K354" s="444"/>
      <c r="L354" s="444"/>
    </row>
    <row r="355" spans="1:13" s="437" customFormat="1" ht="15" hidden="1" customHeight="1" x14ac:dyDescent="0.25">
      <c r="A355" s="13"/>
      <c r="B355" s="6" t="s">
        <v>74</v>
      </c>
      <c r="C355" s="4"/>
      <c r="D355" s="4" t="s">
        <v>364</v>
      </c>
      <c r="E355" s="80" t="s">
        <v>12</v>
      </c>
      <c r="F355" s="419"/>
      <c r="G355" s="330">
        <v>13549207.869999999</v>
      </c>
      <c r="H355" s="210">
        <v>13549207.869999999</v>
      </c>
      <c r="I355" s="231">
        <v>9272419.5899999999</v>
      </c>
      <c r="J355" s="271">
        <v>0.68435141588834447</v>
      </c>
      <c r="K355" s="444">
        <v>0</v>
      </c>
      <c r="L355" s="444">
        <v>13549207.869999999</v>
      </c>
    </row>
    <row r="356" spans="1:13" s="441" customFormat="1" ht="38.25" customHeight="1" thickBot="1" x14ac:dyDescent="0.3">
      <c r="A356" s="11"/>
      <c r="B356" s="61"/>
      <c r="C356" s="56"/>
      <c r="D356" s="56"/>
      <c r="E356" s="82"/>
      <c r="F356" s="479" t="s">
        <v>111</v>
      </c>
      <c r="G356" s="541">
        <v>9374851.5199999996</v>
      </c>
      <c r="H356" s="403">
        <v>28624369.52</v>
      </c>
      <c r="I356" s="404">
        <v>27519397.940000001</v>
      </c>
      <c r="J356" s="405">
        <v>0.96139752251213961</v>
      </c>
      <c r="K356" s="444"/>
      <c r="L356" s="444"/>
      <c r="M356" s="591"/>
    </row>
    <row r="357" spans="1:13" s="450" customFormat="1" ht="15" hidden="1" customHeight="1" x14ac:dyDescent="0.25">
      <c r="A357" s="12"/>
      <c r="B357" s="101"/>
      <c r="C357" s="102"/>
      <c r="D357" s="102"/>
      <c r="E357" s="103"/>
      <c r="F357" s="300" t="s">
        <v>112</v>
      </c>
      <c r="G357" s="133">
        <v>5000000</v>
      </c>
      <c r="H357" s="133">
        <v>5000000</v>
      </c>
      <c r="I357" s="235">
        <v>5000000</v>
      </c>
      <c r="J357" s="277">
        <v>1</v>
      </c>
      <c r="K357" s="444"/>
      <c r="L357" s="444"/>
    </row>
    <row r="358" spans="1:13" s="439" customFormat="1" ht="15" hidden="1" customHeight="1" x14ac:dyDescent="0.25">
      <c r="A358" s="13"/>
      <c r="B358" s="186" t="s">
        <v>74</v>
      </c>
      <c r="C358" s="204"/>
      <c r="D358" s="204" t="s">
        <v>365</v>
      </c>
      <c r="E358" s="205" t="s">
        <v>26</v>
      </c>
      <c r="F358" s="338"/>
      <c r="G358" s="215">
        <v>5000000</v>
      </c>
      <c r="H358" s="215">
        <v>5000000</v>
      </c>
      <c r="I358" s="234">
        <v>5000000</v>
      </c>
      <c r="J358" s="276">
        <v>1</v>
      </c>
      <c r="K358" s="444">
        <v>0</v>
      </c>
      <c r="L358" s="444">
        <v>5000000</v>
      </c>
    </row>
    <row r="359" spans="1:13" s="450" customFormat="1" ht="16.5" hidden="1" customHeight="1" x14ac:dyDescent="0.25">
      <c r="A359" s="12"/>
      <c r="B359" s="101"/>
      <c r="C359" s="102"/>
      <c r="D359" s="102"/>
      <c r="E359" s="103"/>
      <c r="F359" s="300" t="s">
        <v>113</v>
      </c>
      <c r="G359" s="133">
        <v>4374851.5199999996</v>
      </c>
      <c r="H359" s="133">
        <v>23624369.52</v>
      </c>
      <c r="I359" s="235">
        <v>22519397.940000001</v>
      </c>
      <c r="J359" s="277">
        <v>0.95322746797265645</v>
      </c>
      <c r="K359" s="444"/>
      <c r="L359" s="444"/>
    </row>
    <row r="360" spans="1:13" s="439" customFormat="1" ht="14.25" hidden="1" customHeight="1" x14ac:dyDescent="0.25">
      <c r="A360" s="13"/>
      <c r="B360" s="503" t="s">
        <v>74</v>
      </c>
      <c r="C360" s="504"/>
      <c r="D360" s="504" t="s">
        <v>366</v>
      </c>
      <c r="E360" s="506" t="s">
        <v>26</v>
      </c>
      <c r="F360" s="350"/>
      <c r="G360" s="282">
        <v>4374851.5199999996</v>
      </c>
      <c r="H360" s="282">
        <v>4374851.5199999996</v>
      </c>
      <c r="I360" s="259">
        <v>4374851.5199999996</v>
      </c>
      <c r="J360" s="280">
        <v>1</v>
      </c>
      <c r="K360" s="444">
        <v>0</v>
      </c>
      <c r="L360" s="444">
        <v>4374851.5199999996</v>
      </c>
    </row>
    <row r="361" spans="1:13" s="439" customFormat="1" ht="15" hidden="1" customHeight="1" thickBot="1" x14ac:dyDescent="0.3">
      <c r="A361" s="13"/>
      <c r="B361" s="3" t="s">
        <v>41</v>
      </c>
      <c r="C361" s="48"/>
      <c r="D361" s="48" t="s">
        <v>366</v>
      </c>
      <c r="E361" s="95" t="s">
        <v>26</v>
      </c>
      <c r="F361" s="338"/>
      <c r="G361" s="215"/>
      <c r="H361" s="312">
        <v>19249518</v>
      </c>
      <c r="I361" s="313">
        <v>18144546.420000002</v>
      </c>
      <c r="J361" s="280">
        <v>0.94259744166061721</v>
      </c>
      <c r="K361" s="444">
        <v>0</v>
      </c>
      <c r="L361" s="444">
        <v>19249518</v>
      </c>
    </row>
    <row r="362" spans="1:13" s="440" customFormat="1" ht="84" customHeight="1" thickBot="1" x14ac:dyDescent="0.3">
      <c r="A362" s="90">
        <v>7</v>
      </c>
      <c r="B362" s="35"/>
      <c r="C362" s="36"/>
      <c r="D362" s="36"/>
      <c r="E362" s="92"/>
      <c r="F362" s="187" t="s">
        <v>249</v>
      </c>
      <c r="G362" s="65">
        <v>2048000</v>
      </c>
      <c r="H362" s="490">
        <v>9198000</v>
      </c>
      <c r="I362" s="491">
        <v>8958236</v>
      </c>
      <c r="J362" s="492">
        <v>0.97393302891933031</v>
      </c>
      <c r="K362" s="444"/>
      <c r="L362" s="444"/>
      <c r="M362" s="593"/>
    </row>
    <row r="363" spans="1:13" s="441" customFormat="1" ht="57.75" customHeight="1" x14ac:dyDescent="0.25">
      <c r="A363" s="301"/>
      <c r="B363" s="421"/>
      <c r="C363" s="422"/>
      <c r="D363" s="422"/>
      <c r="E363" s="423"/>
      <c r="F363" s="471" t="s">
        <v>270</v>
      </c>
      <c r="G363" s="425">
        <v>30000</v>
      </c>
      <c r="H363" s="571">
        <v>7180000</v>
      </c>
      <c r="I363" s="472">
        <v>6989000</v>
      </c>
      <c r="J363" s="473">
        <v>0.97339832869080778</v>
      </c>
      <c r="K363" s="444"/>
      <c r="L363" s="444"/>
      <c r="M363" s="591"/>
    </row>
    <row r="364" spans="1:13" s="446" customFormat="1" ht="45" hidden="1" customHeight="1" x14ac:dyDescent="0.25">
      <c r="A364" s="12"/>
      <c r="B364" s="101"/>
      <c r="C364" s="102"/>
      <c r="D364" s="102"/>
      <c r="E364" s="103"/>
      <c r="F364" s="125" t="s">
        <v>115</v>
      </c>
      <c r="G364" s="133">
        <v>30000</v>
      </c>
      <c r="H364" s="361">
        <v>7030000</v>
      </c>
      <c r="I364" s="235">
        <v>6889000</v>
      </c>
      <c r="J364" s="277">
        <v>0.97994310099573256</v>
      </c>
      <c r="K364" s="444"/>
      <c r="L364" s="444"/>
    </row>
    <row r="365" spans="1:13" s="439" customFormat="1" ht="14.25" hidden="1" customHeight="1" x14ac:dyDescent="0.25">
      <c r="A365" s="13"/>
      <c r="B365" s="186" t="s">
        <v>11</v>
      </c>
      <c r="C365" s="204" t="s">
        <v>499</v>
      </c>
      <c r="D365" s="204" t="s">
        <v>367</v>
      </c>
      <c r="E365" s="205" t="s">
        <v>15</v>
      </c>
      <c r="F365" s="126"/>
      <c r="G365" s="226">
        <v>30000</v>
      </c>
      <c r="H365" s="578">
        <v>30000</v>
      </c>
      <c r="I365" s="239">
        <v>0</v>
      </c>
      <c r="J365" s="291">
        <v>0</v>
      </c>
      <c r="K365" s="444">
        <v>0</v>
      </c>
      <c r="L365" s="444">
        <v>30000</v>
      </c>
    </row>
    <row r="366" spans="1:13" s="439" customFormat="1" ht="15" hidden="1" customHeight="1" x14ac:dyDescent="0.25">
      <c r="A366" s="13"/>
      <c r="B366" s="186" t="s">
        <v>11</v>
      </c>
      <c r="C366" s="204" t="s">
        <v>500</v>
      </c>
      <c r="D366" s="204" t="s">
        <v>367</v>
      </c>
      <c r="E366" s="205" t="s">
        <v>15</v>
      </c>
      <c r="F366" s="126"/>
      <c r="G366" s="226"/>
      <c r="H366" s="578">
        <v>7000000</v>
      </c>
      <c r="I366" s="239">
        <v>6889000</v>
      </c>
      <c r="J366" s="291">
        <v>0.9841428571428571</v>
      </c>
      <c r="K366" s="444">
        <v>0</v>
      </c>
      <c r="L366" s="444">
        <v>7000000</v>
      </c>
    </row>
    <row r="367" spans="1:13" s="439" customFormat="1" ht="48" hidden="1" customHeight="1" x14ac:dyDescent="0.25">
      <c r="A367" s="13"/>
      <c r="B367" s="101"/>
      <c r="C367" s="102"/>
      <c r="D367" s="102"/>
      <c r="E367" s="103"/>
      <c r="F367" s="125" t="s">
        <v>512</v>
      </c>
      <c r="G367" s="133"/>
      <c r="H367" s="361">
        <v>150000</v>
      </c>
      <c r="I367" s="235">
        <v>100000</v>
      </c>
      <c r="J367" s="277">
        <v>0.66666666666666663</v>
      </c>
      <c r="K367" s="444"/>
      <c r="L367" s="444"/>
    </row>
    <row r="368" spans="1:13" s="439" customFormat="1" ht="30" hidden="1" customHeight="1" x14ac:dyDescent="0.25">
      <c r="A368" s="13"/>
      <c r="B368" s="515" t="s">
        <v>11</v>
      </c>
      <c r="C368" s="516" t="s">
        <v>500</v>
      </c>
      <c r="D368" s="516" t="s">
        <v>511</v>
      </c>
      <c r="E368" s="507" t="s">
        <v>15</v>
      </c>
      <c r="F368" s="198"/>
      <c r="G368" s="379"/>
      <c r="H368" s="578">
        <v>150000</v>
      </c>
      <c r="I368" s="239">
        <v>100000</v>
      </c>
      <c r="J368" s="291">
        <v>0.66666666666666663</v>
      </c>
      <c r="K368" s="444">
        <v>0</v>
      </c>
      <c r="L368" s="444">
        <v>150000</v>
      </c>
    </row>
    <row r="369" spans="1:13" s="441" customFormat="1" ht="47.25" customHeight="1" thickBot="1" x14ac:dyDescent="0.3">
      <c r="A369" s="11"/>
      <c r="B369" s="426"/>
      <c r="C369" s="427"/>
      <c r="D369" s="427"/>
      <c r="E369" s="428"/>
      <c r="F369" s="474" t="s">
        <v>189</v>
      </c>
      <c r="G369" s="425">
        <v>2018000</v>
      </c>
      <c r="H369" s="553">
        <v>2018000</v>
      </c>
      <c r="I369" s="475">
        <v>1969236</v>
      </c>
      <c r="J369" s="476">
        <v>0.97583548067393455</v>
      </c>
      <c r="K369" s="444"/>
      <c r="L369" s="444"/>
      <c r="M369" s="591"/>
    </row>
    <row r="370" spans="1:13" s="446" customFormat="1" ht="30" hidden="1" customHeight="1" x14ac:dyDescent="0.25">
      <c r="A370" s="12"/>
      <c r="B370" s="97"/>
      <c r="C370" s="88"/>
      <c r="D370" s="88"/>
      <c r="E370" s="98"/>
      <c r="F370" s="300" t="s">
        <v>116</v>
      </c>
      <c r="G370" s="106">
        <v>2018000</v>
      </c>
      <c r="H370" s="133">
        <v>2018000</v>
      </c>
      <c r="I370" s="260">
        <v>1969236</v>
      </c>
      <c r="J370" s="287">
        <v>0.97583548067393455</v>
      </c>
      <c r="K370" s="444"/>
      <c r="L370" s="444"/>
    </row>
    <row r="371" spans="1:13" s="439" customFormat="1" ht="15.75" hidden="1" customHeight="1" thickBot="1" x14ac:dyDescent="0.3">
      <c r="A371" s="13"/>
      <c r="B371" s="168" t="s">
        <v>11</v>
      </c>
      <c r="C371" s="169"/>
      <c r="D371" s="169" t="s">
        <v>368</v>
      </c>
      <c r="E371" s="170" t="s">
        <v>140</v>
      </c>
      <c r="F371" s="304"/>
      <c r="G371" s="263">
        <v>2018000</v>
      </c>
      <c r="H371" s="283">
        <v>2018000</v>
      </c>
      <c r="I371" s="262">
        <v>1969236</v>
      </c>
      <c r="J371" s="292">
        <v>0.97583548067393455</v>
      </c>
      <c r="K371" s="444">
        <v>0</v>
      </c>
      <c r="L371" s="444">
        <v>2018000</v>
      </c>
    </row>
    <row r="372" spans="1:13" s="440" customFormat="1" ht="40.5" customHeight="1" thickBot="1" x14ac:dyDescent="0.3">
      <c r="A372" s="91">
        <v>8</v>
      </c>
      <c r="B372" s="107"/>
      <c r="C372" s="108"/>
      <c r="D372" s="108"/>
      <c r="E372" s="109"/>
      <c r="F372" s="554" t="s">
        <v>245</v>
      </c>
      <c r="G372" s="555">
        <v>434832942.00999999</v>
      </c>
      <c r="H372" s="115">
        <v>1787509166.7600002</v>
      </c>
      <c r="I372" s="255">
        <v>1038576630.0700001</v>
      </c>
      <c r="J372" s="273">
        <v>0.58101891133375339</v>
      </c>
      <c r="K372" s="444"/>
      <c r="L372" s="444"/>
      <c r="M372" s="593"/>
    </row>
    <row r="373" spans="1:13" s="441" customFormat="1" ht="36.75" customHeight="1" x14ac:dyDescent="0.25">
      <c r="A373" s="27"/>
      <c r="B373" s="158"/>
      <c r="C373" s="159"/>
      <c r="D373" s="159"/>
      <c r="E373" s="579"/>
      <c r="F373" s="396" t="s">
        <v>195</v>
      </c>
      <c r="G373" s="541">
        <v>138422541.28</v>
      </c>
      <c r="H373" s="556">
        <v>194010377.85000002</v>
      </c>
      <c r="I373" s="429">
        <v>129058935.39999999</v>
      </c>
      <c r="J373" s="430">
        <v>0.66521665918192519</v>
      </c>
      <c r="K373" s="444"/>
      <c r="L373" s="444"/>
      <c r="M373" s="591"/>
    </row>
    <row r="374" spans="1:13" s="441" customFormat="1" ht="33.75" hidden="1" customHeight="1" x14ac:dyDescent="0.25">
      <c r="A374" s="27"/>
      <c r="B374" s="97"/>
      <c r="C374" s="88"/>
      <c r="D374" s="88"/>
      <c r="E374" s="121"/>
      <c r="F374" s="136" t="s">
        <v>461</v>
      </c>
      <c r="G374" s="520"/>
      <c r="H374" s="361">
        <v>20931252.620000001</v>
      </c>
      <c r="I374" s="235">
        <v>9723847.9900000002</v>
      </c>
      <c r="J374" s="277">
        <v>0.4645612074218996</v>
      </c>
      <c r="K374" s="444"/>
      <c r="L374" s="444"/>
    </row>
    <row r="375" spans="1:13" s="441" customFormat="1" ht="17.25" hidden="1" customHeight="1" x14ac:dyDescent="0.25">
      <c r="A375" s="27"/>
      <c r="B375" s="6" t="s">
        <v>19</v>
      </c>
      <c r="C375" s="4"/>
      <c r="D375" s="4" t="s">
        <v>462</v>
      </c>
      <c r="E375" s="25" t="s">
        <v>26</v>
      </c>
      <c r="F375" s="419"/>
      <c r="G375" s="330"/>
      <c r="H375" s="320">
        <v>20931252.620000001</v>
      </c>
      <c r="I375" s="231">
        <v>9723847.9900000002</v>
      </c>
      <c r="J375" s="271">
        <v>0.4645612074218996</v>
      </c>
      <c r="K375" s="444">
        <v>0</v>
      </c>
      <c r="L375" s="444">
        <v>20931252.620000001</v>
      </c>
    </row>
    <row r="376" spans="1:13" s="446" customFormat="1" ht="110.25" hidden="1" customHeight="1" x14ac:dyDescent="0.25">
      <c r="A376" s="12"/>
      <c r="B376" s="97"/>
      <c r="C376" s="88"/>
      <c r="D376" s="88"/>
      <c r="E376" s="121"/>
      <c r="F376" s="136" t="s">
        <v>207</v>
      </c>
      <c r="G376" s="520">
        <v>31518155</v>
      </c>
      <c r="H376" s="361">
        <v>31518155</v>
      </c>
      <c r="I376" s="235">
        <v>14137839.390000001</v>
      </c>
      <c r="J376" s="277">
        <v>0.44856176987517199</v>
      </c>
      <c r="K376" s="444"/>
      <c r="L376" s="444"/>
    </row>
    <row r="377" spans="1:13" s="437" customFormat="1" ht="13.5" hidden="1" customHeight="1" x14ac:dyDescent="0.25">
      <c r="A377" s="13"/>
      <c r="B377" s="6" t="s">
        <v>19</v>
      </c>
      <c r="C377" s="4"/>
      <c r="D377" s="4" t="s">
        <v>369</v>
      </c>
      <c r="E377" s="25" t="s">
        <v>15</v>
      </c>
      <c r="F377" s="419"/>
      <c r="G377" s="330">
        <v>31518155</v>
      </c>
      <c r="H377" s="320">
        <v>31518155</v>
      </c>
      <c r="I377" s="231">
        <v>14137839.390000001</v>
      </c>
      <c r="J377" s="271">
        <v>0.44856176987517199</v>
      </c>
      <c r="K377" s="444">
        <v>0</v>
      </c>
      <c r="L377" s="444">
        <v>31518155</v>
      </c>
    </row>
    <row r="378" spans="1:13" s="446" customFormat="1" ht="30" hidden="1" customHeight="1" x14ac:dyDescent="0.25">
      <c r="A378" s="12"/>
      <c r="B378" s="97"/>
      <c r="C378" s="88"/>
      <c r="D378" s="88"/>
      <c r="E378" s="121"/>
      <c r="F378" s="136" t="s">
        <v>40</v>
      </c>
      <c r="G378" s="520">
        <v>40083996.299999997</v>
      </c>
      <c r="H378" s="361">
        <v>40083996.299999997</v>
      </c>
      <c r="I378" s="235">
        <v>28337898.239999998</v>
      </c>
      <c r="J378" s="277">
        <v>0.70696289930552658</v>
      </c>
      <c r="K378" s="444"/>
      <c r="L378" s="444"/>
    </row>
    <row r="379" spans="1:13" s="437" customFormat="1" ht="12.75" hidden="1" customHeight="1" x14ac:dyDescent="0.25">
      <c r="A379" s="13"/>
      <c r="B379" s="6" t="s">
        <v>19</v>
      </c>
      <c r="C379" s="4"/>
      <c r="D379" s="4" t="s">
        <v>370</v>
      </c>
      <c r="E379" s="25" t="s">
        <v>12</v>
      </c>
      <c r="F379" s="418"/>
      <c r="G379" s="330">
        <v>40083996.299999997</v>
      </c>
      <c r="H379" s="320">
        <v>40083996.299999997</v>
      </c>
      <c r="I379" s="231">
        <v>28337898.239999998</v>
      </c>
      <c r="J379" s="271">
        <v>0.70696289930552658</v>
      </c>
      <c r="K379" s="444">
        <v>0</v>
      </c>
      <c r="L379" s="444">
        <v>40083996.299999997</v>
      </c>
    </row>
    <row r="380" spans="1:13" s="446" customFormat="1" ht="30" hidden="1" customHeight="1" x14ac:dyDescent="0.25">
      <c r="A380" s="12"/>
      <c r="B380" s="97"/>
      <c r="C380" s="88"/>
      <c r="D380" s="88"/>
      <c r="E380" s="121"/>
      <c r="F380" s="136" t="s">
        <v>120</v>
      </c>
      <c r="G380" s="520">
        <v>37535901.770000003</v>
      </c>
      <c r="H380" s="361">
        <v>37518401.770000003</v>
      </c>
      <c r="I380" s="235">
        <v>25198985.920000002</v>
      </c>
      <c r="J380" s="277">
        <v>0.67164337315000722</v>
      </c>
      <c r="K380" s="444"/>
      <c r="L380" s="444"/>
    </row>
    <row r="381" spans="1:13" s="437" customFormat="1" ht="17.25" hidden="1" customHeight="1" x14ac:dyDescent="0.25">
      <c r="A381" s="13"/>
      <c r="B381" s="6" t="s">
        <v>19</v>
      </c>
      <c r="C381" s="4"/>
      <c r="D381" s="4" t="s">
        <v>371</v>
      </c>
      <c r="E381" s="25" t="s">
        <v>12</v>
      </c>
      <c r="F381" s="418"/>
      <c r="G381" s="330">
        <v>37535901.770000003</v>
      </c>
      <c r="H381" s="320">
        <v>37518401.770000003</v>
      </c>
      <c r="I381" s="231">
        <v>25198985.920000002</v>
      </c>
      <c r="J381" s="271">
        <v>0.67164337315000722</v>
      </c>
      <c r="K381" s="444">
        <v>0</v>
      </c>
      <c r="L381" s="444">
        <v>37518401.770000003</v>
      </c>
    </row>
    <row r="382" spans="1:13" s="446" customFormat="1" ht="30" hidden="1" customHeight="1" x14ac:dyDescent="0.25">
      <c r="A382" s="12"/>
      <c r="B382" s="97"/>
      <c r="C382" s="88"/>
      <c r="D382" s="88"/>
      <c r="E382" s="121"/>
      <c r="F382" s="136" t="s">
        <v>121</v>
      </c>
      <c r="G382" s="520">
        <v>4000000</v>
      </c>
      <c r="H382" s="361">
        <v>1790058.4</v>
      </c>
      <c r="I382" s="235">
        <v>731041.66</v>
      </c>
      <c r="J382" s="277">
        <v>0.40838983800751977</v>
      </c>
      <c r="K382" s="444"/>
      <c r="L382" s="444"/>
    </row>
    <row r="383" spans="1:13" s="437" customFormat="1" ht="12.75" hidden="1" customHeight="1" x14ac:dyDescent="0.25">
      <c r="A383" s="13"/>
      <c r="B383" s="6" t="s">
        <v>19</v>
      </c>
      <c r="C383" s="4"/>
      <c r="D383" s="4" t="s">
        <v>372</v>
      </c>
      <c r="E383" s="25" t="s">
        <v>15</v>
      </c>
      <c r="F383" s="418"/>
      <c r="G383" s="330">
        <v>4000000</v>
      </c>
      <c r="H383" s="320">
        <v>1790058.4</v>
      </c>
      <c r="I383" s="231">
        <v>731041.66</v>
      </c>
      <c r="J383" s="271">
        <v>0.40838983800751977</v>
      </c>
      <c r="K383" s="444">
        <v>0</v>
      </c>
      <c r="L383" s="444">
        <v>1790058.4</v>
      </c>
    </row>
    <row r="384" spans="1:13" s="446" customFormat="1" ht="45" hidden="1" customHeight="1" x14ac:dyDescent="0.25">
      <c r="A384" s="12"/>
      <c r="B384" s="97"/>
      <c r="C384" s="88"/>
      <c r="D384" s="88"/>
      <c r="E384" s="121"/>
      <c r="F384" s="136" t="s">
        <v>156</v>
      </c>
      <c r="G384" s="520">
        <v>25284488.210000001</v>
      </c>
      <c r="H384" s="361">
        <v>34595314.020000003</v>
      </c>
      <c r="I384" s="235">
        <v>24323412.460000001</v>
      </c>
      <c r="J384" s="277">
        <v>0.70308402016349147</v>
      </c>
      <c r="K384" s="444"/>
      <c r="L384" s="444"/>
    </row>
    <row r="385" spans="1:13" s="437" customFormat="1" ht="12.75" hidden="1" customHeight="1" x14ac:dyDescent="0.25">
      <c r="A385" s="13"/>
      <c r="B385" s="6" t="s">
        <v>19</v>
      </c>
      <c r="C385" s="4"/>
      <c r="D385" s="4" t="s">
        <v>373</v>
      </c>
      <c r="E385" s="25" t="s">
        <v>15</v>
      </c>
      <c r="F385" s="418"/>
      <c r="G385" s="330">
        <v>25284488.210000001</v>
      </c>
      <c r="H385" s="320">
        <v>34595314.020000003</v>
      </c>
      <c r="I385" s="231">
        <v>24323412.460000001</v>
      </c>
      <c r="J385" s="271">
        <v>0.70308402016349147</v>
      </c>
      <c r="K385" s="444">
        <v>6802720.570000004</v>
      </c>
      <c r="L385" s="444">
        <v>27792593.449999999</v>
      </c>
    </row>
    <row r="386" spans="1:13" s="437" customFormat="1" ht="23.25" hidden="1" customHeight="1" x14ac:dyDescent="0.25">
      <c r="A386" s="13"/>
      <c r="B386" s="97"/>
      <c r="C386" s="88"/>
      <c r="D386" s="88"/>
      <c r="E386" s="121"/>
      <c r="F386" s="136" t="s">
        <v>123</v>
      </c>
      <c r="G386" s="520"/>
      <c r="H386" s="361">
        <v>17360176.399999999</v>
      </c>
      <c r="I386" s="235">
        <v>17360176.399999999</v>
      </c>
      <c r="J386" s="277">
        <v>1</v>
      </c>
      <c r="K386" s="444"/>
      <c r="L386" s="444"/>
    </row>
    <row r="387" spans="1:13" s="437" customFormat="1" ht="15.75" hidden="1" customHeight="1" x14ac:dyDescent="0.25">
      <c r="A387" s="13"/>
      <c r="B387" s="6" t="s">
        <v>19</v>
      </c>
      <c r="C387" s="4"/>
      <c r="D387" s="4" t="s">
        <v>495</v>
      </c>
      <c r="E387" s="25" t="s">
        <v>93</v>
      </c>
      <c r="F387" s="418"/>
      <c r="G387" s="330"/>
      <c r="H387" s="320">
        <v>17360176.399999999</v>
      </c>
      <c r="I387" s="231">
        <v>17360176.399999999</v>
      </c>
      <c r="J387" s="271">
        <v>1</v>
      </c>
      <c r="K387" s="444">
        <v>0</v>
      </c>
      <c r="L387" s="444">
        <v>17360176.399999999</v>
      </c>
    </row>
    <row r="388" spans="1:13" s="446" customFormat="1" ht="29.25" hidden="1" customHeight="1" x14ac:dyDescent="0.25">
      <c r="A388" s="12"/>
      <c r="B388" s="97"/>
      <c r="C388" s="88"/>
      <c r="D388" s="88"/>
      <c r="E388" s="121"/>
      <c r="F388" s="136" t="s">
        <v>428</v>
      </c>
      <c r="G388" s="520">
        <v>0</v>
      </c>
      <c r="H388" s="361">
        <v>7213023.3399999999</v>
      </c>
      <c r="I388" s="235">
        <v>7093023.3399999999</v>
      </c>
      <c r="J388" s="277">
        <v>0.98336342552303457</v>
      </c>
      <c r="K388" s="444"/>
      <c r="L388" s="444"/>
    </row>
    <row r="389" spans="1:13" s="437" customFormat="1" ht="14.25" hidden="1" customHeight="1" x14ac:dyDescent="0.25">
      <c r="A389" s="13"/>
      <c r="B389" s="186" t="s">
        <v>19</v>
      </c>
      <c r="C389" s="204"/>
      <c r="D389" s="204" t="s">
        <v>438</v>
      </c>
      <c r="E389" s="485" t="s">
        <v>442</v>
      </c>
      <c r="F389" s="418"/>
      <c r="G389" s="330"/>
      <c r="H389" s="320">
        <v>7213023.3399999999</v>
      </c>
      <c r="I389" s="231">
        <v>7093023.3399999999</v>
      </c>
      <c r="J389" s="271">
        <v>0.98336342552303457</v>
      </c>
      <c r="K389" s="444">
        <v>120000</v>
      </c>
      <c r="L389" s="444">
        <v>7093023.3399999999</v>
      </c>
    </row>
    <row r="390" spans="1:13" s="437" customFormat="1" ht="28.5" hidden="1" customHeight="1" x14ac:dyDescent="0.25">
      <c r="A390" s="13"/>
      <c r="B390" s="97"/>
      <c r="C390" s="88"/>
      <c r="D390" s="88"/>
      <c r="E390" s="121"/>
      <c r="F390" s="136" t="s">
        <v>439</v>
      </c>
      <c r="G390" s="520">
        <v>0</v>
      </c>
      <c r="H390" s="361">
        <v>3000000</v>
      </c>
      <c r="I390" s="235">
        <v>2152710</v>
      </c>
      <c r="J390" s="277">
        <v>0.71757000000000004</v>
      </c>
      <c r="K390" s="444"/>
      <c r="L390" s="444"/>
    </row>
    <row r="391" spans="1:13" s="437" customFormat="1" ht="2.25" hidden="1" customHeight="1" x14ac:dyDescent="0.25">
      <c r="A391" s="13"/>
      <c r="B391" s="186" t="s">
        <v>19</v>
      </c>
      <c r="C391" s="204"/>
      <c r="D391" s="204" t="s">
        <v>440</v>
      </c>
      <c r="E391" s="485" t="s">
        <v>442</v>
      </c>
      <c r="F391" s="418"/>
      <c r="G391" s="330"/>
      <c r="H391" s="320">
        <v>3000000</v>
      </c>
      <c r="I391" s="231">
        <v>2152710</v>
      </c>
      <c r="J391" s="271">
        <v>0.71757000000000004</v>
      </c>
      <c r="K391" s="444">
        <v>0</v>
      </c>
      <c r="L391" s="444">
        <v>3000000</v>
      </c>
    </row>
    <row r="392" spans="1:13" s="441" customFormat="1" ht="36" customHeight="1" x14ac:dyDescent="0.25">
      <c r="A392" s="11"/>
      <c r="B392" s="61"/>
      <c r="C392" s="56"/>
      <c r="D392" s="56"/>
      <c r="E392" s="580"/>
      <c r="F392" s="401" t="s">
        <v>196</v>
      </c>
      <c r="G392" s="541">
        <v>6939584</v>
      </c>
      <c r="H392" s="584">
        <v>78338966.480000004</v>
      </c>
      <c r="I392" s="404">
        <v>28776845.759999998</v>
      </c>
      <c r="J392" s="405">
        <v>0.36733757225845898</v>
      </c>
      <c r="K392" s="444"/>
      <c r="L392" s="444"/>
      <c r="M392" s="591"/>
    </row>
    <row r="393" spans="1:13" s="446" customFormat="1" ht="15" hidden="1" customHeight="1" x14ac:dyDescent="0.25">
      <c r="A393" s="12"/>
      <c r="B393" s="97"/>
      <c r="C393" s="88"/>
      <c r="D393" s="88"/>
      <c r="E393" s="121"/>
      <c r="F393" s="136" t="s">
        <v>124</v>
      </c>
      <c r="G393" s="520">
        <v>6260000</v>
      </c>
      <c r="H393" s="361">
        <v>15120982.48</v>
      </c>
      <c r="I393" s="235">
        <v>4692038.76</v>
      </c>
      <c r="J393" s="277">
        <v>0.31029986088575906</v>
      </c>
      <c r="K393" s="444"/>
      <c r="L393" s="444"/>
    </row>
    <row r="394" spans="1:13" s="437" customFormat="1" ht="12.75" hidden="1" customHeight="1" x14ac:dyDescent="0.25">
      <c r="A394" s="13"/>
      <c r="B394" s="6" t="s">
        <v>19</v>
      </c>
      <c r="C394" s="4"/>
      <c r="D394" s="4" t="s">
        <v>374</v>
      </c>
      <c r="E394" s="25" t="s">
        <v>15</v>
      </c>
      <c r="F394" s="418"/>
      <c r="G394" s="330">
        <v>6260000</v>
      </c>
      <c r="H394" s="320">
        <v>15120982.48</v>
      </c>
      <c r="I394" s="231">
        <v>4692038.76</v>
      </c>
      <c r="J394" s="271">
        <v>0.31029986088575906</v>
      </c>
      <c r="K394" s="444">
        <v>2569000</v>
      </c>
      <c r="L394" s="444">
        <v>12551982.48</v>
      </c>
    </row>
    <row r="395" spans="1:13" s="446" customFormat="1" ht="29.25" hidden="1" customHeight="1" x14ac:dyDescent="0.25">
      <c r="A395" s="12"/>
      <c r="B395" s="97"/>
      <c r="C395" s="88"/>
      <c r="D395" s="88"/>
      <c r="E395" s="121"/>
      <c r="F395" s="136" t="s">
        <v>125</v>
      </c>
      <c r="G395" s="520">
        <v>679584</v>
      </c>
      <c r="H395" s="361">
        <v>679584</v>
      </c>
      <c r="I395" s="235">
        <v>320287</v>
      </c>
      <c r="J395" s="277">
        <v>0.47129861797805717</v>
      </c>
      <c r="K395" s="444"/>
      <c r="L395" s="444"/>
    </row>
    <row r="396" spans="1:13" s="437" customFormat="1" ht="14.25" hidden="1" customHeight="1" x14ac:dyDescent="0.25">
      <c r="A396" s="13"/>
      <c r="B396" s="6" t="s">
        <v>19</v>
      </c>
      <c r="C396" s="4"/>
      <c r="D396" s="4" t="s">
        <v>375</v>
      </c>
      <c r="E396" s="25" t="s">
        <v>15</v>
      </c>
      <c r="F396" s="418"/>
      <c r="G396" s="330">
        <v>679584</v>
      </c>
      <c r="H396" s="320">
        <v>679584</v>
      </c>
      <c r="I396" s="231">
        <v>320287</v>
      </c>
      <c r="J396" s="271">
        <v>0.47129861797805717</v>
      </c>
      <c r="K396" s="444">
        <v>0</v>
      </c>
      <c r="L396" s="444">
        <v>679584</v>
      </c>
    </row>
    <row r="397" spans="1:13" s="437" customFormat="1" ht="33" hidden="1" customHeight="1" x14ac:dyDescent="0.25">
      <c r="A397" s="13"/>
      <c r="B397" s="97"/>
      <c r="C397" s="88"/>
      <c r="D397" s="88"/>
      <c r="E397" s="121"/>
      <c r="F397" s="136" t="s">
        <v>457</v>
      </c>
      <c r="G397" s="520"/>
      <c r="H397" s="361">
        <v>61000000</v>
      </c>
      <c r="I397" s="235">
        <v>23000000</v>
      </c>
      <c r="J397" s="277">
        <v>0.37704918032786883</v>
      </c>
      <c r="K397" s="444"/>
      <c r="L397" s="444"/>
    </row>
    <row r="398" spans="1:13" s="437" customFormat="1" ht="16.5" hidden="1" customHeight="1" x14ac:dyDescent="0.25">
      <c r="A398" s="13"/>
      <c r="B398" s="6" t="s">
        <v>19</v>
      </c>
      <c r="C398" s="4"/>
      <c r="D398" s="4" t="s">
        <v>458</v>
      </c>
      <c r="E398" s="25"/>
      <c r="F398" s="418"/>
      <c r="G398" s="330"/>
      <c r="H398" s="320">
        <v>61000000</v>
      </c>
      <c r="I398" s="231">
        <v>23000000</v>
      </c>
      <c r="J398" s="271">
        <v>0.37704918032786883</v>
      </c>
      <c r="K398" s="444">
        <v>0</v>
      </c>
      <c r="L398" s="444">
        <v>61000000</v>
      </c>
    </row>
    <row r="399" spans="1:13" s="451" customFormat="1" ht="30" hidden="1" customHeight="1" x14ac:dyDescent="0.25">
      <c r="A399" s="12"/>
      <c r="B399" s="97"/>
      <c r="C399" s="88"/>
      <c r="D399" s="88"/>
      <c r="E399" s="121"/>
      <c r="F399" s="136" t="s">
        <v>21</v>
      </c>
      <c r="G399" s="520">
        <v>0</v>
      </c>
      <c r="H399" s="361">
        <v>1538400</v>
      </c>
      <c r="I399" s="235">
        <v>764520</v>
      </c>
      <c r="J399" s="277">
        <v>0.49695787831513261</v>
      </c>
      <c r="K399" s="444"/>
      <c r="L399" s="444"/>
    </row>
    <row r="400" spans="1:13" s="448" customFormat="1" ht="12.75" hidden="1" customHeight="1" x14ac:dyDescent="0.25">
      <c r="A400" s="13"/>
      <c r="B400" s="6" t="s">
        <v>41</v>
      </c>
      <c r="C400" s="4"/>
      <c r="D400" s="4" t="s">
        <v>444</v>
      </c>
      <c r="E400" s="25" t="s">
        <v>22</v>
      </c>
      <c r="F400" s="418"/>
      <c r="G400" s="330"/>
      <c r="H400" s="320">
        <v>1538400</v>
      </c>
      <c r="I400" s="231">
        <v>764520</v>
      </c>
      <c r="J400" s="271">
        <v>0.49695787831513261</v>
      </c>
      <c r="K400" s="444">
        <v>0</v>
      </c>
      <c r="L400" s="444">
        <v>1538400</v>
      </c>
    </row>
    <row r="401" spans="1:13" s="448" customFormat="1" ht="12.75" hidden="1" customHeight="1" x14ac:dyDescent="0.25">
      <c r="A401" s="13"/>
      <c r="B401" s="1707" t="s">
        <v>19</v>
      </c>
      <c r="C401" s="1686"/>
      <c r="D401" s="1686" t="s">
        <v>126</v>
      </c>
      <c r="E401" s="1736" t="s">
        <v>15</v>
      </c>
      <c r="F401" s="146"/>
      <c r="G401" s="330"/>
      <c r="H401" s="320"/>
      <c r="I401" s="231"/>
      <c r="J401" s="271" t="e">
        <v>#DIV/0!</v>
      </c>
      <c r="K401" s="444">
        <v>0</v>
      </c>
      <c r="L401" s="444"/>
    </row>
    <row r="402" spans="1:13" s="448" customFormat="1" ht="12.75" hidden="1" customHeight="1" x14ac:dyDescent="0.25">
      <c r="A402" s="13"/>
      <c r="B402" s="1708"/>
      <c r="C402" s="1693"/>
      <c r="D402" s="1693"/>
      <c r="E402" s="1737"/>
      <c r="F402" s="201" t="s">
        <v>7</v>
      </c>
      <c r="G402" s="330"/>
      <c r="H402" s="320"/>
      <c r="I402" s="231"/>
      <c r="J402" s="271" t="e">
        <v>#DIV/0!</v>
      </c>
      <c r="K402" s="444">
        <v>0</v>
      </c>
      <c r="L402" s="444"/>
    </row>
    <row r="403" spans="1:13" s="451" customFormat="1" ht="30" hidden="1" customHeight="1" x14ac:dyDescent="0.25">
      <c r="A403" s="12"/>
      <c r="B403" s="118"/>
      <c r="C403" s="119"/>
      <c r="D403" s="119"/>
      <c r="E403" s="558"/>
      <c r="F403" s="138" t="s">
        <v>21</v>
      </c>
      <c r="G403" s="518">
        <v>0</v>
      </c>
      <c r="H403" s="572">
        <v>0</v>
      </c>
      <c r="I403" s="236">
        <v>0</v>
      </c>
      <c r="J403" s="289" t="e">
        <v>#DIV/0!</v>
      </c>
      <c r="K403" s="444">
        <v>0</v>
      </c>
      <c r="L403" s="444">
        <v>0</v>
      </c>
    </row>
    <row r="404" spans="1:13" s="448" customFormat="1" ht="12.75" hidden="1" customHeight="1" x14ac:dyDescent="0.25">
      <c r="A404" s="13"/>
      <c r="B404" s="6"/>
      <c r="C404" s="4"/>
      <c r="D404" s="4"/>
      <c r="E404" s="25"/>
      <c r="F404" s="146"/>
      <c r="G404" s="330"/>
      <c r="H404" s="320"/>
      <c r="I404" s="231"/>
      <c r="J404" s="271" t="e">
        <v>#DIV/0!</v>
      </c>
      <c r="K404" s="444">
        <v>0</v>
      </c>
      <c r="L404" s="444"/>
    </row>
    <row r="405" spans="1:13" s="448" customFormat="1" ht="12.75" hidden="1" customHeight="1" x14ac:dyDescent="0.25">
      <c r="A405" s="13"/>
      <c r="B405" s="6" t="s">
        <v>19</v>
      </c>
      <c r="C405" s="4"/>
      <c r="D405" s="4" t="s">
        <v>127</v>
      </c>
      <c r="E405" s="25" t="s">
        <v>22</v>
      </c>
      <c r="F405" s="146"/>
      <c r="G405" s="330"/>
      <c r="H405" s="320"/>
      <c r="I405" s="231"/>
      <c r="J405" s="271" t="e">
        <v>#DIV/0!</v>
      </c>
      <c r="K405" s="444">
        <v>0</v>
      </c>
      <c r="L405" s="444"/>
    </row>
    <row r="406" spans="1:13" s="448" customFormat="1" ht="12.75" hidden="1" customHeight="1" x14ac:dyDescent="0.25">
      <c r="A406" s="13"/>
      <c r="B406" s="6" t="s">
        <v>41</v>
      </c>
      <c r="C406" s="4"/>
      <c r="D406" s="4" t="s">
        <v>127</v>
      </c>
      <c r="E406" s="25" t="s">
        <v>22</v>
      </c>
      <c r="F406" s="146"/>
      <c r="G406" s="330"/>
      <c r="H406" s="320"/>
      <c r="I406" s="231"/>
      <c r="J406" s="271" t="e">
        <v>#DIV/0!</v>
      </c>
      <c r="K406" s="444">
        <v>0</v>
      </c>
      <c r="L406" s="444"/>
    </row>
    <row r="407" spans="1:13" s="448" customFormat="1" ht="12.75" hidden="1" customHeight="1" x14ac:dyDescent="0.25">
      <c r="A407" s="13"/>
      <c r="B407" s="511"/>
      <c r="C407" s="509"/>
      <c r="D407" s="509"/>
      <c r="E407" s="562"/>
      <c r="F407" s="146"/>
      <c r="G407" s="330"/>
      <c r="H407" s="320"/>
      <c r="I407" s="231"/>
      <c r="J407" s="271" t="e">
        <v>#DIV/0!</v>
      </c>
      <c r="K407" s="444">
        <v>0</v>
      </c>
      <c r="L407" s="444"/>
    </row>
    <row r="408" spans="1:13" s="451" customFormat="1" ht="30" hidden="1" customHeight="1" x14ac:dyDescent="0.25">
      <c r="A408" s="12"/>
      <c r="B408" s="62"/>
      <c r="C408" s="57"/>
      <c r="D408" s="57"/>
      <c r="E408" s="581"/>
      <c r="F408" s="138" t="s">
        <v>250</v>
      </c>
      <c r="G408" s="518">
        <v>0</v>
      </c>
      <c r="H408" s="572">
        <v>0</v>
      </c>
      <c r="I408" s="236">
        <v>0</v>
      </c>
      <c r="J408" s="289" t="e">
        <v>#DIV/0!</v>
      </c>
      <c r="K408" s="444">
        <v>0</v>
      </c>
      <c r="L408" s="444">
        <v>0</v>
      </c>
    </row>
    <row r="409" spans="1:13" s="448" customFormat="1" ht="12.75" hidden="1" customHeight="1" x14ac:dyDescent="0.25">
      <c r="A409" s="13"/>
      <c r="B409" s="1728" t="s">
        <v>19</v>
      </c>
      <c r="C409" s="1678"/>
      <c r="D409" s="1678" t="s">
        <v>251</v>
      </c>
      <c r="E409" s="1734"/>
      <c r="F409" s="146"/>
      <c r="G409" s="570"/>
      <c r="H409" s="577"/>
      <c r="I409" s="238"/>
      <c r="J409" s="271" t="e">
        <v>#DIV/0!</v>
      </c>
      <c r="K409" s="444">
        <v>0</v>
      </c>
      <c r="L409" s="444"/>
    </row>
    <row r="410" spans="1:13" s="448" customFormat="1" ht="12.75" hidden="1" customHeight="1" x14ac:dyDescent="0.25">
      <c r="A410" s="13"/>
      <c r="B410" s="1730"/>
      <c r="C410" s="1679"/>
      <c r="D410" s="1679"/>
      <c r="E410" s="1735"/>
      <c r="F410" s="201" t="s">
        <v>7</v>
      </c>
      <c r="G410" s="570"/>
      <c r="H410" s="577"/>
      <c r="I410" s="238"/>
      <c r="J410" s="271" t="e">
        <v>#DIV/0!</v>
      </c>
      <c r="K410" s="444">
        <v>0</v>
      </c>
      <c r="L410" s="444"/>
    </row>
    <row r="411" spans="1:13" s="437" customFormat="1" ht="33" customHeight="1" x14ac:dyDescent="0.25">
      <c r="A411" s="13"/>
      <c r="B411" s="61"/>
      <c r="C411" s="56"/>
      <c r="D411" s="56"/>
      <c r="E411" s="580"/>
      <c r="F411" s="401" t="s">
        <v>252</v>
      </c>
      <c r="G411" s="541">
        <v>11676000</v>
      </c>
      <c r="H411" s="584">
        <v>11676000</v>
      </c>
      <c r="I411" s="404">
        <v>5666834.6900000004</v>
      </c>
      <c r="J411" s="405">
        <v>0.48534041538198014</v>
      </c>
      <c r="K411" s="444"/>
      <c r="L411" s="444"/>
      <c r="M411" s="592"/>
    </row>
    <row r="412" spans="1:13" s="437" customFormat="1" ht="18" hidden="1" customHeight="1" x14ac:dyDescent="0.25">
      <c r="A412" s="13"/>
      <c r="B412" s="97"/>
      <c r="C412" s="88"/>
      <c r="D412" s="88"/>
      <c r="E412" s="121"/>
      <c r="F412" s="136" t="s">
        <v>252</v>
      </c>
      <c r="G412" s="520">
        <v>11676000</v>
      </c>
      <c r="H412" s="361">
        <v>11676000</v>
      </c>
      <c r="I412" s="235">
        <v>5666834.6900000004</v>
      </c>
      <c r="J412" s="277">
        <v>0.48534041538198014</v>
      </c>
      <c r="K412" s="444"/>
      <c r="L412" s="444"/>
    </row>
    <row r="413" spans="1:13" s="437" customFormat="1" ht="15" hidden="1" customHeight="1" x14ac:dyDescent="0.25">
      <c r="A413" s="13"/>
      <c r="B413" s="6" t="s">
        <v>19</v>
      </c>
      <c r="C413" s="4"/>
      <c r="D413" s="4" t="s">
        <v>376</v>
      </c>
      <c r="E413" s="25" t="s">
        <v>15</v>
      </c>
      <c r="F413" s="418"/>
      <c r="G413" s="521">
        <v>11676000</v>
      </c>
      <c r="H413" s="578">
        <v>11676000</v>
      </c>
      <c r="I413" s="239">
        <v>5666834.6900000004</v>
      </c>
      <c r="J413" s="291">
        <v>0.48534041538198014</v>
      </c>
      <c r="K413" s="444">
        <v>0</v>
      </c>
      <c r="L413" s="444">
        <v>11676000</v>
      </c>
    </row>
    <row r="414" spans="1:13" s="441" customFormat="1" ht="34.5" customHeight="1" thickBot="1" x14ac:dyDescent="0.3">
      <c r="A414" s="11"/>
      <c r="B414" s="61"/>
      <c r="C414" s="56"/>
      <c r="D414" s="56"/>
      <c r="E414" s="580"/>
      <c r="F414" s="401" t="s">
        <v>128</v>
      </c>
      <c r="G414" s="541">
        <v>0</v>
      </c>
      <c r="H414" s="584">
        <v>7894498.9000000004</v>
      </c>
      <c r="I414" s="404">
        <v>6256417.3700000001</v>
      </c>
      <c r="J414" s="405">
        <v>0.79250341905804811</v>
      </c>
      <c r="K414" s="444"/>
      <c r="L414" s="444"/>
      <c r="M414" s="591"/>
    </row>
    <row r="415" spans="1:13" s="446" customFormat="1" ht="30.75" hidden="1" customHeight="1" x14ac:dyDescent="0.25">
      <c r="A415" s="12"/>
      <c r="B415" s="97"/>
      <c r="C415" s="88"/>
      <c r="D415" s="88"/>
      <c r="E415" s="121"/>
      <c r="F415" s="136" t="s">
        <v>146</v>
      </c>
      <c r="G415" s="520">
        <v>0</v>
      </c>
      <c r="H415" s="361">
        <v>35891.74</v>
      </c>
      <c r="I415" s="235">
        <v>0</v>
      </c>
      <c r="J415" s="277">
        <v>0</v>
      </c>
      <c r="K415" s="444"/>
      <c r="L415" s="444"/>
    </row>
    <row r="416" spans="1:13" s="437" customFormat="1" ht="13.5" hidden="1" customHeight="1" x14ac:dyDescent="0.25">
      <c r="A416" s="13"/>
      <c r="B416" s="6" t="s">
        <v>41</v>
      </c>
      <c r="C416" s="4"/>
      <c r="D416" s="4" t="s">
        <v>441</v>
      </c>
      <c r="E416" s="25" t="s">
        <v>22</v>
      </c>
      <c r="F416" s="418"/>
      <c r="G416" s="521">
        <v>0</v>
      </c>
      <c r="H416" s="578">
        <v>35891.74</v>
      </c>
      <c r="I416" s="239">
        <v>0</v>
      </c>
      <c r="J416" s="291">
        <v>0</v>
      </c>
      <c r="K416" s="444">
        <v>0</v>
      </c>
      <c r="L416" s="444">
        <v>35891.74</v>
      </c>
    </row>
    <row r="417" spans="1:13" s="437" customFormat="1" ht="30" hidden="1" customHeight="1" x14ac:dyDescent="0.25">
      <c r="A417" s="13"/>
      <c r="B417" s="97"/>
      <c r="C417" s="88"/>
      <c r="D417" s="88"/>
      <c r="E417" s="121"/>
      <c r="F417" s="136" t="s">
        <v>253</v>
      </c>
      <c r="G417" s="520"/>
      <c r="H417" s="361">
        <v>7858607.1600000001</v>
      </c>
      <c r="I417" s="235">
        <v>6256417.3700000001</v>
      </c>
      <c r="J417" s="277">
        <v>0.79612293153485481</v>
      </c>
      <c r="K417" s="444"/>
      <c r="L417" s="444"/>
    </row>
    <row r="418" spans="1:13" s="437" customFormat="1" ht="18.75" hidden="1" customHeight="1" thickBot="1" x14ac:dyDescent="0.3">
      <c r="A418" s="13"/>
      <c r="B418" s="6" t="s">
        <v>41</v>
      </c>
      <c r="C418" s="4"/>
      <c r="D418" s="4" t="s">
        <v>443</v>
      </c>
      <c r="E418" s="25" t="s">
        <v>22</v>
      </c>
      <c r="F418" s="418"/>
      <c r="G418" s="521"/>
      <c r="H418" s="578">
        <v>7858607.1600000001</v>
      </c>
      <c r="I418" s="239">
        <v>6256417.3700000001</v>
      </c>
      <c r="J418" s="291">
        <v>0.79612293153485481</v>
      </c>
      <c r="K418" s="444">
        <v>0</v>
      </c>
      <c r="L418" s="444">
        <v>7858607.1600000001</v>
      </c>
    </row>
    <row r="419" spans="1:13" s="437" customFormat="1" ht="34.5" customHeight="1" thickBot="1" x14ac:dyDescent="0.3">
      <c r="A419" s="13"/>
      <c r="B419" s="111"/>
      <c r="C419" s="112"/>
      <c r="D419" s="112"/>
      <c r="E419" s="122"/>
      <c r="F419" s="401" t="s">
        <v>254</v>
      </c>
      <c r="G419" s="541">
        <v>19537514.190000001</v>
      </c>
      <c r="H419" s="584">
        <v>685818191.39999998</v>
      </c>
      <c r="I419" s="404">
        <v>464461869.70000005</v>
      </c>
      <c r="J419" s="405">
        <v>0.67723760542406641</v>
      </c>
      <c r="K419" s="444"/>
      <c r="L419" s="444"/>
      <c r="M419" s="592"/>
    </row>
    <row r="420" spans="1:13" s="437" customFormat="1" ht="33" hidden="1" customHeight="1" x14ac:dyDescent="0.25">
      <c r="A420" s="13"/>
      <c r="B420" s="97"/>
      <c r="C420" s="88"/>
      <c r="D420" s="88"/>
      <c r="E420" s="121"/>
      <c r="F420" s="136" t="s">
        <v>190</v>
      </c>
      <c r="G420" s="520">
        <v>15292184</v>
      </c>
      <c r="H420" s="361">
        <v>15292184</v>
      </c>
      <c r="I420" s="235">
        <v>7253680.4100000001</v>
      </c>
      <c r="J420" s="277">
        <v>0.47433907478487053</v>
      </c>
      <c r="K420" s="444"/>
      <c r="L420" s="444"/>
    </row>
    <row r="421" spans="1:13" s="437" customFormat="1" ht="12.75" hidden="1" customHeight="1" x14ac:dyDescent="0.25">
      <c r="A421" s="13"/>
      <c r="B421" s="6" t="s">
        <v>19</v>
      </c>
      <c r="C421" s="4"/>
      <c r="D421" s="4" t="s">
        <v>377</v>
      </c>
      <c r="E421" s="25" t="s">
        <v>15</v>
      </c>
      <c r="F421" s="452"/>
      <c r="G421" s="330">
        <v>1564036</v>
      </c>
      <c r="H421" s="320">
        <v>1564036</v>
      </c>
      <c r="I421" s="231">
        <v>753680.41</v>
      </c>
      <c r="J421" s="271">
        <v>0.48188175336117584</v>
      </c>
      <c r="K421" s="444">
        <v>0</v>
      </c>
      <c r="L421" s="444">
        <v>1564036</v>
      </c>
    </row>
    <row r="422" spans="1:13" s="437" customFormat="1" ht="12.75" hidden="1" customHeight="1" x14ac:dyDescent="0.25">
      <c r="A422" s="13"/>
      <c r="B422" s="6" t="s">
        <v>19</v>
      </c>
      <c r="C422" s="4"/>
      <c r="D422" s="4" t="s">
        <v>378</v>
      </c>
      <c r="E422" s="25" t="s">
        <v>14</v>
      </c>
      <c r="F422" s="201"/>
      <c r="G422" s="330">
        <v>13728148</v>
      </c>
      <c r="H422" s="320">
        <v>13728148</v>
      </c>
      <c r="I422" s="231">
        <v>6500000</v>
      </c>
      <c r="J422" s="271">
        <v>0.47347974395380937</v>
      </c>
      <c r="K422" s="444">
        <v>0</v>
      </c>
      <c r="L422" s="444">
        <v>13728148</v>
      </c>
    </row>
    <row r="423" spans="1:13" s="437" customFormat="1" ht="44.25" hidden="1" customHeight="1" x14ac:dyDescent="0.25">
      <c r="A423" s="13"/>
      <c r="B423" s="97"/>
      <c r="C423" s="88"/>
      <c r="D423" s="88"/>
      <c r="E423" s="121"/>
      <c r="F423" s="136" t="s">
        <v>205</v>
      </c>
      <c r="G423" s="520">
        <v>1240000</v>
      </c>
      <c r="H423" s="361">
        <v>5551323.2699999996</v>
      </c>
      <c r="I423" s="235">
        <v>1352116.32</v>
      </c>
      <c r="J423" s="277">
        <v>0.24356648932822825</v>
      </c>
      <c r="K423" s="444"/>
      <c r="L423" s="444"/>
    </row>
    <row r="424" spans="1:13" s="437" customFormat="1" ht="12.75" hidden="1" customHeight="1" x14ac:dyDescent="0.25">
      <c r="A424" s="13"/>
      <c r="B424" s="8" t="s">
        <v>19</v>
      </c>
      <c r="C424" s="4"/>
      <c r="D424" s="4" t="s">
        <v>379</v>
      </c>
      <c r="E424" s="25" t="s">
        <v>15</v>
      </c>
      <c r="F424" s="146"/>
      <c r="G424" s="330">
        <v>440000</v>
      </c>
      <c r="H424" s="320">
        <v>440000</v>
      </c>
      <c r="I424" s="231">
        <v>28016</v>
      </c>
      <c r="J424" s="271">
        <v>6.367272727272727E-2</v>
      </c>
      <c r="K424" s="444">
        <v>0</v>
      </c>
      <c r="L424" s="444">
        <v>440000</v>
      </c>
    </row>
    <row r="425" spans="1:13" s="437" customFormat="1" ht="12.75" hidden="1" customHeight="1" x14ac:dyDescent="0.25">
      <c r="A425" s="13"/>
      <c r="B425" s="8" t="s">
        <v>19</v>
      </c>
      <c r="C425" s="4"/>
      <c r="D425" s="4" t="s">
        <v>380</v>
      </c>
      <c r="E425" s="25" t="s">
        <v>15</v>
      </c>
      <c r="F425" s="146"/>
      <c r="G425" s="330">
        <v>800000</v>
      </c>
      <c r="H425" s="320">
        <v>5111323.2699999996</v>
      </c>
      <c r="I425" s="231">
        <v>1324100.32</v>
      </c>
      <c r="J425" s="271">
        <v>0.25905235299273099</v>
      </c>
      <c r="K425" s="444">
        <v>0</v>
      </c>
      <c r="L425" s="444">
        <v>5111323.2699999996</v>
      </c>
    </row>
    <row r="426" spans="1:13" s="437" customFormat="1" ht="33" hidden="1" customHeight="1" x14ac:dyDescent="0.25">
      <c r="A426" s="13"/>
      <c r="B426" s="97"/>
      <c r="C426" s="88"/>
      <c r="D426" s="88"/>
      <c r="E426" s="121"/>
      <c r="F426" s="136" t="s">
        <v>191</v>
      </c>
      <c r="G426" s="520">
        <v>3005330.19</v>
      </c>
      <c r="H426" s="361">
        <v>4063211.78</v>
      </c>
      <c r="I426" s="235">
        <v>3394390.08</v>
      </c>
      <c r="J426" s="277">
        <v>0.83539580602416941</v>
      </c>
      <c r="K426" s="444"/>
      <c r="L426" s="444"/>
    </row>
    <row r="427" spans="1:13" s="437" customFormat="1" ht="16.5" hidden="1" customHeight="1" x14ac:dyDescent="0.25">
      <c r="A427" s="13"/>
      <c r="B427" s="8" t="s">
        <v>19</v>
      </c>
      <c r="C427" s="4"/>
      <c r="D427" s="4" t="s">
        <v>381</v>
      </c>
      <c r="E427" s="25" t="s">
        <v>93</v>
      </c>
      <c r="F427" s="146"/>
      <c r="G427" s="330">
        <v>3005330.19</v>
      </c>
      <c r="H427" s="320">
        <v>4063211.78</v>
      </c>
      <c r="I427" s="231">
        <v>3394390.08</v>
      </c>
      <c r="J427" s="271">
        <v>0.83539580602416941</v>
      </c>
      <c r="K427" s="444">
        <v>0</v>
      </c>
      <c r="L427" s="444">
        <v>4063211.78</v>
      </c>
    </row>
    <row r="428" spans="1:13" s="437" customFormat="1" ht="29.25" hidden="1" customHeight="1" x14ac:dyDescent="0.25">
      <c r="A428" s="13"/>
      <c r="B428" s="97"/>
      <c r="C428" s="88"/>
      <c r="D428" s="88"/>
      <c r="E428" s="121"/>
      <c r="F428" s="136" t="s">
        <v>206</v>
      </c>
      <c r="G428" s="520">
        <v>0</v>
      </c>
      <c r="H428" s="361">
        <v>660911472.35000002</v>
      </c>
      <c r="I428" s="235">
        <v>452461682.89000005</v>
      </c>
      <c r="J428" s="277">
        <v>0.68460255543936022</v>
      </c>
      <c r="K428" s="444"/>
      <c r="L428" s="444"/>
    </row>
    <row r="429" spans="1:13" s="437" customFormat="1" ht="12.75" hidden="1" customHeight="1" x14ac:dyDescent="0.25">
      <c r="A429" s="13"/>
      <c r="B429" s="511" t="s">
        <v>19</v>
      </c>
      <c r="C429" s="509"/>
      <c r="D429" s="509" t="s">
        <v>117</v>
      </c>
      <c r="E429" s="562" t="s">
        <v>12</v>
      </c>
      <c r="F429" s="201"/>
      <c r="G429" s="330"/>
      <c r="H429" s="320">
        <v>356322395.76999998</v>
      </c>
      <c r="I429" s="231">
        <v>210399941.08000001</v>
      </c>
      <c r="J429" s="271">
        <v>0.59047633148439416</v>
      </c>
      <c r="K429" s="444">
        <v>0</v>
      </c>
      <c r="L429" s="444">
        <v>356322395.76999998</v>
      </c>
    </row>
    <row r="430" spans="1:13" s="437" customFormat="1" ht="12.75" hidden="1" customHeight="1" x14ac:dyDescent="0.25">
      <c r="A430" s="13"/>
      <c r="B430" s="511" t="s">
        <v>19</v>
      </c>
      <c r="C430" s="509"/>
      <c r="D430" s="509" t="s">
        <v>118</v>
      </c>
      <c r="E430" s="562" t="s">
        <v>12</v>
      </c>
      <c r="F430" s="201"/>
      <c r="G430" s="330"/>
      <c r="H430" s="320">
        <v>295907282.68000001</v>
      </c>
      <c r="I430" s="231">
        <v>238183084.11000001</v>
      </c>
      <c r="J430" s="271">
        <v>0.80492471139203392</v>
      </c>
      <c r="K430" s="444">
        <v>0</v>
      </c>
      <c r="L430" s="444">
        <v>295907282.68000001</v>
      </c>
    </row>
    <row r="431" spans="1:13" s="437" customFormat="1" ht="12.75" hidden="1" customHeight="1" thickBot="1" x14ac:dyDescent="0.3">
      <c r="A431" s="13"/>
      <c r="B431" s="511" t="s">
        <v>19</v>
      </c>
      <c r="C431" s="509"/>
      <c r="D431" s="509" t="s">
        <v>119</v>
      </c>
      <c r="E431" s="562" t="s">
        <v>12</v>
      </c>
      <c r="F431" s="201"/>
      <c r="G431" s="330"/>
      <c r="H431" s="320">
        <v>8681793.9000000004</v>
      </c>
      <c r="I431" s="231">
        <v>3878657.7</v>
      </c>
      <c r="J431" s="271">
        <v>0.44675763381114125</v>
      </c>
      <c r="K431" s="444">
        <v>2015567.8600000003</v>
      </c>
      <c r="L431" s="444">
        <v>6666226.04</v>
      </c>
    </row>
    <row r="432" spans="1:13" s="437" customFormat="1" ht="35.25" customHeight="1" thickBot="1" x14ac:dyDescent="0.3">
      <c r="A432" s="13"/>
      <c r="B432" s="111"/>
      <c r="C432" s="112"/>
      <c r="D432" s="112"/>
      <c r="E432" s="122"/>
      <c r="F432" s="401" t="s">
        <v>255</v>
      </c>
      <c r="G432" s="541">
        <v>48548213.539999999</v>
      </c>
      <c r="H432" s="584">
        <v>573161310.67000008</v>
      </c>
      <c r="I432" s="404">
        <v>241491824.10000002</v>
      </c>
      <c r="J432" s="405">
        <v>0.42133308652272222</v>
      </c>
      <c r="K432" s="444"/>
      <c r="L432" s="444"/>
      <c r="M432" s="592"/>
    </row>
    <row r="433" spans="1:13" s="437" customFormat="1" ht="32.25" hidden="1" customHeight="1" x14ac:dyDescent="0.25">
      <c r="A433" s="13"/>
      <c r="B433" s="173"/>
      <c r="C433" s="174"/>
      <c r="D433" s="174"/>
      <c r="E433" s="582"/>
      <c r="F433" s="136" t="s">
        <v>192</v>
      </c>
      <c r="G433" s="520">
        <v>10913295.720000001</v>
      </c>
      <c r="H433" s="361">
        <v>29040356.82</v>
      </c>
      <c r="I433" s="235">
        <v>21148455.809999999</v>
      </c>
      <c r="J433" s="277">
        <v>0.72824366246888284</v>
      </c>
      <c r="K433" s="444"/>
      <c r="L433" s="444"/>
    </row>
    <row r="434" spans="1:13" s="437" customFormat="1" ht="16.5" hidden="1" customHeight="1" x14ac:dyDescent="0.25">
      <c r="A434" s="13"/>
      <c r="B434" s="6" t="s">
        <v>19</v>
      </c>
      <c r="C434" s="4"/>
      <c r="D434" s="4" t="s">
        <v>382</v>
      </c>
      <c r="E434" s="25" t="s">
        <v>15</v>
      </c>
      <c r="F434" s="146"/>
      <c r="G434" s="330">
        <v>10913295.720000001</v>
      </c>
      <c r="H434" s="320">
        <v>15696486.23</v>
      </c>
      <c r="I434" s="231">
        <v>7804585.2199999997</v>
      </c>
      <c r="J434" s="271">
        <v>0.49721861986432614</v>
      </c>
      <c r="K434" s="444">
        <v>5527142</v>
      </c>
      <c r="L434" s="444">
        <v>10169344.23</v>
      </c>
    </row>
    <row r="435" spans="1:13" s="437" customFormat="1" ht="16.5" hidden="1" customHeight="1" x14ac:dyDescent="0.25">
      <c r="A435" s="13"/>
      <c r="B435" s="6" t="s">
        <v>19</v>
      </c>
      <c r="C435" s="4"/>
      <c r="D435" s="4" t="s">
        <v>496</v>
      </c>
      <c r="E435" s="25" t="s">
        <v>14</v>
      </c>
      <c r="F435" s="146"/>
      <c r="G435" s="330">
        <v>10913295.720000001</v>
      </c>
      <c r="H435" s="320">
        <v>13343870.59</v>
      </c>
      <c r="I435" s="231">
        <v>13343870.59</v>
      </c>
      <c r="J435" s="271">
        <v>1</v>
      </c>
      <c r="K435" s="444">
        <v>0</v>
      </c>
      <c r="L435" s="444">
        <v>13343870.59</v>
      </c>
    </row>
    <row r="436" spans="1:13" s="437" customFormat="1" ht="20.25" hidden="1" customHeight="1" x14ac:dyDescent="0.25">
      <c r="A436" s="13"/>
      <c r="B436" s="97"/>
      <c r="C436" s="88"/>
      <c r="D436" s="88"/>
      <c r="E436" s="121"/>
      <c r="F436" s="136" t="s">
        <v>193</v>
      </c>
      <c r="G436" s="520">
        <v>37634917.82</v>
      </c>
      <c r="H436" s="361">
        <v>544120953.85000002</v>
      </c>
      <c r="I436" s="235">
        <v>220343368.29000002</v>
      </c>
      <c r="J436" s="277">
        <v>0.40495291852102233</v>
      </c>
      <c r="K436" s="444"/>
      <c r="L436" s="444"/>
    </row>
    <row r="437" spans="1:13" s="437" customFormat="1" ht="12.75" hidden="1" customHeight="1" x14ac:dyDescent="0.25">
      <c r="A437" s="13"/>
      <c r="B437" s="6" t="s">
        <v>19</v>
      </c>
      <c r="C437" s="4"/>
      <c r="D437" s="4" t="s">
        <v>383</v>
      </c>
      <c r="E437" s="25" t="s">
        <v>15</v>
      </c>
      <c r="F437" s="146"/>
      <c r="G437" s="330">
        <v>1500000</v>
      </c>
      <c r="H437" s="320">
        <v>1500000</v>
      </c>
      <c r="I437" s="231">
        <v>656000</v>
      </c>
      <c r="J437" s="271">
        <v>0.43733333333333335</v>
      </c>
      <c r="K437" s="444">
        <v>0</v>
      </c>
      <c r="L437" s="444">
        <v>1500000</v>
      </c>
    </row>
    <row r="438" spans="1:13" s="437" customFormat="1" ht="12.75" hidden="1" customHeight="1" x14ac:dyDescent="0.25">
      <c r="A438" s="13"/>
      <c r="B438" s="6" t="s">
        <v>19</v>
      </c>
      <c r="C438" s="4"/>
      <c r="D438" s="4" t="s">
        <v>445</v>
      </c>
      <c r="E438" s="25" t="s">
        <v>102</v>
      </c>
      <c r="F438" s="146"/>
      <c r="G438" s="330"/>
      <c r="H438" s="320"/>
      <c r="I438" s="231"/>
      <c r="J438" s="271" t="e">
        <v>#DIV/0!</v>
      </c>
      <c r="K438" s="444">
        <v>0</v>
      </c>
      <c r="L438" s="444"/>
    </row>
    <row r="439" spans="1:13" s="437" customFormat="1" ht="15" hidden="1" customHeight="1" x14ac:dyDescent="0.25">
      <c r="A439" s="13"/>
      <c r="B439" s="6" t="s">
        <v>19</v>
      </c>
      <c r="C439" s="4"/>
      <c r="D439" s="4" t="s">
        <v>384</v>
      </c>
      <c r="E439" s="25" t="s">
        <v>22</v>
      </c>
      <c r="F439" s="201"/>
      <c r="G439" s="330">
        <v>31290770.530000001</v>
      </c>
      <c r="H439" s="320">
        <v>443977085.66000003</v>
      </c>
      <c r="I439" s="231">
        <v>183742498.71000001</v>
      </c>
      <c r="J439" s="271">
        <v>0.41385581518662201</v>
      </c>
      <c r="K439" s="444">
        <v>0</v>
      </c>
      <c r="L439" s="444">
        <v>443977085.66000003</v>
      </c>
    </row>
    <row r="440" spans="1:13" s="437" customFormat="1" ht="15" hidden="1" customHeight="1" x14ac:dyDescent="0.25">
      <c r="A440" s="13"/>
      <c r="B440" s="511" t="s">
        <v>19</v>
      </c>
      <c r="C440" s="509"/>
      <c r="D440" s="4" t="s">
        <v>385</v>
      </c>
      <c r="E440" s="562" t="s">
        <v>22</v>
      </c>
      <c r="F440" s="201"/>
      <c r="G440" s="330"/>
      <c r="H440" s="320">
        <v>12015567.859999999</v>
      </c>
      <c r="I440" s="231">
        <v>0</v>
      </c>
      <c r="J440" s="271">
        <v>0</v>
      </c>
      <c r="K440" s="444">
        <v>0</v>
      </c>
      <c r="L440" s="444">
        <v>12015567.859999999</v>
      </c>
    </row>
    <row r="441" spans="1:13" s="437" customFormat="1" ht="12.75" hidden="1" customHeight="1" x14ac:dyDescent="0.25">
      <c r="A441" s="13"/>
      <c r="B441" s="511" t="s">
        <v>41</v>
      </c>
      <c r="C441" s="509"/>
      <c r="D441" s="4" t="s">
        <v>454</v>
      </c>
      <c r="E441" s="562" t="s">
        <v>22</v>
      </c>
      <c r="F441" s="201"/>
      <c r="G441" s="330"/>
      <c r="H441" s="320">
        <v>8293000</v>
      </c>
      <c r="I441" s="231">
        <v>0</v>
      </c>
      <c r="J441" s="271">
        <v>0</v>
      </c>
      <c r="K441" s="444">
        <v>0</v>
      </c>
      <c r="L441" s="444">
        <v>8293000</v>
      </c>
    </row>
    <row r="442" spans="1:13" s="437" customFormat="1" ht="15" hidden="1" customHeight="1" x14ac:dyDescent="0.25">
      <c r="A442" s="13"/>
      <c r="B442" s="511" t="s">
        <v>41</v>
      </c>
      <c r="C442" s="509"/>
      <c r="D442" s="4" t="s">
        <v>455</v>
      </c>
      <c r="E442" s="562" t="s">
        <v>22</v>
      </c>
      <c r="F442" s="201"/>
      <c r="G442" s="330"/>
      <c r="H442" s="320">
        <v>1781724.69</v>
      </c>
      <c r="I442" s="231">
        <v>0</v>
      </c>
      <c r="J442" s="271">
        <v>0</v>
      </c>
      <c r="K442" s="444">
        <v>0</v>
      </c>
      <c r="L442" s="444">
        <v>1781724.69</v>
      </c>
    </row>
    <row r="443" spans="1:13" s="437" customFormat="1" ht="12.75" hidden="1" customHeight="1" x14ac:dyDescent="0.25">
      <c r="A443" s="13"/>
      <c r="B443" s="511" t="s">
        <v>41</v>
      </c>
      <c r="C443" s="509"/>
      <c r="D443" s="509" t="s">
        <v>385</v>
      </c>
      <c r="E443" s="562" t="s">
        <v>22</v>
      </c>
      <c r="F443" s="201"/>
      <c r="G443" s="330">
        <v>4844147.29</v>
      </c>
      <c r="H443" s="320">
        <v>15094647</v>
      </c>
      <c r="I443" s="231">
        <v>2391350</v>
      </c>
      <c r="J443" s="271">
        <v>0.15842371139914699</v>
      </c>
      <c r="K443" s="444">
        <v>1149032</v>
      </c>
      <c r="L443" s="444">
        <v>13945615</v>
      </c>
    </row>
    <row r="444" spans="1:13" s="437" customFormat="1" ht="12.75" hidden="1" customHeight="1" x14ac:dyDescent="0.25">
      <c r="A444" s="13"/>
      <c r="B444" s="186" t="s">
        <v>41</v>
      </c>
      <c r="C444" s="204"/>
      <c r="D444" s="204" t="s">
        <v>384</v>
      </c>
      <c r="E444" s="485" t="s">
        <v>22</v>
      </c>
      <c r="F444" s="201"/>
      <c r="G444" s="330">
        <v>4844147.29</v>
      </c>
      <c r="H444" s="320">
        <v>60947653.329999998</v>
      </c>
      <c r="I444" s="231">
        <v>33553519.579999998</v>
      </c>
      <c r="J444" s="271">
        <v>0.55053013113277804</v>
      </c>
      <c r="K444" s="444">
        <v>-23216.270000003278</v>
      </c>
      <c r="L444" s="444">
        <v>60970869.600000001</v>
      </c>
    </row>
    <row r="445" spans="1:13" s="437" customFormat="1" ht="12.75" hidden="1" customHeight="1" thickBot="1" x14ac:dyDescent="0.3">
      <c r="A445" s="13"/>
      <c r="B445" s="360" t="s">
        <v>41</v>
      </c>
      <c r="C445" s="64"/>
      <c r="D445" s="48" t="s">
        <v>456</v>
      </c>
      <c r="E445" s="583" t="s">
        <v>22</v>
      </c>
      <c r="F445" s="201"/>
      <c r="G445" s="330"/>
      <c r="H445" s="320">
        <v>511275.31</v>
      </c>
      <c r="I445" s="231">
        <v>0</v>
      </c>
      <c r="J445" s="271">
        <v>0</v>
      </c>
      <c r="K445" s="444">
        <v>0</v>
      </c>
      <c r="L445" s="444">
        <v>511275.31</v>
      </c>
    </row>
    <row r="446" spans="1:13" s="437" customFormat="1" ht="36" customHeight="1" thickBot="1" x14ac:dyDescent="0.3">
      <c r="A446" s="13"/>
      <c r="B446" s="111"/>
      <c r="C446" s="112"/>
      <c r="D446" s="112"/>
      <c r="E446" s="122"/>
      <c r="F446" s="479" t="s">
        <v>453</v>
      </c>
      <c r="G446" s="541">
        <v>209709089</v>
      </c>
      <c r="H446" s="557">
        <v>236609821.45999998</v>
      </c>
      <c r="I446" s="480">
        <v>162863903.04999998</v>
      </c>
      <c r="J446" s="481">
        <v>0.68832266575008971</v>
      </c>
      <c r="K446" s="444"/>
      <c r="L446" s="444"/>
      <c r="M446" s="592"/>
    </row>
    <row r="447" spans="1:13" s="439" customFormat="1" ht="64.5" hidden="1" customHeight="1" x14ac:dyDescent="0.25">
      <c r="A447" s="13"/>
      <c r="B447" s="173"/>
      <c r="C447" s="174"/>
      <c r="D447" s="174"/>
      <c r="E447" s="175"/>
      <c r="F447" s="300" t="s">
        <v>194</v>
      </c>
      <c r="G447" s="133">
        <v>209709089</v>
      </c>
      <c r="H447" s="133">
        <v>233807178.06999999</v>
      </c>
      <c r="I447" s="260">
        <v>162863903.04999998</v>
      </c>
      <c r="J447" s="287">
        <v>0.696573579966137</v>
      </c>
      <c r="K447" s="444"/>
      <c r="L447" s="444"/>
    </row>
    <row r="448" spans="1:13" s="439" customFormat="1" ht="12.75" hidden="1" customHeight="1" x14ac:dyDescent="0.25">
      <c r="A448" s="13"/>
      <c r="B448" s="512" t="s">
        <v>19</v>
      </c>
      <c r="C448" s="498"/>
      <c r="D448" s="498" t="s">
        <v>386</v>
      </c>
      <c r="E448" s="495" t="s">
        <v>12</v>
      </c>
      <c r="F448" s="353"/>
      <c r="G448" s="221">
        <v>157006673</v>
      </c>
      <c r="H448" s="221">
        <v>162477442.06999999</v>
      </c>
      <c r="I448" s="231">
        <v>106861500.48</v>
      </c>
      <c r="J448" s="271">
        <v>0.65770053441610055</v>
      </c>
      <c r="K448" s="444">
        <v>0</v>
      </c>
      <c r="L448" s="444">
        <v>162477442.06999999</v>
      </c>
    </row>
    <row r="449" spans="1:13" s="439" customFormat="1" ht="12.75" hidden="1" customHeight="1" x14ac:dyDescent="0.25">
      <c r="A449" s="13"/>
      <c r="B449" s="7" t="s">
        <v>19</v>
      </c>
      <c r="C449" s="4"/>
      <c r="D449" s="4" t="s">
        <v>387</v>
      </c>
      <c r="E449" s="80" t="s">
        <v>12</v>
      </c>
      <c r="F449" s="354"/>
      <c r="G449" s="210">
        <v>26601632</v>
      </c>
      <c r="H449" s="210">
        <v>27593815.84</v>
      </c>
      <c r="I449" s="231">
        <v>20516596.399999999</v>
      </c>
      <c r="J449" s="271">
        <v>0.74352153826652478</v>
      </c>
      <c r="K449" s="444">
        <v>0</v>
      </c>
      <c r="L449" s="444">
        <v>27593815.84</v>
      </c>
    </row>
    <row r="450" spans="1:13" s="439" customFormat="1" ht="12.75" hidden="1" customHeight="1" x14ac:dyDescent="0.25">
      <c r="A450" s="13"/>
      <c r="B450" s="6" t="s">
        <v>19</v>
      </c>
      <c r="C450" s="4"/>
      <c r="D450" s="4" t="s">
        <v>388</v>
      </c>
      <c r="E450" s="80" t="s">
        <v>15</v>
      </c>
      <c r="F450" s="354"/>
      <c r="G450" s="210">
        <v>12660000</v>
      </c>
      <c r="H450" s="210">
        <v>15660000</v>
      </c>
      <c r="I450" s="231">
        <v>11783044.699999999</v>
      </c>
      <c r="J450" s="271">
        <v>0.75242941890166026</v>
      </c>
      <c r="K450" s="444">
        <v>0</v>
      </c>
      <c r="L450" s="444">
        <v>15660000</v>
      </c>
    </row>
    <row r="451" spans="1:13" s="439" customFormat="1" ht="12.75" hidden="1" customHeight="1" x14ac:dyDescent="0.25">
      <c r="A451" s="13"/>
      <c r="B451" s="6" t="s">
        <v>19</v>
      </c>
      <c r="C451" s="4"/>
      <c r="D451" s="4" t="s">
        <v>389</v>
      </c>
      <c r="E451" s="80" t="s">
        <v>12</v>
      </c>
      <c r="F451" s="354"/>
      <c r="G451" s="210">
        <v>11526136</v>
      </c>
      <c r="H451" s="210">
        <v>26161272.16</v>
      </c>
      <c r="I451" s="231">
        <v>22708542.989999998</v>
      </c>
      <c r="J451" s="271">
        <v>0.86802135810202885</v>
      </c>
      <c r="K451" s="444">
        <v>0</v>
      </c>
      <c r="L451" s="444">
        <v>26161272.16</v>
      </c>
    </row>
    <row r="452" spans="1:13" s="439" customFormat="1" ht="12.75" hidden="1" customHeight="1" x14ac:dyDescent="0.25">
      <c r="A452" s="13"/>
      <c r="B452" s="508" t="s">
        <v>19</v>
      </c>
      <c r="C452" s="509"/>
      <c r="D452" s="509" t="s">
        <v>390</v>
      </c>
      <c r="E452" s="510" t="s">
        <v>15</v>
      </c>
      <c r="F452" s="355"/>
      <c r="G452" s="209">
        <v>1914648</v>
      </c>
      <c r="H452" s="209">
        <v>1914648</v>
      </c>
      <c r="I452" s="249">
        <v>994218.48</v>
      </c>
      <c r="J452" s="268">
        <v>0.51926958897927977</v>
      </c>
      <c r="K452" s="444">
        <v>0</v>
      </c>
      <c r="L452" s="444">
        <v>1914648</v>
      </c>
    </row>
    <row r="453" spans="1:13" s="439" customFormat="1" ht="15.75" hidden="1" customHeight="1" x14ac:dyDescent="0.25">
      <c r="A453" s="13"/>
      <c r="B453" s="97"/>
      <c r="C453" s="88"/>
      <c r="D453" s="88"/>
      <c r="E453" s="98"/>
      <c r="F453" s="351" t="s">
        <v>221</v>
      </c>
      <c r="G453" s="345"/>
      <c r="H453" s="216">
        <v>2802643.3899999997</v>
      </c>
      <c r="I453" s="235">
        <v>0</v>
      </c>
      <c r="J453" s="277">
        <v>0</v>
      </c>
      <c r="K453" s="444"/>
      <c r="L453" s="444"/>
    </row>
    <row r="454" spans="1:13" s="439" customFormat="1" ht="12.75" hidden="1" customHeight="1" x14ac:dyDescent="0.25">
      <c r="A454" s="13"/>
      <c r="B454" s="512" t="s">
        <v>19</v>
      </c>
      <c r="C454" s="498"/>
      <c r="D454" s="498" t="s">
        <v>491</v>
      </c>
      <c r="E454" s="495" t="s">
        <v>15</v>
      </c>
      <c r="F454" s="353"/>
      <c r="G454" s="221"/>
      <c r="H454" s="221">
        <v>1459159.39</v>
      </c>
      <c r="I454" s="231">
        <v>0</v>
      </c>
      <c r="J454" s="268">
        <v>0</v>
      </c>
      <c r="K454" s="444">
        <v>0</v>
      </c>
      <c r="L454" s="444">
        <v>1459159.39</v>
      </c>
    </row>
    <row r="455" spans="1:13" s="439" customFormat="1" ht="12.75" hidden="1" customHeight="1" thickBot="1" x14ac:dyDescent="0.3">
      <c r="A455" s="13"/>
      <c r="B455" s="171" t="s">
        <v>19</v>
      </c>
      <c r="C455" s="16"/>
      <c r="D455" s="498" t="s">
        <v>492</v>
      </c>
      <c r="E455" s="172" t="s">
        <v>15</v>
      </c>
      <c r="F455" s="354"/>
      <c r="G455" s="210"/>
      <c r="H455" s="356">
        <v>1343484</v>
      </c>
      <c r="I455" s="248">
        <v>0</v>
      </c>
      <c r="J455" s="272">
        <v>0</v>
      </c>
      <c r="K455" s="444">
        <v>0</v>
      </c>
      <c r="L455" s="444">
        <v>1343484</v>
      </c>
    </row>
    <row r="456" spans="1:13" s="534" customFormat="1" ht="42" customHeight="1" thickBot="1" x14ac:dyDescent="0.3">
      <c r="A456" s="90">
        <v>9</v>
      </c>
      <c r="B456" s="35"/>
      <c r="C456" s="36"/>
      <c r="D456" s="36"/>
      <c r="E456" s="92"/>
      <c r="F456" s="187" t="s">
        <v>241</v>
      </c>
      <c r="G456" s="65">
        <v>62100094.710000001</v>
      </c>
      <c r="H456" s="206">
        <v>62697287.910000004</v>
      </c>
      <c r="I456" s="241">
        <v>39861090.489999995</v>
      </c>
      <c r="J456" s="265">
        <v>0.63577057028717643</v>
      </c>
      <c r="K456" s="444"/>
      <c r="L456" s="444"/>
      <c r="M456" s="595"/>
    </row>
    <row r="457" spans="1:13" s="441" customFormat="1" ht="40.5" customHeight="1" thickBot="1" x14ac:dyDescent="0.3">
      <c r="A457" s="11"/>
      <c r="B457" s="431"/>
      <c r="C457" s="432"/>
      <c r="D457" s="432"/>
      <c r="E457" s="428"/>
      <c r="F457" s="433" t="s">
        <v>242</v>
      </c>
      <c r="G457" s="424">
        <v>62100094.710000001</v>
      </c>
      <c r="H457" s="425">
        <v>62697287.910000004</v>
      </c>
      <c r="I457" s="409">
        <v>39861090.489999995</v>
      </c>
      <c r="J457" s="410">
        <v>0.63577057028717643</v>
      </c>
      <c r="K457" s="444"/>
      <c r="L457" s="444"/>
      <c r="M457" s="591"/>
    </row>
    <row r="458" spans="1:13" s="446" customFormat="1" ht="29.25" hidden="1" customHeight="1" x14ac:dyDescent="0.25">
      <c r="A458" s="12"/>
      <c r="B458" s="97"/>
      <c r="C458" s="88"/>
      <c r="D458" s="88"/>
      <c r="E458" s="103"/>
      <c r="F458" s="125" t="s">
        <v>40</v>
      </c>
      <c r="G458" s="106">
        <v>40806098.68</v>
      </c>
      <c r="H458" s="133">
        <v>42148032.030000001</v>
      </c>
      <c r="I458" s="235">
        <v>28335539.989999998</v>
      </c>
      <c r="J458" s="277">
        <v>0.67228619286023628</v>
      </c>
      <c r="K458" s="444"/>
      <c r="L458" s="444"/>
    </row>
    <row r="459" spans="1:13" s="437" customFormat="1" ht="15.75" hidden="1" customHeight="1" x14ac:dyDescent="0.25">
      <c r="A459" s="13"/>
      <c r="B459" s="8" t="s">
        <v>41</v>
      </c>
      <c r="C459" s="4"/>
      <c r="D459" s="4" t="s">
        <v>391</v>
      </c>
      <c r="E459" s="80" t="s">
        <v>12</v>
      </c>
      <c r="F459" s="199"/>
      <c r="G459" s="69">
        <v>40806098.68</v>
      </c>
      <c r="H459" s="210">
        <v>42148032.030000001</v>
      </c>
      <c r="I459" s="231">
        <v>28335539.989999998</v>
      </c>
      <c r="J459" s="271">
        <v>0.67228619286023628</v>
      </c>
      <c r="K459" s="444">
        <v>0</v>
      </c>
      <c r="L459" s="444">
        <v>42148032.030000001</v>
      </c>
    </row>
    <row r="460" spans="1:13" s="446" customFormat="1" ht="29.25" hidden="1" customHeight="1" x14ac:dyDescent="0.25">
      <c r="A460" s="12"/>
      <c r="B460" s="97"/>
      <c r="C460" s="88"/>
      <c r="D460" s="88"/>
      <c r="E460" s="103"/>
      <c r="F460" s="125" t="s">
        <v>243</v>
      </c>
      <c r="G460" s="106">
        <v>17479116.030000001</v>
      </c>
      <c r="H460" s="133">
        <v>17479116.030000001</v>
      </c>
      <c r="I460" s="235">
        <v>10936204.99</v>
      </c>
      <c r="J460" s="277">
        <v>0.62567265822995966</v>
      </c>
      <c r="K460" s="444"/>
      <c r="L460" s="444"/>
    </row>
    <row r="461" spans="1:13" s="437" customFormat="1" ht="15.75" hidden="1" customHeight="1" x14ac:dyDescent="0.25">
      <c r="A461" s="13"/>
      <c r="B461" s="8" t="s">
        <v>41</v>
      </c>
      <c r="C461" s="4"/>
      <c r="D461" s="4" t="s">
        <v>392</v>
      </c>
      <c r="E461" s="80" t="s">
        <v>12</v>
      </c>
      <c r="F461" s="146"/>
      <c r="G461" s="69">
        <v>17479116.030000001</v>
      </c>
      <c r="H461" s="210">
        <v>17479116.030000001</v>
      </c>
      <c r="I461" s="231">
        <v>10936204.99</v>
      </c>
      <c r="J461" s="271">
        <v>0.62567265822995966</v>
      </c>
      <c r="K461" s="444">
        <v>0</v>
      </c>
      <c r="L461" s="444">
        <v>17479116.030000001</v>
      </c>
    </row>
    <row r="462" spans="1:13" s="446" customFormat="1" ht="17.25" hidden="1" customHeight="1" x14ac:dyDescent="0.25">
      <c r="A462" s="12"/>
      <c r="B462" s="97"/>
      <c r="C462" s="88"/>
      <c r="D462" s="88"/>
      <c r="E462" s="103"/>
      <c r="F462" s="125" t="s">
        <v>131</v>
      </c>
      <c r="G462" s="106">
        <v>3814880</v>
      </c>
      <c r="H462" s="133">
        <v>2472946.65</v>
      </c>
      <c r="I462" s="235">
        <v>0</v>
      </c>
      <c r="J462" s="277">
        <v>0</v>
      </c>
      <c r="K462" s="444"/>
      <c r="L462" s="444"/>
    </row>
    <row r="463" spans="1:13" s="437" customFormat="1" ht="16.5" hidden="1" customHeight="1" x14ac:dyDescent="0.25">
      <c r="A463" s="13"/>
      <c r="B463" s="8" t="s">
        <v>41</v>
      </c>
      <c r="C463" s="4"/>
      <c r="D463" s="4" t="s">
        <v>393</v>
      </c>
      <c r="E463" s="80" t="s">
        <v>15</v>
      </c>
      <c r="F463" s="146"/>
      <c r="G463" s="69">
        <v>3814880</v>
      </c>
      <c r="H463" s="210">
        <v>2472946.65</v>
      </c>
      <c r="I463" s="231">
        <v>0</v>
      </c>
      <c r="J463" s="271">
        <v>0</v>
      </c>
      <c r="K463" s="444">
        <v>0</v>
      </c>
      <c r="L463" s="444">
        <v>2472946.65</v>
      </c>
    </row>
    <row r="464" spans="1:13" s="446" customFormat="1" ht="29.25" hidden="1" customHeight="1" x14ac:dyDescent="0.25">
      <c r="A464" s="12"/>
      <c r="B464" s="97"/>
      <c r="C464" s="88"/>
      <c r="D464" s="88"/>
      <c r="E464" s="103"/>
      <c r="F464" s="125" t="s">
        <v>36</v>
      </c>
      <c r="G464" s="106">
        <v>0</v>
      </c>
      <c r="H464" s="133">
        <v>0</v>
      </c>
      <c r="I464" s="235">
        <v>0</v>
      </c>
      <c r="J464" s="277" t="e">
        <v>#DIV/0!</v>
      </c>
      <c r="K464" s="444"/>
      <c r="L464" s="444"/>
    </row>
    <row r="465" spans="1:13" s="437" customFormat="1" ht="12.75" hidden="1" customHeight="1" x14ac:dyDescent="0.25">
      <c r="A465" s="13"/>
      <c r="B465" s="8" t="s">
        <v>41</v>
      </c>
      <c r="C465" s="4"/>
      <c r="D465" s="4" t="s">
        <v>129</v>
      </c>
      <c r="E465" s="80" t="s">
        <v>15</v>
      </c>
      <c r="F465" s="146"/>
      <c r="G465" s="69"/>
      <c r="H465" s="210"/>
      <c r="I465" s="231"/>
      <c r="J465" s="271" t="e">
        <v>#DIV/0!</v>
      </c>
      <c r="K465" s="444">
        <v>0</v>
      </c>
      <c r="L465" s="444"/>
    </row>
    <row r="466" spans="1:13" s="450" customFormat="1" ht="30.75" hidden="1" thickBot="1" x14ac:dyDescent="0.3">
      <c r="A466" s="24"/>
      <c r="B466" s="97"/>
      <c r="C466" s="88"/>
      <c r="D466" s="88"/>
      <c r="E466" s="103"/>
      <c r="F466" s="125" t="s">
        <v>204</v>
      </c>
      <c r="G466" s="106">
        <v>0</v>
      </c>
      <c r="H466" s="133">
        <v>597193.19999999995</v>
      </c>
      <c r="I466" s="235">
        <v>589345.51</v>
      </c>
      <c r="J466" s="277">
        <v>0.98685904327108886</v>
      </c>
      <c r="K466" s="444"/>
      <c r="L466" s="444"/>
    </row>
    <row r="467" spans="1:13" s="437" customFormat="1" ht="12.75" hidden="1" customHeight="1" x14ac:dyDescent="0.25">
      <c r="A467" s="13"/>
      <c r="B467" s="8" t="s">
        <v>41</v>
      </c>
      <c r="C467" s="4"/>
      <c r="D467" s="4" t="s">
        <v>505</v>
      </c>
      <c r="E467" s="80" t="s">
        <v>130</v>
      </c>
      <c r="F467" s="146"/>
      <c r="G467" s="69"/>
      <c r="H467" s="210">
        <v>597193.19999999995</v>
      </c>
      <c r="I467" s="231">
        <v>589345.51</v>
      </c>
      <c r="J467" s="271">
        <v>0.98685904327108886</v>
      </c>
      <c r="K467" s="444">
        <v>0</v>
      </c>
      <c r="L467" s="444">
        <v>597193.19999999995</v>
      </c>
    </row>
    <row r="468" spans="1:13" s="446" customFormat="1" ht="30.75" hidden="1" customHeight="1" x14ac:dyDescent="0.25">
      <c r="A468" s="12"/>
      <c r="B468" s="97"/>
      <c r="C468" s="88"/>
      <c r="D468" s="88"/>
      <c r="E468" s="103"/>
      <c r="F468" s="125" t="s">
        <v>244</v>
      </c>
      <c r="G468" s="106">
        <v>0</v>
      </c>
      <c r="H468" s="133">
        <v>0</v>
      </c>
      <c r="I468" s="235">
        <v>0</v>
      </c>
      <c r="J468" s="277" t="e">
        <v>#DIV/0!</v>
      </c>
      <c r="K468" s="444"/>
      <c r="L468" s="444"/>
    </row>
    <row r="469" spans="1:13" s="437" customFormat="1" ht="24" hidden="1" customHeight="1" thickBot="1" x14ac:dyDescent="0.3">
      <c r="A469" s="13"/>
      <c r="B469" s="63" t="s">
        <v>41</v>
      </c>
      <c r="C469" s="64"/>
      <c r="D469" s="64" t="s">
        <v>271</v>
      </c>
      <c r="E469" s="83" t="s">
        <v>15</v>
      </c>
      <c r="F469" s="200"/>
      <c r="G469" s="104">
        <v>0</v>
      </c>
      <c r="H469" s="219">
        <v>0</v>
      </c>
      <c r="I469" s="249"/>
      <c r="J469" s="268" t="e">
        <v>#DIV/0!</v>
      </c>
      <c r="K469" s="444">
        <v>0</v>
      </c>
      <c r="L469" s="444">
        <v>0</v>
      </c>
    </row>
    <row r="470" spans="1:13" s="534" customFormat="1" ht="44.25" customHeight="1" thickBot="1" x14ac:dyDescent="0.3">
      <c r="A470" s="91">
        <v>10</v>
      </c>
      <c r="B470" s="107"/>
      <c r="C470" s="108"/>
      <c r="D470" s="108"/>
      <c r="E470" s="109"/>
      <c r="F470" s="123" t="s">
        <v>247</v>
      </c>
      <c r="G470" s="110">
        <v>151164489.62</v>
      </c>
      <c r="H470" s="115">
        <v>155939921.94</v>
      </c>
      <c r="I470" s="255">
        <v>94774141.709999993</v>
      </c>
      <c r="J470" s="273">
        <v>0.60776060761698747</v>
      </c>
      <c r="K470" s="444"/>
      <c r="L470" s="444"/>
      <c r="M470" s="595"/>
    </row>
    <row r="471" spans="1:13" s="542" customFormat="1" ht="37.5" customHeight="1" x14ac:dyDescent="0.25">
      <c r="A471" s="27"/>
      <c r="B471" s="158"/>
      <c r="C471" s="159"/>
      <c r="D471" s="159"/>
      <c r="E471" s="160"/>
      <c r="F471" s="434" t="s">
        <v>248</v>
      </c>
      <c r="G471" s="397">
        <v>3200000</v>
      </c>
      <c r="H471" s="398">
        <v>3822261.32</v>
      </c>
      <c r="I471" s="399">
        <v>1352331</v>
      </c>
      <c r="J471" s="400">
        <v>0.35380390998488825</v>
      </c>
      <c r="K471" s="444"/>
      <c r="L471" s="444"/>
      <c r="M471" s="596"/>
    </row>
    <row r="472" spans="1:13" s="446" customFormat="1" ht="19.5" hidden="1" customHeight="1" x14ac:dyDescent="0.25">
      <c r="A472" s="12"/>
      <c r="B472" s="97"/>
      <c r="C472" s="88"/>
      <c r="D472" s="88"/>
      <c r="E472" s="103"/>
      <c r="F472" s="125" t="s">
        <v>132</v>
      </c>
      <c r="G472" s="106">
        <v>3200000</v>
      </c>
      <c r="H472" s="133">
        <v>3822261.32</v>
      </c>
      <c r="I472" s="235">
        <v>1352331</v>
      </c>
      <c r="J472" s="277">
        <v>0.35380390998488825</v>
      </c>
      <c r="K472" s="444"/>
      <c r="L472" s="444"/>
    </row>
    <row r="473" spans="1:13" s="437" customFormat="1" ht="14.25" hidden="1" customHeight="1" x14ac:dyDescent="0.25">
      <c r="A473" s="13"/>
      <c r="B473" s="186" t="s">
        <v>19</v>
      </c>
      <c r="C473" s="204"/>
      <c r="D473" s="204" t="s">
        <v>394</v>
      </c>
      <c r="E473" s="205" t="s">
        <v>15</v>
      </c>
      <c r="F473" s="201"/>
      <c r="G473" s="69">
        <v>3200000</v>
      </c>
      <c r="H473" s="210">
        <v>3822261.32</v>
      </c>
      <c r="I473" s="231">
        <v>1352331</v>
      </c>
      <c r="J473" s="271">
        <v>0.35380390998488825</v>
      </c>
      <c r="K473" s="444">
        <v>622261.31999999983</v>
      </c>
      <c r="L473" s="444">
        <v>3200000</v>
      </c>
    </row>
    <row r="474" spans="1:13" s="542" customFormat="1" ht="37.5" customHeight="1" thickBot="1" x14ac:dyDescent="0.3">
      <c r="A474" s="435"/>
      <c r="B474" s="61"/>
      <c r="C474" s="56"/>
      <c r="D474" s="56"/>
      <c r="E474" s="82"/>
      <c r="F474" s="401" t="s">
        <v>133</v>
      </c>
      <c r="G474" s="402">
        <v>147964489.62</v>
      </c>
      <c r="H474" s="403">
        <v>152117660.62</v>
      </c>
      <c r="I474" s="404">
        <v>93421810.709999993</v>
      </c>
      <c r="J474" s="405">
        <v>0.61414177899681133</v>
      </c>
      <c r="K474" s="444"/>
      <c r="L474" s="444"/>
      <c r="M474" s="596"/>
    </row>
    <row r="475" spans="1:13" s="446" customFormat="1" ht="20.25" hidden="1" customHeight="1" x14ac:dyDescent="0.25">
      <c r="A475" s="12"/>
      <c r="B475" s="97"/>
      <c r="C475" s="88"/>
      <c r="D475" s="88"/>
      <c r="E475" s="103"/>
      <c r="F475" s="125" t="s">
        <v>134</v>
      </c>
      <c r="G475" s="106">
        <v>147964489.62</v>
      </c>
      <c r="H475" s="133">
        <v>152117660.62</v>
      </c>
      <c r="I475" s="235">
        <v>93421810.709999993</v>
      </c>
      <c r="J475" s="277">
        <v>0.61414177899681133</v>
      </c>
      <c r="K475" s="444"/>
      <c r="L475" s="444"/>
    </row>
    <row r="476" spans="1:13" s="437" customFormat="1" ht="17.25" hidden="1" customHeight="1" thickBot="1" x14ac:dyDescent="0.3">
      <c r="A476" s="13"/>
      <c r="B476" s="3" t="s">
        <v>19</v>
      </c>
      <c r="C476" s="48"/>
      <c r="D476" s="48" t="s">
        <v>395</v>
      </c>
      <c r="E476" s="95" t="s">
        <v>15</v>
      </c>
      <c r="F476" s="257"/>
      <c r="G476" s="258">
        <v>147964489.62</v>
      </c>
      <c r="H476" s="279">
        <v>152117660.62</v>
      </c>
      <c r="I476" s="259">
        <v>93421810.709999993</v>
      </c>
      <c r="J476" s="280">
        <v>0.61414177899681133</v>
      </c>
      <c r="K476" s="444">
        <v>0</v>
      </c>
      <c r="L476" s="444">
        <v>152117660.62</v>
      </c>
    </row>
    <row r="477" spans="1:13" s="453" customFormat="1" ht="45.75" customHeight="1" thickBot="1" x14ac:dyDescent="0.3">
      <c r="A477" s="90">
        <v>11</v>
      </c>
      <c r="B477" s="35"/>
      <c r="C477" s="36"/>
      <c r="D477" s="36"/>
      <c r="E477" s="92"/>
      <c r="F477" s="488" t="s">
        <v>235</v>
      </c>
      <c r="G477" s="489">
        <v>136148259</v>
      </c>
      <c r="H477" s="490">
        <v>137242691.31999999</v>
      </c>
      <c r="I477" s="491">
        <v>87731146.429999992</v>
      </c>
      <c r="J477" s="492">
        <v>0.63924093579193153</v>
      </c>
      <c r="K477" s="444"/>
      <c r="L477" s="444"/>
      <c r="M477" s="597"/>
    </row>
    <row r="478" spans="1:13" s="441" customFormat="1" ht="36.75" customHeight="1" x14ac:dyDescent="0.25">
      <c r="A478" s="11"/>
      <c r="B478" s="431"/>
      <c r="C478" s="432"/>
      <c r="D478" s="432"/>
      <c r="E478" s="585"/>
      <c r="F478" s="471" t="s">
        <v>186</v>
      </c>
      <c r="G478" s="550">
        <v>17620678.199999999</v>
      </c>
      <c r="H478" s="571">
        <v>18098864.129999999</v>
      </c>
      <c r="I478" s="472">
        <v>12750458.41</v>
      </c>
      <c r="J478" s="473">
        <v>0.70448942643120449</v>
      </c>
      <c r="K478" s="444"/>
      <c r="L478" s="444"/>
      <c r="M478" s="591"/>
    </row>
    <row r="479" spans="1:13" s="446" customFormat="1" ht="30" hidden="1" x14ac:dyDescent="0.25">
      <c r="A479" s="12"/>
      <c r="B479" s="97"/>
      <c r="C479" s="88"/>
      <c r="D479" s="88"/>
      <c r="E479" s="121"/>
      <c r="F479" s="136" t="s">
        <v>40</v>
      </c>
      <c r="G479" s="520">
        <v>14338476.93</v>
      </c>
      <c r="H479" s="361">
        <v>14802045.859999999</v>
      </c>
      <c r="I479" s="235">
        <v>10455466.75</v>
      </c>
      <c r="J479" s="277">
        <v>0.70635281425887975</v>
      </c>
      <c r="K479" s="444"/>
      <c r="L479" s="444"/>
    </row>
    <row r="480" spans="1:13" s="437" customFormat="1" ht="16.5" hidden="1" customHeight="1" x14ac:dyDescent="0.25">
      <c r="A480" s="13"/>
      <c r="B480" s="511" t="s">
        <v>136</v>
      </c>
      <c r="C480" s="509"/>
      <c r="D480" s="509" t="s">
        <v>396</v>
      </c>
      <c r="E480" s="562" t="s">
        <v>12</v>
      </c>
      <c r="F480" s="146"/>
      <c r="G480" s="330">
        <v>14338476.93</v>
      </c>
      <c r="H480" s="320">
        <v>14802045.859999999</v>
      </c>
      <c r="I480" s="231">
        <v>10455466.75</v>
      </c>
      <c r="J480" s="271">
        <v>0.70635281425887975</v>
      </c>
      <c r="K480" s="444">
        <v>281864.36999999918</v>
      </c>
      <c r="L480" s="444">
        <v>14520181.49</v>
      </c>
    </row>
    <row r="481" spans="1:13" s="455" customFormat="1" ht="31.5" hidden="1" customHeight="1" x14ac:dyDescent="0.25">
      <c r="A481" s="13"/>
      <c r="B481" s="372"/>
      <c r="C481" s="366"/>
      <c r="D481" s="366"/>
      <c r="E481" s="564"/>
      <c r="F481" s="586" t="s">
        <v>428</v>
      </c>
      <c r="G481" s="569"/>
      <c r="H481" s="575">
        <v>14617</v>
      </c>
      <c r="I481" s="368">
        <v>14617</v>
      </c>
      <c r="J481" s="376">
        <v>1</v>
      </c>
      <c r="K481" s="444"/>
      <c r="L481" s="444"/>
    </row>
    <row r="482" spans="1:13" s="437" customFormat="1" ht="16.5" hidden="1" customHeight="1" x14ac:dyDescent="0.25">
      <c r="A482" s="13"/>
      <c r="B482" s="314" t="s">
        <v>136</v>
      </c>
      <c r="C482" s="204"/>
      <c r="D482" s="204" t="s">
        <v>506</v>
      </c>
      <c r="E482" s="485" t="s">
        <v>130</v>
      </c>
      <c r="F482" s="146"/>
      <c r="G482" s="330"/>
      <c r="H482" s="320">
        <v>14617</v>
      </c>
      <c r="I482" s="231">
        <v>14617</v>
      </c>
      <c r="J482" s="271">
        <v>1</v>
      </c>
      <c r="K482" s="444">
        <v>0</v>
      </c>
      <c r="L482" s="444">
        <v>14617</v>
      </c>
    </row>
    <row r="483" spans="1:13" s="446" customFormat="1" hidden="1" x14ac:dyDescent="0.25">
      <c r="A483" s="12"/>
      <c r="B483" s="101"/>
      <c r="C483" s="102"/>
      <c r="D483" s="102"/>
      <c r="E483" s="121"/>
      <c r="F483" s="136" t="s">
        <v>137</v>
      </c>
      <c r="G483" s="520">
        <v>3282201.27</v>
      </c>
      <c r="H483" s="361">
        <v>3282201.27</v>
      </c>
      <c r="I483" s="235">
        <v>2280374.66</v>
      </c>
      <c r="J483" s="277">
        <v>0.69476990361410718</v>
      </c>
      <c r="K483" s="444"/>
      <c r="L483" s="444"/>
    </row>
    <row r="484" spans="1:13" s="437" customFormat="1" ht="15.75" hidden="1" customHeight="1" x14ac:dyDescent="0.25">
      <c r="A484" s="13"/>
      <c r="B484" s="6" t="s">
        <v>136</v>
      </c>
      <c r="C484" s="4"/>
      <c r="D484" s="4" t="s">
        <v>397</v>
      </c>
      <c r="E484" s="25" t="s">
        <v>26</v>
      </c>
      <c r="F484" s="201"/>
      <c r="G484" s="330">
        <v>3282201.27</v>
      </c>
      <c r="H484" s="320">
        <v>3282201.27</v>
      </c>
      <c r="I484" s="231">
        <v>2280374.66</v>
      </c>
      <c r="J484" s="271">
        <v>0.69476990361410718</v>
      </c>
      <c r="K484" s="444">
        <v>0</v>
      </c>
      <c r="L484" s="444">
        <v>3282201.27</v>
      </c>
    </row>
    <row r="485" spans="1:13" s="441" customFormat="1" ht="36.75" customHeight="1" x14ac:dyDescent="0.25">
      <c r="A485" s="11"/>
      <c r="B485" s="431"/>
      <c r="C485" s="432"/>
      <c r="D485" s="432"/>
      <c r="E485" s="585"/>
      <c r="F485" s="414" t="s">
        <v>187</v>
      </c>
      <c r="G485" s="550">
        <v>300000</v>
      </c>
      <c r="H485" s="552">
        <v>300000</v>
      </c>
      <c r="I485" s="416">
        <v>267722</v>
      </c>
      <c r="J485" s="417">
        <v>0.89240666666666668</v>
      </c>
      <c r="K485" s="444"/>
      <c r="L485" s="444"/>
      <c r="M485" s="591"/>
    </row>
    <row r="486" spans="1:13" s="446" customFormat="1" ht="30" hidden="1" x14ac:dyDescent="0.25">
      <c r="A486" s="12"/>
      <c r="B486" s="97"/>
      <c r="C486" s="88"/>
      <c r="D486" s="88"/>
      <c r="E486" s="121"/>
      <c r="F486" s="136" t="s">
        <v>109</v>
      </c>
      <c r="G486" s="520">
        <v>200000</v>
      </c>
      <c r="H486" s="361">
        <v>200000</v>
      </c>
      <c r="I486" s="235">
        <v>167722</v>
      </c>
      <c r="J486" s="277">
        <v>0.83860999999999997</v>
      </c>
      <c r="K486" s="444"/>
      <c r="L486" s="444"/>
    </row>
    <row r="487" spans="1:13" s="437" customFormat="1" ht="18" hidden="1" customHeight="1" x14ac:dyDescent="0.25">
      <c r="A487" s="13"/>
      <c r="B487" s="6" t="s">
        <v>136</v>
      </c>
      <c r="C487" s="4"/>
      <c r="D487" s="4" t="s">
        <v>398</v>
      </c>
      <c r="E487" s="25" t="s">
        <v>15</v>
      </c>
      <c r="F487" s="146"/>
      <c r="G487" s="330">
        <v>200000</v>
      </c>
      <c r="H487" s="320">
        <v>200000</v>
      </c>
      <c r="I487" s="231">
        <v>167722</v>
      </c>
      <c r="J487" s="271">
        <v>0.83860999999999997</v>
      </c>
      <c r="K487" s="444">
        <v>0</v>
      </c>
      <c r="L487" s="444">
        <v>200000</v>
      </c>
    </row>
    <row r="488" spans="1:13" s="446" customFormat="1" ht="30" hidden="1" x14ac:dyDescent="0.25">
      <c r="A488" s="12"/>
      <c r="B488" s="97"/>
      <c r="C488" s="88"/>
      <c r="D488" s="88"/>
      <c r="E488" s="121"/>
      <c r="F488" s="136" t="s">
        <v>138</v>
      </c>
      <c r="G488" s="520">
        <v>100000</v>
      </c>
      <c r="H488" s="361">
        <v>100000</v>
      </c>
      <c r="I488" s="235">
        <v>100000</v>
      </c>
      <c r="J488" s="277">
        <v>1</v>
      </c>
      <c r="K488" s="444"/>
      <c r="L488" s="444"/>
    </row>
    <row r="489" spans="1:13" s="437" customFormat="1" ht="16.5" hidden="1" customHeight="1" x14ac:dyDescent="0.25">
      <c r="A489" s="13"/>
      <c r="B489" s="6" t="s">
        <v>136</v>
      </c>
      <c r="C489" s="4"/>
      <c r="D489" s="4" t="s">
        <v>399</v>
      </c>
      <c r="E489" s="25" t="s">
        <v>139</v>
      </c>
      <c r="F489" s="146"/>
      <c r="G489" s="330">
        <v>100000</v>
      </c>
      <c r="H489" s="320">
        <v>100000</v>
      </c>
      <c r="I489" s="231">
        <v>100000</v>
      </c>
      <c r="J489" s="271">
        <v>1</v>
      </c>
      <c r="K489" s="444">
        <v>0</v>
      </c>
      <c r="L489" s="444">
        <v>100000</v>
      </c>
    </row>
    <row r="490" spans="1:13" s="441" customFormat="1" ht="39.75" customHeight="1" x14ac:dyDescent="0.25">
      <c r="A490" s="11"/>
      <c r="B490" s="431"/>
      <c r="C490" s="432"/>
      <c r="D490" s="432"/>
      <c r="E490" s="585"/>
      <c r="F490" s="414" t="s">
        <v>170</v>
      </c>
      <c r="G490" s="550">
        <v>117331800</v>
      </c>
      <c r="H490" s="552">
        <v>117331800</v>
      </c>
      <c r="I490" s="416">
        <v>73768615.829999998</v>
      </c>
      <c r="J490" s="417">
        <v>0.62871801020695151</v>
      </c>
      <c r="K490" s="444"/>
      <c r="L490" s="444"/>
      <c r="M490" s="591"/>
    </row>
    <row r="491" spans="1:13" s="446" customFormat="1" ht="30" hidden="1" customHeight="1" x14ac:dyDescent="0.25">
      <c r="A491" s="12"/>
      <c r="B491" s="97"/>
      <c r="C491" s="88"/>
      <c r="D491" s="88"/>
      <c r="E491" s="121"/>
      <c r="F491" s="136" t="s">
        <v>208</v>
      </c>
      <c r="G491" s="520">
        <v>931200</v>
      </c>
      <c r="H491" s="361">
        <v>931200</v>
      </c>
      <c r="I491" s="235">
        <v>662141.44999999995</v>
      </c>
      <c r="J491" s="277">
        <v>0.71106255369415805</v>
      </c>
      <c r="K491" s="444"/>
      <c r="L491" s="444"/>
    </row>
    <row r="492" spans="1:13" s="437" customFormat="1" ht="20.25" hidden="1" customHeight="1" x14ac:dyDescent="0.25">
      <c r="A492" s="13"/>
      <c r="B492" s="6" t="s">
        <v>136</v>
      </c>
      <c r="C492" s="4"/>
      <c r="D492" s="4" t="s">
        <v>400</v>
      </c>
      <c r="E492" s="25" t="s">
        <v>51</v>
      </c>
      <c r="F492" s="201"/>
      <c r="G492" s="330">
        <v>931200</v>
      </c>
      <c r="H492" s="320">
        <v>931200</v>
      </c>
      <c r="I492" s="231">
        <v>662141.44999999995</v>
      </c>
      <c r="J492" s="271">
        <v>0.71106255369415805</v>
      </c>
      <c r="K492" s="444">
        <v>0</v>
      </c>
      <c r="L492" s="444">
        <v>931200</v>
      </c>
    </row>
    <row r="493" spans="1:13" s="446" customFormat="1" ht="28.5" hidden="1" customHeight="1" x14ac:dyDescent="0.25">
      <c r="A493" s="12"/>
      <c r="B493" s="97"/>
      <c r="C493" s="88"/>
      <c r="D493" s="88"/>
      <c r="E493" s="121"/>
      <c r="F493" s="136" t="s">
        <v>236</v>
      </c>
      <c r="G493" s="520">
        <v>16849590</v>
      </c>
      <c r="H493" s="361">
        <v>16849590</v>
      </c>
      <c r="I493" s="235">
        <v>11354636.789999999</v>
      </c>
      <c r="J493" s="277">
        <v>0.67388208199724731</v>
      </c>
      <c r="K493" s="444"/>
      <c r="L493" s="444"/>
    </row>
    <row r="494" spans="1:13" s="437" customFormat="1" ht="12.75" hidden="1" customHeight="1" x14ac:dyDescent="0.25">
      <c r="A494" s="13"/>
      <c r="B494" s="6" t="s">
        <v>136</v>
      </c>
      <c r="C494" s="4"/>
      <c r="D494" s="4" t="s">
        <v>401</v>
      </c>
      <c r="E494" s="25" t="s">
        <v>12</v>
      </c>
      <c r="F494" s="201"/>
      <c r="G494" s="330">
        <v>16849590</v>
      </c>
      <c r="H494" s="320">
        <v>16849590</v>
      </c>
      <c r="I494" s="231">
        <v>11354636.789999999</v>
      </c>
      <c r="J494" s="271">
        <v>0.67388208199724731</v>
      </c>
      <c r="K494" s="444">
        <v>0</v>
      </c>
      <c r="L494" s="444">
        <v>16849590</v>
      </c>
    </row>
    <row r="495" spans="1:13" s="437" customFormat="1" ht="30" hidden="1" customHeight="1" x14ac:dyDescent="0.25">
      <c r="A495" s="13"/>
      <c r="B495" s="97"/>
      <c r="C495" s="88"/>
      <c r="D495" s="88"/>
      <c r="E495" s="121"/>
      <c r="F495" s="136" t="s">
        <v>237</v>
      </c>
      <c r="G495" s="520">
        <v>670000</v>
      </c>
      <c r="H495" s="361">
        <v>670000</v>
      </c>
      <c r="I495" s="235">
        <v>338760</v>
      </c>
      <c r="J495" s="277">
        <v>0.50561194029850742</v>
      </c>
      <c r="K495" s="444"/>
      <c r="L495" s="444"/>
    </row>
    <row r="496" spans="1:13" s="437" customFormat="1" ht="18.75" hidden="1" customHeight="1" x14ac:dyDescent="0.25">
      <c r="A496" s="13"/>
      <c r="B496" s="6" t="s">
        <v>136</v>
      </c>
      <c r="C496" s="4"/>
      <c r="D496" s="4" t="s">
        <v>402</v>
      </c>
      <c r="E496" s="25" t="s">
        <v>15</v>
      </c>
      <c r="F496" s="201"/>
      <c r="G496" s="330">
        <v>670000</v>
      </c>
      <c r="H496" s="320">
        <v>670000</v>
      </c>
      <c r="I496" s="231">
        <v>338760</v>
      </c>
      <c r="J496" s="271">
        <v>0.50561194029850742</v>
      </c>
      <c r="K496" s="444">
        <v>0</v>
      </c>
      <c r="L496" s="444">
        <v>670000</v>
      </c>
    </row>
    <row r="497" spans="1:13" s="437" customFormat="1" ht="60" hidden="1" customHeight="1" x14ac:dyDescent="0.25">
      <c r="A497" s="13"/>
      <c r="B497" s="97"/>
      <c r="C497" s="88"/>
      <c r="D497" s="88"/>
      <c r="E497" s="121"/>
      <c r="F497" s="136" t="s">
        <v>238</v>
      </c>
      <c r="G497" s="520">
        <v>98881010</v>
      </c>
      <c r="H497" s="361">
        <v>98881010</v>
      </c>
      <c r="I497" s="235">
        <v>61413077.590000004</v>
      </c>
      <c r="J497" s="277">
        <v>0.6210806057705115</v>
      </c>
      <c r="K497" s="444"/>
      <c r="L497" s="444"/>
    </row>
    <row r="498" spans="1:13" s="437" customFormat="1" ht="17.25" hidden="1" customHeight="1" x14ac:dyDescent="0.25">
      <c r="A498" s="13"/>
      <c r="B498" s="6" t="s">
        <v>136</v>
      </c>
      <c r="C498" s="4"/>
      <c r="D498" s="4" t="s">
        <v>403</v>
      </c>
      <c r="E498" s="25" t="s">
        <v>51</v>
      </c>
      <c r="F498" s="201"/>
      <c r="G498" s="330">
        <v>98881010</v>
      </c>
      <c r="H498" s="320">
        <v>98881010</v>
      </c>
      <c r="I498" s="231">
        <v>61413077.590000004</v>
      </c>
      <c r="J498" s="271">
        <v>0.6210806057705115</v>
      </c>
      <c r="K498" s="444">
        <v>0</v>
      </c>
      <c r="L498" s="444">
        <v>98881010</v>
      </c>
    </row>
    <row r="499" spans="1:13" s="441" customFormat="1" ht="39" customHeight="1" thickBot="1" x14ac:dyDescent="0.3">
      <c r="A499" s="11"/>
      <c r="B499" s="431"/>
      <c r="C499" s="432"/>
      <c r="D499" s="432"/>
      <c r="E499" s="585"/>
      <c r="F499" s="414" t="s">
        <v>188</v>
      </c>
      <c r="G499" s="550">
        <v>225000</v>
      </c>
      <c r="H499" s="552">
        <v>225000</v>
      </c>
      <c r="I499" s="416">
        <v>185000</v>
      </c>
      <c r="J499" s="417">
        <v>0.82222222222222219</v>
      </c>
      <c r="K499" s="444"/>
      <c r="L499" s="444"/>
      <c r="M499" s="591"/>
    </row>
    <row r="500" spans="1:13" s="446" customFormat="1" ht="35.25" hidden="1" customHeight="1" x14ac:dyDescent="0.25">
      <c r="A500" s="12"/>
      <c r="B500" s="97"/>
      <c r="C500" s="88"/>
      <c r="D500" s="88"/>
      <c r="E500" s="121"/>
      <c r="F500" s="136" t="s">
        <v>141</v>
      </c>
      <c r="G500" s="520">
        <v>225000</v>
      </c>
      <c r="H500" s="361">
        <v>225000</v>
      </c>
      <c r="I500" s="235">
        <v>185000</v>
      </c>
      <c r="J500" s="277">
        <v>0.82222222222222219</v>
      </c>
      <c r="K500" s="444"/>
      <c r="L500" s="444"/>
    </row>
    <row r="501" spans="1:13" s="437" customFormat="1" ht="21.75" hidden="1" customHeight="1" thickBot="1" x14ac:dyDescent="0.3">
      <c r="A501" s="13"/>
      <c r="B501" s="6" t="s">
        <v>136</v>
      </c>
      <c r="C501" s="4"/>
      <c r="D501" s="4" t="s">
        <v>404</v>
      </c>
      <c r="E501" s="25" t="s">
        <v>30</v>
      </c>
      <c r="F501" s="201"/>
      <c r="G501" s="330">
        <v>225000</v>
      </c>
      <c r="H501" s="320">
        <v>225000</v>
      </c>
      <c r="I501" s="231">
        <v>185000</v>
      </c>
      <c r="J501" s="271">
        <v>0.82222222222222219</v>
      </c>
      <c r="K501" s="444">
        <v>0</v>
      </c>
      <c r="L501" s="444">
        <v>225000</v>
      </c>
    </row>
    <row r="502" spans="1:13" s="441" customFormat="1" ht="36" customHeight="1" thickBot="1" x14ac:dyDescent="0.3">
      <c r="A502" s="11"/>
      <c r="B502" s="392"/>
      <c r="C502" s="393"/>
      <c r="D502" s="393"/>
      <c r="E502" s="482"/>
      <c r="F502" s="548" t="s">
        <v>135</v>
      </c>
      <c r="G502" s="550">
        <v>670780.80000000005</v>
      </c>
      <c r="H502" s="553">
        <v>1287027.19</v>
      </c>
      <c r="I502" s="475">
        <v>759350.19000000006</v>
      </c>
      <c r="J502" s="476">
        <v>0.59000322285343487</v>
      </c>
      <c r="K502" s="444"/>
      <c r="L502" s="444"/>
      <c r="M502" s="591"/>
    </row>
    <row r="503" spans="1:13" s="446" customFormat="1" ht="31.5" hidden="1" customHeight="1" x14ac:dyDescent="0.25">
      <c r="A503" s="12"/>
      <c r="B503" s="40"/>
      <c r="C503" s="41"/>
      <c r="D503" s="41"/>
      <c r="E503" s="93"/>
      <c r="F503" s="125" t="s">
        <v>184</v>
      </c>
      <c r="G503" s="67">
        <v>620780.80000000005</v>
      </c>
      <c r="H503" s="208">
        <v>1237027.19</v>
      </c>
      <c r="I503" s="242">
        <v>713467.19000000006</v>
      </c>
      <c r="J503" s="270">
        <v>0.57675950518112706</v>
      </c>
      <c r="K503" s="444"/>
      <c r="L503" s="444"/>
    </row>
    <row r="504" spans="1:13" s="446" customFormat="1" ht="15.75" hidden="1" thickBot="1" x14ac:dyDescent="0.3">
      <c r="A504" s="12"/>
      <c r="B504" s="6" t="s">
        <v>136</v>
      </c>
      <c r="C504" s="4"/>
      <c r="D504" s="4" t="s">
        <v>405</v>
      </c>
      <c r="E504" s="80" t="s">
        <v>15</v>
      </c>
      <c r="F504" s="199"/>
      <c r="G504" s="69">
        <v>502500</v>
      </c>
      <c r="H504" s="210">
        <v>832500</v>
      </c>
      <c r="I504" s="231">
        <v>330556.40000000002</v>
      </c>
      <c r="J504" s="271">
        <v>0.39706474474474479</v>
      </c>
      <c r="K504" s="444">
        <v>0</v>
      </c>
      <c r="L504" s="444">
        <v>832500</v>
      </c>
    </row>
    <row r="505" spans="1:13" s="446" customFormat="1" ht="15.75" hidden="1" thickBot="1" x14ac:dyDescent="0.3">
      <c r="A505" s="12"/>
      <c r="B505" s="511" t="s">
        <v>136</v>
      </c>
      <c r="C505" s="509"/>
      <c r="D505" s="509" t="s">
        <v>406</v>
      </c>
      <c r="E505" s="510" t="s">
        <v>15</v>
      </c>
      <c r="F505" s="146"/>
      <c r="G505" s="69">
        <v>58280.800000000003</v>
      </c>
      <c r="H505" s="210"/>
      <c r="I505" s="231"/>
      <c r="J505" s="271" t="e">
        <v>#DIV/0!</v>
      </c>
      <c r="K505" s="444">
        <v>0</v>
      </c>
      <c r="L505" s="444"/>
    </row>
    <row r="506" spans="1:13" s="446" customFormat="1" ht="15.75" hidden="1" thickBot="1" x14ac:dyDescent="0.3">
      <c r="A506" s="12"/>
      <c r="B506" s="511" t="s">
        <v>74</v>
      </c>
      <c r="C506" s="509"/>
      <c r="D506" s="509" t="s">
        <v>406</v>
      </c>
      <c r="E506" s="510" t="s">
        <v>26</v>
      </c>
      <c r="F506" s="146"/>
      <c r="G506" s="69"/>
      <c r="H506" s="210">
        <v>82263.710000000006</v>
      </c>
      <c r="I506" s="231">
        <v>82263.710000000006</v>
      </c>
      <c r="J506" s="271">
        <v>1</v>
      </c>
      <c r="K506" s="444">
        <v>-3344.1399999999994</v>
      </c>
      <c r="L506" s="444">
        <v>85607.85</v>
      </c>
    </row>
    <row r="507" spans="1:13" s="446" customFormat="1" ht="15.75" hidden="1" thickBot="1" x14ac:dyDescent="0.3">
      <c r="A507" s="12"/>
      <c r="B507" s="511" t="s">
        <v>19</v>
      </c>
      <c r="C507" s="509"/>
      <c r="D507" s="509" t="s">
        <v>406</v>
      </c>
      <c r="E507" s="510" t="s">
        <v>26</v>
      </c>
      <c r="F507" s="146"/>
      <c r="G507" s="69"/>
      <c r="H507" s="210">
        <v>262263.48</v>
      </c>
      <c r="I507" s="231">
        <v>255647.08</v>
      </c>
      <c r="J507" s="271">
        <v>0.97477193545971408</v>
      </c>
      <c r="K507" s="444">
        <v>0</v>
      </c>
      <c r="L507" s="444">
        <v>262263.48</v>
      </c>
    </row>
    <row r="508" spans="1:13" s="446" customFormat="1" ht="15.75" hidden="1" thickBot="1" x14ac:dyDescent="0.3">
      <c r="A508" s="12"/>
      <c r="B508" s="6" t="s">
        <v>136</v>
      </c>
      <c r="C508" s="4"/>
      <c r="D508" s="4" t="s">
        <v>407</v>
      </c>
      <c r="E508" s="80" t="s">
        <v>234</v>
      </c>
      <c r="F508" s="146"/>
      <c r="G508" s="69">
        <v>60000</v>
      </c>
      <c r="H508" s="210">
        <v>60000</v>
      </c>
      <c r="I508" s="231">
        <v>45000</v>
      </c>
      <c r="J508" s="271">
        <v>0.75</v>
      </c>
      <c r="K508" s="444">
        <v>0</v>
      </c>
      <c r="L508" s="444">
        <v>60000</v>
      </c>
    </row>
    <row r="509" spans="1:13" s="446" customFormat="1" ht="34.5" hidden="1" customHeight="1" x14ac:dyDescent="0.25">
      <c r="A509" s="12"/>
      <c r="B509" s="40"/>
      <c r="C509" s="41"/>
      <c r="D509" s="41"/>
      <c r="E509" s="93"/>
      <c r="F509" s="125" t="s">
        <v>185</v>
      </c>
      <c r="G509" s="67">
        <v>50000</v>
      </c>
      <c r="H509" s="208">
        <v>50000</v>
      </c>
      <c r="I509" s="230">
        <v>45883</v>
      </c>
      <c r="J509" s="267">
        <v>0.91766000000000003</v>
      </c>
      <c r="K509" s="444"/>
      <c r="L509" s="444"/>
    </row>
    <row r="510" spans="1:13" s="446" customFormat="1" ht="15.75" hidden="1" thickBot="1" x14ac:dyDescent="0.3">
      <c r="A510" s="12"/>
      <c r="B510" s="502" t="s">
        <v>136</v>
      </c>
      <c r="C510" s="497"/>
      <c r="D510" s="497" t="s">
        <v>408</v>
      </c>
      <c r="E510" s="494" t="s">
        <v>15</v>
      </c>
      <c r="F510" s="202"/>
      <c r="G510" s="104">
        <v>50000</v>
      </c>
      <c r="H510" s="219">
        <v>50000</v>
      </c>
      <c r="I510" s="249">
        <v>45883</v>
      </c>
      <c r="J510" s="268">
        <v>0.91766000000000003</v>
      </c>
      <c r="K510" s="444">
        <v>0</v>
      </c>
      <c r="L510" s="444">
        <v>50000</v>
      </c>
    </row>
    <row r="511" spans="1:13" s="453" customFormat="1" ht="42" customHeight="1" thickBot="1" x14ac:dyDescent="0.3">
      <c r="A511" s="91">
        <v>12</v>
      </c>
      <c r="B511" s="107"/>
      <c r="C511" s="108"/>
      <c r="D511" s="108"/>
      <c r="E511" s="109"/>
      <c r="F511" s="123" t="s">
        <v>239</v>
      </c>
      <c r="G511" s="110">
        <v>421676418.86000001</v>
      </c>
      <c r="H511" s="115">
        <v>456251286.5</v>
      </c>
      <c r="I511" s="255">
        <v>260376385.99000001</v>
      </c>
      <c r="J511" s="273">
        <v>0.57068636011396756</v>
      </c>
      <c r="K511" s="444"/>
      <c r="L511" s="444"/>
      <c r="M511" s="597"/>
    </row>
    <row r="512" spans="1:13" s="443" customFormat="1" ht="39" customHeight="1" x14ac:dyDescent="0.25">
      <c r="A512" s="27"/>
      <c r="B512" s="176"/>
      <c r="C512" s="177"/>
      <c r="D512" s="177"/>
      <c r="E512" s="178"/>
      <c r="F512" s="434" t="s">
        <v>197</v>
      </c>
      <c r="G512" s="397">
        <v>8368848.7000000002</v>
      </c>
      <c r="H512" s="398">
        <v>8368848.7000000002</v>
      </c>
      <c r="I512" s="399">
        <v>6098517.1600000001</v>
      </c>
      <c r="J512" s="400">
        <v>0.72871638365262836</v>
      </c>
      <c r="K512" s="444"/>
      <c r="L512" s="444"/>
      <c r="M512" s="589"/>
    </row>
    <row r="513" spans="1:13" s="446" customFormat="1" ht="30" hidden="1" x14ac:dyDescent="0.25">
      <c r="A513" s="12"/>
      <c r="B513" s="97"/>
      <c r="C513" s="88"/>
      <c r="D513" s="88"/>
      <c r="E513" s="98"/>
      <c r="F513" s="125" t="s">
        <v>40</v>
      </c>
      <c r="G513" s="106">
        <v>8368848.7000000002</v>
      </c>
      <c r="H513" s="133">
        <v>8368848.7000000002</v>
      </c>
      <c r="I513" s="235">
        <v>6098517.1600000001</v>
      </c>
      <c r="J513" s="277">
        <v>0.72871638365262836</v>
      </c>
      <c r="K513" s="444"/>
      <c r="L513" s="444"/>
    </row>
    <row r="514" spans="1:13" s="437" customFormat="1" ht="15.75" hidden="1" customHeight="1" x14ac:dyDescent="0.25">
      <c r="A514" s="13"/>
      <c r="B514" s="186" t="s">
        <v>142</v>
      </c>
      <c r="C514" s="204"/>
      <c r="D514" s="204" t="s">
        <v>409</v>
      </c>
      <c r="E514" s="205" t="s">
        <v>12</v>
      </c>
      <c r="F514" s="146"/>
      <c r="G514" s="69">
        <v>8368848.7000000002</v>
      </c>
      <c r="H514" s="210">
        <v>8368848.7000000002</v>
      </c>
      <c r="I514" s="231">
        <v>6098517.1600000001</v>
      </c>
      <c r="J514" s="271">
        <v>0.72871638365262836</v>
      </c>
      <c r="K514" s="444">
        <v>0</v>
      </c>
      <c r="L514" s="444">
        <v>8368848.7000000002</v>
      </c>
    </row>
    <row r="515" spans="1:13" s="443" customFormat="1" ht="40.5" customHeight="1" x14ac:dyDescent="0.25">
      <c r="A515" s="31"/>
      <c r="B515" s="61"/>
      <c r="C515" s="56"/>
      <c r="D515" s="56"/>
      <c r="E515" s="82"/>
      <c r="F515" s="401" t="s">
        <v>198</v>
      </c>
      <c r="G515" s="402">
        <v>99021919.199999988</v>
      </c>
      <c r="H515" s="403">
        <v>109326286.39</v>
      </c>
      <c r="I515" s="404">
        <v>69369514.280000016</v>
      </c>
      <c r="J515" s="405">
        <v>0.63451816183107079</v>
      </c>
      <c r="K515" s="444"/>
      <c r="L515" s="444"/>
      <c r="M515" s="589"/>
    </row>
    <row r="516" spans="1:13" s="446" customFormat="1" ht="17.25" hidden="1" customHeight="1" x14ac:dyDescent="0.25">
      <c r="A516" s="12"/>
      <c r="B516" s="97"/>
      <c r="C516" s="88"/>
      <c r="D516" s="88"/>
      <c r="E516" s="98"/>
      <c r="F516" s="125" t="s">
        <v>143</v>
      </c>
      <c r="G516" s="106">
        <v>95926467.129999995</v>
      </c>
      <c r="H516" s="133">
        <v>83208370.689999998</v>
      </c>
      <c r="I516" s="235">
        <v>53857929.840000004</v>
      </c>
      <c r="J516" s="277">
        <v>0.64726576657356261</v>
      </c>
      <c r="K516" s="444"/>
      <c r="L516" s="444"/>
    </row>
    <row r="517" spans="1:13" s="448" customFormat="1" ht="15" hidden="1" customHeight="1" x14ac:dyDescent="0.25">
      <c r="A517" s="13"/>
      <c r="B517" s="512" t="s">
        <v>142</v>
      </c>
      <c r="C517" s="498"/>
      <c r="D517" s="498" t="s">
        <v>410</v>
      </c>
      <c r="E517" s="495" t="s">
        <v>114</v>
      </c>
      <c r="F517" s="146"/>
      <c r="G517" s="69">
        <v>95926467.129999995</v>
      </c>
      <c r="H517" s="210">
        <v>83208370.689999998</v>
      </c>
      <c r="I517" s="231">
        <v>53857929.840000004</v>
      </c>
      <c r="J517" s="271">
        <v>0.64726576657356261</v>
      </c>
      <c r="K517" s="444">
        <v>-5496906.8400000036</v>
      </c>
      <c r="L517" s="444">
        <v>88705277.530000001</v>
      </c>
    </row>
    <row r="518" spans="1:13" s="446" customFormat="1" hidden="1" x14ac:dyDescent="0.25">
      <c r="A518" s="12"/>
      <c r="B518" s="97"/>
      <c r="C518" s="88"/>
      <c r="D518" s="88"/>
      <c r="E518" s="98"/>
      <c r="F518" s="125" t="s">
        <v>144</v>
      </c>
      <c r="G518" s="106">
        <v>1695000</v>
      </c>
      <c r="H518" s="133">
        <v>1695000</v>
      </c>
      <c r="I518" s="235">
        <v>946043.2</v>
      </c>
      <c r="J518" s="277">
        <v>0.55813758112094392</v>
      </c>
      <c r="K518" s="444"/>
      <c r="L518" s="444"/>
    </row>
    <row r="519" spans="1:13" s="437" customFormat="1" ht="12.75" hidden="1" customHeight="1" x14ac:dyDescent="0.25">
      <c r="A519" s="13"/>
      <c r="B519" s="6" t="s">
        <v>11</v>
      </c>
      <c r="C519" s="4"/>
      <c r="D519" s="4" t="s">
        <v>411</v>
      </c>
      <c r="E519" s="80" t="s">
        <v>15</v>
      </c>
      <c r="F519" s="146"/>
      <c r="G519" s="69">
        <v>400000</v>
      </c>
      <c r="H519" s="210">
        <v>400000</v>
      </c>
      <c r="I519" s="231">
        <v>239042</v>
      </c>
      <c r="J519" s="271">
        <v>0.59760500000000005</v>
      </c>
      <c r="K519" s="444">
        <v>0</v>
      </c>
      <c r="L519" s="444">
        <v>400000</v>
      </c>
    </row>
    <row r="520" spans="1:13" s="448" customFormat="1" ht="12.75" hidden="1" customHeight="1" x14ac:dyDescent="0.25">
      <c r="A520" s="13"/>
      <c r="B520" s="6" t="s">
        <v>142</v>
      </c>
      <c r="C520" s="4"/>
      <c r="D520" s="4" t="s">
        <v>411</v>
      </c>
      <c r="E520" s="80" t="s">
        <v>12</v>
      </c>
      <c r="F520" s="146"/>
      <c r="G520" s="69">
        <v>1295000</v>
      </c>
      <c r="H520" s="210">
        <v>1295000</v>
      </c>
      <c r="I520" s="231">
        <v>707001.2</v>
      </c>
      <c r="J520" s="271">
        <v>0.54594687258687258</v>
      </c>
      <c r="K520" s="444">
        <v>0</v>
      </c>
      <c r="L520" s="444">
        <v>1295000</v>
      </c>
    </row>
    <row r="521" spans="1:13" s="446" customFormat="1" ht="30" hidden="1" customHeight="1" x14ac:dyDescent="0.25">
      <c r="A521" s="12"/>
      <c r="B521" s="97"/>
      <c r="C521" s="88"/>
      <c r="D521" s="88"/>
      <c r="E521" s="98"/>
      <c r="F521" s="125" t="s">
        <v>145</v>
      </c>
      <c r="G521" s="106">
        <v>1400452.07</v>
      </c>
      <c r="H521" s="133">
        <v>1400452.07</v>
      </c>
      <c r="I521" s="235">
        <v>880333.09</v>
      </c>
      <c r="J521" s="277">
        <v>0.62860636851356144</v>
      </c>
      <c r="K521" s="444"/>
      <c r="L521" s="444"/>
    </row>
    <row r="522" spans="1:13" s="437" customFormat="1" ht="14.25" hidden="1" customHeight="1" x14ac:dyDescent="0.25">
      <c r="A522" s="13"/>
      <c r="B522" s="511" t="s">
        <v>142</v>
      </c>
      <c r="C522" s="509"/>
      <c r="D522" s="509" t="s">
        <v>412</v>
      </c>
      <c r="E522" s="510" t="s">
        <v>114</v>
      </c>
      <c r="F522" s="146"/>
      <c r="G522" s="69">
        <v>1400452.07</v>
      </c>
      <c r="H522" s="210">
        <v>1400452.07</v>
      </c>
      <c r="I522" s="231">
        <v>880333.09</v>
      </c>
      <c r="J522" s="271">
        <v>0.62860636851356144</v>
      </c>
      <c r="K522" s="444">
        <v>0</v>
      </c>
      <c r="L522" s="444">
        <v>1400452.07</v>
      </c>
    </row>
    <row r="523" spans="1:13" s="437" customFormat="1" ht="30" hidden="1" customHeight="1" x14ac:dyDescent="0.25">
      <c r="A523" s="13"/>
      <c r="B523" s="97"/>
      <c r="C523" s="88"/>
      <c r="D523" s="88"/>
      <c r="E523" s="98"/>
      <c r="F523" s="125" t="s">
        <v>498</v>
      </c>
      <c r="G523" s="106">
        <v>1400452.07</v>
      </c>
      <c r="H523" s="133">
        <v>0</v>
      </c>
      <c r="I523" s="235">
        <v>0</v>
      </c>
      <c r="J523" s="277" t="e">
        <v>#DIV/0!</v>
      </c>
      <c r="K523" s="444"/>
      <c r="L523" s="444"/>
    </row>
    <row r="524" spans="1:13" s="437" customFormat="1" ht="14.25" hidden="1" customHeight="1" x14ac:dyDescent="0.25">
      <c r="A524" s="13"/>
      <c r="B524" s="511" t="s">
        <v>142</v>
      </c>
      <c r="C524" s="509"/>
      <c r="D524" s="509" t="s">
        <v>497</v>
      </c>
      <c r="E524" s="510" t="s">
        <v>114</v>
      </c>
      <c r="F524" s="146"/>
      <c r="G524" s="69">
        <v>1400452.07</v>
      </c>
      <c r="H524" s="210"/>
      <c r="I524" s="231">
        <v>0</v>
      </c>
      <c r="J524" s="271" t="e">
        <v>#DIV/0!</v>
      </c>
      <c r="K524" s="444">
        <v>0</v>
      </c>
      <c r="L524" s="444"/>
    </row>
    <row r="525" spans="1:13" s="437" customFormat="1" ht="33" hidden="1" customHeight="1" x14ac:dyDescent="0.25">
      <c r="A525" s="13"/>
      <c r="B525" s="97"/>
      <c r="C525" s="88"/>
      <c r="D525" s="88"/>
      <c r="E525" s="98"/>
      <c r="F525" s="125" t="s">
        <v>21</v>
      </c>
      <c r="G525" s="106"/>
      <c r="H525" s="133">
        <v>1010440</v>
      </c>
      <c r="I525" s="235">
        <v>0</v>
      </c>
      <c r="J525" s="277">
        <v>0</v>
      </c>
      <c r="K525" s="444"/>
      <c r="L525" s="444"/>
    </row>
    <row r="526" spans="1:13" s="437" customFormat="1" ht="14.25" hidden="1" customHeight="1" x14ac:dyDescent="0.25">
      <c r="A526" s="13"/>
      <c r="B526" s="511" t="s">
        <v>41</v>
      </c>
      <c r="C526" s="509"/>
      <c r="D526" s="509" t="s">
        <v>446</v>
      </c>
      <c r="E526" s="510" t="s">
        <v>22</v>
      </c>
      <c r="F526" s="146"/>
      <c r="G526" s="69"/>
      <c r="H526" s="210">
        <v>1010440</v>
      </c>
      <c r="I526" s="231">
        <v>0</v>
      </c>
      <c r="J526" s="271">
        <v>0</v>
      </c>
      <c r="K526" s="444">
        <v>0</v>
      </c>
      <c r="L526" s="444">
        <v>1010440</v>
      </c>
    </row>
    <row r="527" spans="1:13" s="446" customFormat="1" ht="30" hidden="1" x14ac:dyDescent="0.25">
      <c r="A527" s="12"/>
      <c r="B527" s="97"/>
      <c r="C527" s="88"/>
      <c r="D527" s="88"/>
      <c r="E527" s="98"/>
      <c r="F527" s="125" t="s">
        <v>146</v>
      </c>
      <c r="G527" s="106">
        <v>0</v>
      </c>
      <c r="H527" s="133">
        <v>18324879.18</v>
      </c>
      <c r="I527" s="235">
        <v>11277684.810000001</v>
      </c>
      <c r="J527" s="277">
        <v>0.6154302409976381</v>
      </c>
      <c r="K527" s="444"/>
      <c r="L527" s="444"/>
    </row>
    <row r="528" spans="1:13" s="437" customFormat="1" ht="14.25" hidden="1" customHeight="1" x14ac:dyDescent="0.25">
      <c r="A528" s="13"/>
      <c r="B528" s="511" t="s">
        <v>41</v>
      </c>
      <c r="C528" s="509"/>
      <c r="D528" s="509" t="s">
        <v>459</v>
      </c>
      <c r="E528" s="510" t="s">
        <v>22</v>
      </c>
      <c r="F528" s="146"/>
      <c r="G528" s="69"/>
      <c r="H528" s="210">
        <v>18324879.18</v>
      </c>
      <c r="I528" s="231">
        <v>11277684.810000001</v>
      </c>
      <c r="J528" s="271">
        <v>0.6154302409976381</v>
      </c>
      <c r="K528" s="444">
        <v>365958.41999999806</v>
      </c>
      <c r="L528" s="444">
        <v>17958920.760000002</v>
      </c>
    </row>
    <row r="529" spans="1:13" s="437" customFormat="1" ht="65.25" hidden="1" customHeight="1" x14ac:dyDescent="0.25">
      <c r="A529" s="13"/>
      <c r="B529" s="97"/>
      <c r="C529" s="88"/>
      <c r="D529" s="88"/>
      <c r="E529" s="98"/>
      <c r="F529" s="125" t="s">
        <v>534</v>
      </c>
      <c r="G529" s="106"/>
      <c r="H529" s="133">
        <v>168510</v>
      </c>
      <c r="I529" s="235">
        <v>0</v>
      </c>
      <c r="J529" s="277">
        <v>0</v>
      </c>
      <c r="K529" s="444"/>
      <c r="L529" s="444"/>
    </row>
    <row r="530" spans="1:13" s="437" customFormat="1" ht="14.25" hidden="1" customHeight="1" x14ac:dyDescent="0.25">
      <c r="A530" s="13"/>
      <c r="B530" s="511" t="s">
        <v>142</v>
      </c>
      <c r="C530" s="509" t="s">
        <v>532</v>
      </c>
      <c r="D530" s="509" t="s">
        <v>535</v>
      </c>
      <c r="E530" s="510" t="s">
        <v>12</v>
      </c>
      <c r="F530" s="146"/>
      <c r="G530" s="69"/>
      <c r="H530" s="210">
        <v>168510</v>
      </c>
      <c r="I530" s="231"/>
      <c r="J530" s="271">
        <v>0</v>
      </c>
      <c r="K530" s="444">
        <v>168510</v>
      </c>
      <c r="L530" s="444"/>
    </row>
    <row r="531" spans="1:13" s="437" customFormat="1" ht="63" hidden="1" customHeight="1" x14ac:dyDescent="0.25">
      <c r="A531" s="13"/>
      <c r="B531" s="97"/>
      <c r="C531" s="88"/>
      <c r="D531" s="88"/>
      <c r="E531" s="98"/>
      <c r="F531" s="125" t="s">
        <v>507</v>
      </c>
      <c r="G531" s="106"/>
      <c r="H531" s="133">
        <v>1111111.1100000001</v>
      </c>
      <c r="I531" s="235">
        <v>0</v>
      </c>
      <c r="J531" s="277">
        <v>0</v>
      </c>
      <c r="K531" s="444"/>
      <c r="L531" s="444"/>
    </row>
    <row r="532" spans="1:13" s="437" customFormat="1" ht="15" hidden="1" customHeight="1" x14ac:dyDescent="0.25">
      <c r="A532" s="13"/>
      <c r="B532" s="314" t="s">
        <v>142</v>
      </c>
      <c r="C532" s="204"/>
      <c r="D532" s="204" t="s">
        <v>508</v>
      </c>
      <c r="E532" s="204" t="s">
        <v>114</v>
      </c>
      <c r="F532" s="371"/>
      <c r="G532" s="377"/>
      <c r="H532" s="210">
        <v>1111111.1100000001</v>
      </c>
      <c r="I532" s="231">
        <v>0</v>
      </c>
      <c r="J532" s="271">
        <v>0</v>
      </c>
      <c r="K532" s="444">
        <v>0</v>
      </c>
      <c r="L532" s="444">
        <v>1111111.1100000001</v>
      </c>
    </row>
    <row r="533" spans="1:13" s="437" customFormat="1" ht="33" hidden="1" customHeight="1" x14ac:dyDescent="0.25">
      <c r="A533" s="13"/>
      <c r="B533" s="97"/>
      <c r="C533" s="88"/>
      <c r="D533" s="88"/>
      <c r="E533" s="98"/>
      <c r="F533" s="125" t="s">
        <v>518</v>
      </c>
      <c r="G533" s="106"/>
      <c r="H533" s="133">
        <v>2407523.34</v>
      </c>
      <c r="I533" s="235">
        <v>2407523.34</v>
      </c>
      <c r="J533" s="277">
        <v>1</v>
      </c>
      <c r="K533" s="444"/>
      <c r="L533" s="444"/>
    </row>
    <row r="534" spans="1:13" s="437" customFormat="1" ht="15" hidden="1" customHeight="1" x14ac:dyDescent="0.25">
      <c r="A534" s="13"/>
      <c r="B534" s="314" t="s">
        <v>142</v>
      </c>
      <c r="C534" s="204"/>
      <c r="D534" s="204" t="s">
        <v>519</v>
      </c>
      <c r="E534" s="204" t="s">
        <v>114</v>
      </c>
      <c r="F534" s="371"/>
      <c r="G534" s="377"/>
      <c r="H534" s="210">
        <v>2407523.34</v>
      </c>
      <c r="I534" s="231">
        <v>2407523.34</v>
      </c>
      <c r="J534" s="271">
        <v>1</v>
      </c>
      <c r="K534" s="444">
        <v>0</v>
      </c>
      <c r="L534" s="444">
        <v>2407523.34</v>
      </c>
    </row>
    <row r="535" spans="1:13" s="443" customFormat="1" ht="38.25" customHeight="1" x14ac:dyDescent="0.25">
      <c r="A535" s="31"/>
      <c r="B535" s="61"/>
      <c r="C535" s="56"/>
      <c r="D535" s="56"/>
      <c r="E535" s="82"/>
      <c r="F535" s="401" t="s">
        <v>199</v>
      </c>
      <c r="G535" s="402">
        <v>241420301.34999999</v>
      </c>
      <c r="H535" s="403">
        <v>252290254.47999999</v>
      </c>
      <c r="I535" s="404">
        <v>167805420.47999999</v>
      </c>
      <c r="J535" s="405">
        <v>0.66512842846770592</v>
      </c>
      <c r="K535" s="444"/>
      <c r="L535" s="444"/>
      <c r="M535" s="589"/>
    </row>
    <row r="536" spans="1:13" s="443" customFormat="1" ht="16.5" hidden="1" customHeight="1" x14ac:dyDescent="0.25">
      <c r="A536" s="31"/>
      <c r="B536" s="97"/>
      <c r="C536" s="88"/>
      <c r="D536" s="88"/>
      <c r="E536" s="98"/>
      <c r="F536" s="125" t="s">
        <v>69</v>
      </c>
      <c r="G536" s="106"/>
      <c r="H536" s="133">
        <v>182674374.81999999</v>
      </c>
      <c r="I536" s="235">
        <v>102184067.09999999</v>
      </c>
      <c r="J536" s="277">
        <v>0.55937822259245762</v>
      </c>
      <c r="K536" s="444"/>
      <c r="L536" s="444"/>
    </row>
    <row r="537" spans="1:13" s="443" customFormat="1" ht="15" hidden="1" customHeight="1" x14ac:dyDescent="0.25">
      <c r="A537" s="31"/>
      <c r="B537" s="6" t="s">
        <v>142</v>
      </c>
      <c r="C537" s="4"/>
      <c r="D537" s="4" t="s">
        <v>460</v>
      </c>
      <c r="E537" s="80" t="s">
        <v>26</v>
      </c>
      <c r="F537" s="146"/>
      <c r="G537" s="69"/>
      <c r="H537" s="210">
        <v>182674374.81999999</v>
      </c>
      <c r="I537" s="231">
        <v>102184067.09999999</v>
      </c>
      <c r="J537" s="271">
        <v>0.55937822259245762</v>
      </c>
      <c r="K537" s="444">
        <v>2157896</v>
      </c>
      <c r="L537" s="444">
        <v>180516478.81999999</v>
      </c>
    </row>
    <row r="538" spans="1:13" s="446" customFormat="1" ht="17.25" hidden="1" customHeight="1" x14ac:dyDescent="0.25">
      <c r="A538" s="12"/>
      <c r="B538" s="97"/>
      <c r="C538" s="88"/>
      <c r="D538" s="88"/>
      <c r="E538" s="98"/>
      <c r="F538" s="125" t="s">
        <v>148</v>
      </c>
      <c r="G538" s="106">
        <v>239765376.34999999</v>
      </c>
      <c r="H538" s="133">
        <v>57991253.359999999</v>
      </c>
      <c r="I538" s="235">
        <v>57991253.359999999</v>
      </c>
      <c r="J538" s="277">
        <v>1</v>
      </c>
      <c r="K538" s="444"/>
      <c r="L538" s="444"/>
    </row>
    <row r="539" spans="1:13" s="437" customFormat="1" ht="15.75" hidden="1" customHeight="1" x14ac:dyDescent="0.25">
      <c r="A539" s="13"/>
      <c r="B539" s="6" t="s">
        <v>142</v>
      </c>
      <c r="C539" s="4"/>
      <c r="D539" s="4" t="s">
        <v>413</v>
      </c>
      <c r="E539" s="80" t="s">
        <v>26</v>
      </c>
      <c r="F539" s="146"/>
      <c r="G539" s="69">
        <v>239765376.34999999</v>
      </c>
      <c r="H539" s="210">
        <v>57991253.359999999</v>
      </c>
      <c r="I539" s="231">
        <v>57991253.359999999</v>
      </c>
      <c r="J539" s="271">
        <v>1</v>
      </c>
      <c r="K539" s="444">
        <v>0</v>
      </c>
      <c r="L539" s="444">
        <v>57991253.359999999</v>
      </c>
    </row>
    <row r="540" spans="1:13" s="446" customFormat="1" ht="19.5" hidden="1" customHeight="1" x14ac:dyDescent="0.25">
      <c r="A540" s="12"/>
      <c r="B540" s="97"/>
      <c r="C540" s="88"/>
      <c r="D540" s="88"/>
      <c r="E540" s="98"/>
      <c r="F540" s="125" t="s">
        <v>92</v>
      </c>
      <c r="G540" s="106">
        <v>690000</v>
      </c>
      <c r="H540" s="133">
        <v>690000</v>
      </c>
      <c r="I540" s="235">
        <v>690000</v>
      </c>
      <c r="J540" s="277">
        <v>1</v>
      </c>
      <c r="K540" s="444"/>
      <c r="L540" s="444"/>
    </row>
    <row r="541" spans="1:13" s="437" customFormat="1" ht="15.75" hidden="1" customHeight="1" x14ac:dyDescent="0.25">
      <c r="A541" s="13"/>
      <c r="B541" s="511" t="s">
        <v>142</v>
      </c>
      <c r="C541" s="509"/>
      <c r="D541" s="509" t="s">
        <v>414</v>
      </c>
      <c r="E541" s="510" t="s">
        <v>149</v>
      </c>
      <c r="F541" s="146"/>
      <c r="G541" s="69">
        <v>690000</v>
      </c>
      <c r="H541" s="210">
        <v>690000</v>
      </c>
      <c r="I541" s="231">
        <v>690000</v>
      </c>
      <c r="J541" s="271">
        <v>1</v>
      </c>
      <c r="K541" s="444">
        <v>0</v>
      </c>
      <c r="L541" s="444">
        <v>690000</v>
      </c>
    </row>
    <row r="542" spans="1:13" s="437" customFormat="1" ht="48.75" hidden="1" customHeight="1" x14ac:dyDescent="0.25">
      <c r="A542" s="13"/>
      <c r="B542" s="97"/>
      <c r="C542" s="88"/>
      <c r="D542" s="88"/>
      <c r="E542" s="98"/>
      <c r="F542" s="125" t="s">
        <v>520</v>
      </c>
      <c r="G542" s="106"/>
      <c r="H542" s="133">
        <v>6940100.0199999996</v>
      </c>
      <c r="I542" s="235">
        <v>6940100.0199999996</v>
      </c>
      <c r="J542" s="277">
        <v>1</v>
      </c>
      <c r="K542" s="444"/>
      <c r="L542" s="444"/>
    </row>
    <row r="543" spans="1:13" s="437" customFormat="1" ht="26.25" hidden="1" customHeight="1" x14ac:dyDescent="0.25">
      <c r="A543" s="13"/>
      <c r="B543" s="314" t="s">
        <v>142</v>
      </c>
      <c r="C543" s="204"/>
      <c r="D543" s="204" t="s">
        <v>521</v>
      </c>
      <c r="E543" s="204" t="s">
        <v>53</v>
      </c>
      <c r="F543" s="391"/>
      <c r="G543" s="71"/>
      <c r="H543" s="221">
        <v>6940100.0199999996</v>
      </c>
      <c r="I543" s="231">
        <v>6940100.0199999996</v>
      </c>
      <c r="J543" s="271">
        <v>1</v>
      </c>
      <c r="K543" s="444">
        <v>0</v>
      </c>
      <c r="L543" s="444">
        <v>6940100.0199999996</v>
      </c>
    </row>
    <row r="544" spans="1:13" s="437" customFormat="1" ht="62.25" hidden="1" customHeight="1" x14ac:dyDescent="0.25">
      <c r="A544" s="13"/>
      <c r="B544" s="97"/>
      <c r="C544" s="88"/>
      <c r="D544" s="88"/>
      <c r="E544" s="98"/>
      <c r="F544" s="125" t="s">
        <v>147</v>
      </c>
      <c r="G544" s="106">
        <v>964925</v>
      </c>
      <c r="H544" s="133">
        <v>1084782.22</v>
      </c>
      <c r="I544" s="235">
        <v>0</v>
      </c>
      <c r="J544" s="277">
        <v>0</v>
      </c>
      <c r="K544" s="444"/>
      <c r="L544" s="444"/>
    </row>
    <row r="545" spans="1:13" s="437" customFormat="1" ht="21" hidden="1" customHeight="1" x14ac:dyDescent="0.25">
      <c r="A545" s="13"/>
      <c r="B545" s="511" t="s">
        <v>142</v>
      </c>
      <c r="C545" s="509" t="s">
        <v>532</v>
      </c>
      <c r="D545" s="509" t="s">
        <v>415</v>
      </c>
      <c r="E545" s="510" t="s">
        <v>26</v>
      </c>
      <c r="F545" s="146"/>
      <c r="G545" s="69">
        <v>964925</v>
      </c>
      <c r="H545" s="210"/>
      <c r="I545" s="231"/>
      <c r="J545" s="271" t="e">
        <v>#DIV/0!</v>
      </c>
      <c r="K545" s="444">
        <v>-144673</v>
      </c>
      <c r="L545" s="444">
        <v>144673</v>
      </c>
    </row>
    <row r="546" spans="1:13" s="437" customFormat="1" ht="21" hidden="1" customHeight="1" x14ac:dyDescent="0.25">
      <c r="A546" s="13"/>
      <c r="B546" s="511" t="s">
        <v>142</v>
      </c>
      <c r="C546" s="509" t="s">
        <v>533</v>
      </c>
      <c r="D546" s="509" t="s">
        <v>415</v>
      </c>
      <c r="E546" s="510" t="s">
        <v>26</v>
      </c>
      <c r="F546" s="391"/>
      <c r="G546" s="69"/>
      <c r="H546" s="210">
        <v>1084782.22</v>
      </c>
      <c r="I546" s="231">
        <v>0</v>
      </c>
      <c r="J546" s="271">
        <v>0</v>
      </c>
      <c r="K546" s="444">
        <v>1084782.22</v>
      </c>
      <c r="L546" s="444"/>
    </row>
    <row r="547" spans="1:13" s="455" customFormat="1" ht="66.75" hidden="1" customHeight="1" x14ac:dyDescent="0.25">
      <c r="A547" s="13"/>
      <c r="B547" s="97"/>
      <c r="C547" s="88"/>
      <c r="D547" s="88"/>
      <c r="E547" s="98"/>
      <c r="F547" s="125" t="s">
        <v>509</v>
      </c>
      <c r="G547" s="106"/>
      <c r="H547" s="133">
        <v>0</v>
      </c>
      <c r="I547" s="235">
        <v>0</v>
      </c>
      <c r="J547" s="277" t="e">
        <v>#DIV/0!</v>
      </c>
      <c r="K547" s="444"/>
      <c r="L547" s="444"/>
    </row>
    <row r="548" spans="1:13" s="437" customFormat="1" ht="18.75" hidden="1" customHeight="1" x14ac:dyDescent="0.25">
      <c r="A548" s="13"/>
      <c r="B548" s="314" t="s">
        <v>142</v>
      </c>
      <c r="C548" s="204"/>
      <c r="D548" s="204" t="s">
        <v>510</v>
      </c>
      <c r="E548" s="204" t="s">
        <v>26</v>
      </c>
      <c r="F548" s="436"/>
      <c r="G548" s="377"/>
      <c r="H548" s="210"/>
      <c r="I548" s="231">
        <v>0</v>
      </c>
      <c r="J548" s="271" t="e">
        <v>#DIV/0!</v>
      </c>
      <c r="K548" s="444">
        <v>0</v>
      </c>
      <c r="L548" s="444"/>
    </row>
    <row r="549" spans="1:13" s="437" customFormat="1" ht="48.75" hidden="1" customHeight="1" x14ac:dyDescent="0.25">
      <c r="A549" s="13"/>
      <c r="B549" s="97"/>
      <c r="C549" s="88"/>
      <c r="D549" s="88"/>
      <c r="E549" s="98"/>
      <c r="F549" s="125" t="s">
        <v>498</v>
      </c>
      <c r="G549" s="106"/>
      <c r="H549" s="133">
        <v>436987.41</v>
      </c>
      <c r="I549" s="235">
        <v>0</v>
      </c>
      <c r="J549" s="277">
        <v>0</v>
      </c>
      <c r="K549" s="444"/>
      <c r="L549" s="444"/>
    </row>
    <row r="550" spans="1:13" s="437" customFormat="1" ht="26.25" hidden="1" customHeight="1" x14ac:dyDescent="0.25">
      <c r="A550" s="13"/>
      <c r="B550" s="314" t="s">
        <v>142</v>
      </c>
      <c r="C550" s="204" t="s">
        <v>533</v>
      </c>
      <c r="D550" s="204" t="s">
        <v>537</v>
      </c>
      <c r="E550" s="204"/>
      <c r="F550" s="391"/>
      <c r="G550" s="71"/>
      <c r="H550" s="221">
        <v>436987.41</v>
      </c>
      <c r="I550" s="231">
        <v>0</v>
      </c>
      <c r="J550" s="271">
        <v>0</v>
      </c>
      <c r="K550" s="444"/>
      <c r="L550" s="444"/>
    </row>
    <row r="551" spans="1:13" s="437" customFormat="1" ht="48.75" hidden="1" customHeight="1" x14ac:dyDescent="0.25">
      <c r="A551" s="13"/>
      <c r="B551" s="97"/>
      <c r="C551" s="88"/>
      <c r="D551" s="88"/>
      <c r="E551" s="98"/>
      <c r="F551" s="125" t="s">
        <v>536</v>
      </c>
      <c r="G551" s="106"/>
      <c r="H551" s="133">
        <v>2472756.65</v>
      </c>
      <c r="I551" s="235">
        <v>0</v>
      </c>
      <c r="J551" s="277">
        <v>0</v>
      </c>
      <c r="K551" s="444"/>
      <c r="L551" s="444"/>
    </row>
    <row r="552" spans="1:13" s="437" customFormat="1" ht="26.25" hidden="1" customHeight="1" x14ac:dyDescent="0.25">
      <c r="A552" s="13"/>
      <c r="B552" s="314" t="s">
        <v>142</v>
      </c>
      <c r="C552" s="204" t="s">
        <v>533</v>
      </c>
      <c r="D552" s="204" t="s">
        <v>538</v>
      </c>
      <c r="E552" s="204"/>
      <c r="F552" s="391"/>
      <c r="G552" s="71"/>
      <c r="H552" s="221">
        <v>2472756.65</v>
      </c>
      <c r="I552" s="231">
        <v>0</v>
      </c>
      <c r="J552" s="271">
        <v>0</v>
      </c>
      <c r="K552" s="444"/>
      <c r="L552" s="444"/>
    </row>
    <row r="553" spans="1:13" s="443" customFormat="1" ht="39" customHeight="1" x14ac:dyDescent="0.25">
      <c r="A553" s="31"/>
      <c r="B553" s="61"/>
      <c r="C553" s="56"/>
      <c r="D553" s="56"/>
      <c r="E553" s="82"/>
      <c r="F553" s="401" t="s">
        <v>200</v>
      </c>
      <c r="G553" s="402">
        <v>558000</v>
      </c>
      <c r="H553" s="403">
        <v>558000</v>
      </c>
      <c r="I553" s="404">
        <v>557991</v>
      </c>
      <c r="J553" s="405">
        <v>0.99998387096774188</v>
      </c>
      <c r="K553" s="444"/>
      <c r="L553" s="444"/>
      <c r="M553" s="589"/>
    </row>
    <row r="554" spans="1:13" s="446" customFormat="1" ht="18" hidden="1" customHeight="1" x14ac:dyDescent="0.25">
      <c r="A554" s="12"/>
      <c r="B554" s="97"/>
      <c r="C554" s="88"/>
      <c r="D554" s="88"/>
      <c r="E554" s="98"/>
      <c r="F554" s="125" t="s">
        <v>150</v>
      </c>
      <c r="G554" s="106">
        <v>558000</v>
      </c>
      <c r="H554" s="133">
        <v>558000</v>
      </c>
      <c r="I554" s="235">
        <v>557991</v>
      </c>
      <c r="J554" s="277">
        <v>0.99998387096774188</v>
      </c>
      <c r="K554" s="444"/>
      <c r="L554" s="444"/>
    </row>
    <row r="555" spans="1:13" s="437" customFormat="1" ht="15.75" hidden="1" customHeight="1" x14ac:dyDescent="0.25">
      <c r="A555" s="13"/>
      <c r="B555" s="6" t="s">
        <v>142</v>
      </c>
      <c r="C555" s="4"/>
      <c r="D555" s="4" t="s">
        <v>416</v>
      </c>
      <c r="E555" s="80" t="s">
        <v>26</v>
      </c>
      <c r="F555" s="201"/>
      <c r="G555" s="69">
        <v>558000</v>
      </c>
      <c r="H555" s="210">
        <v>558000</v>
      </c>
      <c r="I555" s="231">
        <v>557991</v>
      </c>
      <c r="J555" s="271">
        <v>0.99998387096774188</v>
      </c>
      <c r="K555" s="444">
        <v>0</v>
      </c>
      <c r="L555" s="444">
        <v>558000</v>
      </c>
    </row>
    <row r="556" spans="1:13" s="443" customFormat="1" ht="39.75" customHeight="1" x14ac:dyDescent="0.25">
      <c r="A556" s="31"/>
      <c r="B556" s="61"/>
      <c r="C556" s="56"/>
      <c r="D556" s="56"/>
      <c r="E556" s="82"/>
      <c r="F556" s="401" t="s">
        <v>151</v>
      </c>
      <c r="G556" s="402">
        <v>2466618</v>
      </c>
      <c r="H556" s="403">
        <v>2917814</v>
      </c>
      <c r="I556" s="404">
        <v>0</v>
      </c>
      <c r="J556" s="405">
        <v>0</v>
      </c>
      <c r="K556" s="444"/>
      <c r="L556" s="444"/>
      <c r="M556" s="589"/>
    </row>
    <row r="557" spans="1:13" s="446" customFormat="1" ht="30.75" hidden="1" customHeight="1" x14ac:dyDescent="0.25">
      <c r="A557" s="12"/>
      <c r="B557" s="97"/>
      <c r="C557" s="88"/>
      <c r="D557" s="88"/>
      <c r="E557" s="98"/>
      <c r="F557" s="125" t="s">
        <v>151</v>
      </c>
      <c r="G557" s="106">
        <v>2466618</v>
      </c>
      <c r="H557" s="133">
        <v>2917814</v>
      </c>
      <c r="I557" s="235">
        <v>0</v>
      </c>
      <c r="J557" s="277">
        <v>0</v>
      </c>
      <c r="K557" s="444"/>
      <c r="L557" s="444"/>
    </row>
    <row r="558" spans="1:13" s="437" customFormat="1" ht="15" hidden="1" customHeight="1" x14ac:dyDescent="0.25">
      <c r="A558" s="13"/>
      <c r="B558" s="6" t="s">
        <v>142</v>
      </c>
      <c r="C558" s="4"/>
      <c r="D558" s="4" t="s">
        <v>417</v>
      </c>
      <c r="E558" s="80" t="s">
        <v>102</v>
      </c>
      <c r="F558" s="201"/>
      <c r="G558" s="69">
        <v>2466618</v>
      </c>
      <c r="H558" s="210">
        <v>2917814</v>
      </c>
      <c r="I558" s="231">
        <v>0</v>
      </c>
      <c r="J558" s="271">
        <v>0</v>
      </c>
      <c r="K558" s="444">
        <v>451196</v>
      </c>
      <c r="L558" s="444">
        <v>2466618</v>
      </c>
    </row>
    <row r="559" spans="1:13" s="443" customFormat="1" ht="38.25" customHeight="1" thickBot="1" x14ac:dyDescent="0.3">
      <c r="A559" s="31"/>
      <c r="B559" s="61"/>
      <c r="C559" s="56"/>
      <c r="D559" s="56"/>
      <c r="E559" s="82"/>
      <c r="F559" s="401" t="s">
        <v>152</v>
      </c>
      <c r="G559" s="402">
        <v>69840731.609999999</v>
      </c>
      <c r="H559" s="403">
        <v>82790082.930000007</v>
      </c>
      <c r="I559" s="404">
        <v>16544943.07</v>
      </c>
      <c r="J559" s="405">
        <v>0.199842088381394</v>
      </c>
      <c r="K559" s="444"/>
      <c r="L559" s="444"/>
      <c r="M559" s="589"/>
    </row>
    <row r="560" spans="1:13" s="446" customFormat="1" ht="31.5" hidden="1" customHeight="1" x14ac:dyDescent="0.25">
      <c r="A560" s="12"/>
      <c r="B560" s="97"/>
      <c r="C560" s="88"/>
      <c r="D560" s="88"/>
      <c r="E560" s="98"/>
      <c r="F560" s="125" t="s">
        <v>146</v>
      </c>
      <c r="G560" s="106">
        <v>60606060.609999999</v>
      </c>
      <c r="H560" s="133">
        <v>60606060.609999999</v>
      </c>
      <c r="I560" s="235">
        <v>0</v>
      </c>
      <c r="J560" s="277">
        <v>0</v>
      </c>
      <c r="K560" s="444"/>
      <c r="L560" s="444"/>
    </row>
    <row r="561" spans="1:13" s="437" customFormat="1" ht="15.75" hidden="1" customHeight="1" x14ac:dyDescent="0.25">
      <c r="A561" s="13"/>
      <c r="B561" s="6" t="s">
        <v>41</v>
      </c>
      <c r="C561" s="4"/>
      <c r="D561" s="4" t="s">
        <v>418</v>
      </c>
      <c r="E561" s="80" t="s">
        <v>22</v>
      </c>
      <c r="F561" s="146"/>
      <c r="G561" s="69">
        <v>60606060.609999999</v>
      </c>
      <c r="H561" s="210">
        <v>60606060.609999999</v>
      </c>
      <c r="I561" s="231">
        <v>0</v>
      </c>
      <c r="J561" s="271">
        <v>0</v>
      </c>
      <c r="K561" s="444">
        <v>0</v>
      </c>
      <c r="L561" s="444">
        <v>60606060.609999999</v>
      </c>
    </row>
    <row r="562" spans="1:13" s="437" customFormat="1" ht="15.75" hidden="1" customHeight="1" x14ac:dyDescent="0.25">
      <c r="A562" s="13"/>
      <c r="B562" s="97"/>
      <c r="C562" s="88"/>
      <c r="D562" s="88"/>
      <c r="E562" s="98"/>
      <c r="F562" s="125" t="s">
        <v>447</v>
      </c>
      <c r="G562" s="106"/>
      <c r="H562" s="133">
        <v>12949351.32</v>
      </c>
      <c r="I562" s="235">
        <v>7310272.0700000003</v>
      </c>
      <c r="J562" s="277">
        <v>0.56452805158737485</v>
      </c>
      <c r="K562" s="444"/>
      <c r="L562" s="444"/>
    </row>
    <row r="563" spans="1:13" s="437" customFormat="1" ht="15.75" hidden="1" customHeight="1" x14ac:dyDescent="0.25">
      <c r="A563" s="13"/>
      <c r="B563" s="6" t="s">
        <v>142</v>
      </c>
      <c r="C563" s="4"/>
      <c r="D563" s="4" t="s">
        <v>448</v>
      </c>
      <c r="E563" s="80" t="s">
        <v>114</v>
      </c>
      <c r="F563" s="146"/>
      <c r="G563" s="69"/>
      <c r="H563" s="210">
        <v>12949351.32</v>
      </c>
      <c r="I563" s="231">
        <v>7310272.0700000003</v>
      </c>
      <c r="J563" s="271">
        <v>0.56452805158737485</v>
      </c>
      <c r="K563" s="444">
        <v>-2585.4399999994785</v>
      </c>
      <c r="L563" s="444">
        <v>12951936.76</v>
      </c>
    </row>
    <row r="564" spans="1:13" s="446" customFormat="1" ht="77.25" hidden="1" customHeight="1" x14ac:dyDescent="0.25">
      <c r="A564" s="12"/>
      <c r="B564" s="97"/>
      <c r="C564" s="88"/>
      <c r="D564" s="88"/>
      <c r="E564" s="98"/>
      <c r="F564" s="125" t="s">
        <v>272</v>
      </c>
      <c r="G564" s="106">
        <v>9234671</v>
      </c>
      <c r="H564" s="133">
        <v>9234671</v>
      </c>
      <c r="I564" s="235">
        <v>9234671</v>
      </c>
      <c r="J564" s="277">
        <v>1</v>
      </c>
      <c r="K564" s="444"/>
      <c r="L564" s="444"/>
    </row>
    <row r="565" spans="1:13" s="437" customFormat="1" ht="16.5" hidden="1" customHeight="1" thickBot="1" x14ac:dyDescent="0.3">
      <c r="A565" s="13"/>
      <c r="B565" s="15" t="s">
        <v>142</v>
      </c>
      <c r="C565" s="16"/>
      <c r="D565" s="16" t="s">
        <v>419</v>
      </c>
      <c r="E565" s="172" t="s">
        <v>26</v>
      </c>
      <c r="F565" s="146"/>
      <c r="G565" s="72">
        <v>9234671</v>
      </c>
      <c r="H565" s="209">
        <v>9234671</v>
      </c>
      <c r="I565" s="249">
        <v>9234671</v>
      </c>
      <c r="J565" s="268">
        <v>1</v>
      </c>
      <c r="K565" s="444">
        <v>0</v>
      </c>
      <c r="L565" s="444">
        <v>9234671</v>
      </c>
    </row>
    <row r="566" spans="1:13" s="440" customFormat="1" ht="49.5" customHeight="1" thickBot="1" x14ac:dyDescent="0.3">
      <c r="A566" s="90">
        <v>13</v>
      </c>
      <c r="B566" s="35"/>
      <c r="C566" s="36"/>
      <c r="D566" s="36"/>
      <c r="E566" s="92"/>
      <c r="F566" s="187" t="s">
        <v>240</v>
      </c>
      <c r="G566" s="65">
        <v>69805043.439999998</v>
      </c>
      <c r="H566" s="206">
        <v>86994379.160000011</v>
      </c>
      <c r="I566" s="241">
        <v>61949435.75</v>
      </c>
      <c r="J566" s="265">
        <v>0.71210848733183818</v>
      </c>
      <c r="K566" s="444"/>
      <c r="L566" s="444"/>
      <c r="M566" s="593"/>
    </row>
    <row r="567" spans="1:13" s="542" customFormat="1" ht="53.25" customHeight="1" thickBot="1" x14ac:dyDescent="0.3">
      <c r="A567" s="11"/>
      <c r="B567" s="431"/>
      <c r="C567" s="432"/>
      <c r="D567" s="432"/>
      <c r="E567" s="428"/>
      <c r="F567" s="433" t="s">
        <v>201</v>
      </c>
      <c r="G567" s="424">
        <v>69805043.439999998</v>
      </c>
      <c r="H567" s="425">
        <v>86994379.160000011</v>
      </c>
      <c r="I567" s="409">
        <v>61949435.75</v>
      </c>
      <c r="J567" s="410">
        <v>0.71210848733183818</v>
      </c>
      <c r="K567" s="444"/>
      <c r="L567" s="444"/>
      <c r="M567" s="596"/>
    </row>
    <row r="568" spans="1:13" s="446" customFormat="1" ht="30.75" hidden="1" customHeight="1" x14ac:dyDescent="0.25">
      <c r="A568" s="12"/>
      <c r="B568" s="97"/>
      <c r="C568" s="88"/>
      <c r="D568" s="88"/>
      <c r="E568" s="98"/>
      <c r="F568" s="125" t="s">
        <v>153</v>
      </c>
      <c r="G568" s="106">
        <v>54120504.060000002</v>
      </c>
      <c r="H568" s="133">
        <v>54120504.060000002</v>
      </c>
      <c r="I568" s="235">
        <v>37735975.799999997</v>
      </c>
      <c r="J568" s="277">
        <v>0.69725839504681053</v>
      </c>
      <c r="K568" s="444"/>
      <c r="L568" s="444"/>
    </row>
    <row r="569" spans="1:13" s="437" customFormat="1" ht="15" hidden="1" customHeight="1" x14ac:dyDescent="0.25">
      <c r="A569" s="13"/>
      <c r="B569" s="55" t="s">
        <v>42</v>
      </c>
      <c r="C569" s="204"/>
      <c r="D569" s="204" t="s">
        <v>420</v>
      </c>
      <c r="E569" s="205" t="s">
        <v>12</v>
      </c>
      <c r="F569" s="146"/>
      <c r="G569" s="69">
        <v>54120504.060000002</v>
      </c>
      <c r="H569" s="210">
        <v>54120504.060000002</v>
      </c>
      <c r="I569" s="231">
        <v>37735975.799999997</v>
      </c>
      <c r="J569" s="271">
        <v>0.69725839504681053</v>
      </c>
      <c r="K569" s="444">
        <v>0</v>
      </c>
      <c r="L569" s="444">
        <v>54120504.060000002</v>
      </c>
    </row>
    <row r="570" spans="1:13" s="446" customFormat="1" ht="30.75" hidden="1" thickBot="1" x14ac:dyDescent="0.3">
      <c r="A570" s="12"/>
      <c r="B570" s="97"/>
      <c r="C570" s="88"/>
      <c r="D570" s="88"/>
      <c r="E570" s="98"/>
      <c r="F570" s="125" t="s">
        <v>121</v>
      </c>
      <c r="G570" s="106">
        <v>1000000</v>
      </c>
      <c r="H570" s="133">
        <v>1014600</v>
      </c>
      <c r="I570" s="235">
        <v>645277.26</v>
      </c>
      <c r="J570" s="277">
        <v>0.63599178001182732</v>
      </c>
      <c r="K570" s="444"/>
      <c r="L570" s="444"/>
    </row>
    <row r="571" spans="1:13" s="437" customFormat="1" ht="15.75" hidden="1" customHeight="1" x14ac:dyDescent="0.25">
      <c r="A571" s="13"/>
      <c r="B571" s="186" t="s">
        <v>42</v>
      </c>
      <c r="C571" s="204"/>
      <c r="D571" s="204" t="s">
        <v>421</v>
      </c>
      <c r="E571" s="205" t="s">
        <v>15</v>
      </c>
      <c r="F571" s="146"/>
      <c r="G571" s="69">
        <v>1000000</v>
      </c>
      <c r="H571" s="210">
        <v>1014600</v>
      </c>
      <c r="I571" s="231">
        <v>645277.26</v>
      </c>
      <c r="J571" s="271">
        <v>0.63599178001182732</v>
      </c>
      <c r="K571" s="444">
        <v>-600000</v>
      </c>
      <c r="L571" s="444">
        <v>1614600</v>
      </c>
    </row>
    <row r="572" spans="1:13" s="446" customFormat="1" ht="17.25" hidden="1" customHeight="1" x14ac:dyDescent="0.25">
      <c r="A572" s="12"/>
      <c r="B572" s="97"/>
      <c r="C572" s="88"/>
      <c r="D572" s="88"/>
      <c r="E572" s="98"/>
      <c r="F572" s="125" t="s">
        <v>154</v>
      </c>
      <c r="G572" s="106">
        <v>1000000</v>
      </c>
      <c r="H572" s="133">
        <v>616918.29</v>
      </c>
      <c r="I572" s="235">
        <v>267714.59000000003</v>
      </c>
      <c r="J572" s="277">
        <v>0.43395469763102662</v>
      </c>
      <c r="K572" s="444"/>
      <c r="L572" s="444"/>
    </row>
    <row r="573" spans="1:13" s="437" customFormat="1" ht="14.25" hidden="1" customHeight="1" x14ac:dyDescent="0.25">
      <c r="A573" s="13"/>
      <c r="B573" s="55" t="s">
        <v>42</v>
      </c>
      <c r="C573" s="204"/>
      <c r="D573" s="204" t="s">
        <v>426</v>
      </c>
      <c r="E573" s="205" t="s">
        <v>15</v>
      </c>
      <c r="F573" s="146"/>
      <c r="G573" s="69">
        <v>1000000</v>
      </c>
      <c r="H573" s="210">
        <v>616918.29</v>
      </c>
      <c r="I573" s="231">
        <v>267714.59000000003</v>
      </c>
      <c r="J573" s="271">
        <v>0.43395469763102662</v>
      </c>
      <c r="K573" s="444">
        <v>-383081.70999999996</v>
      </c>
      <c r="L573" s="444">
        <v>1000000</v>
      </c>
    </row>
    <row r="574" spans="1:13" s="450" customFormat="1" ht="26.25" hidden="1" customHeight="1" x14ac:dyDescent="0.25">
      <c r="A574" s="24"/>
      <c r="B574" s="97"/>
      <c r="C574" s="88"/>
      <c r="D574" s="88"/>
      <c r="E574" s="98"/>
      <c r="F574" s="125" t="s">
        <v>155</v>
      </c>
      <c r="G574" s="106">
        <v>7167341.4299999997</v>
      </c>
      <c r="H574" s="133">
        <v>23855892.390000001</v>
      </c>
      <c r="I574" s="235">
        <v>19160127.539999999</v>
      </c>
      <c r="J574" s="277">
        <v>0.80316121596992163</v>
      </c>
      <c r="K574" s="444"/>
      <c r="L574" s="444"/>
    </row>
    <row r="575" spans="1:13" s="450" customFormat="1" ht="15" hidden="1" customHeight="1" x14ac:dyDescent="0.25">
      <c r="A575" s="24"/>
      <c r="B575" s="55" t="s">
        <v>41</v>
      </c>
      <c r="C575" s="204"/>
      <c r="D575" s="204" t="s">
        <v>422</v>
      </c>
      <c r="E575" s="205" t="s">
        <v>15</v>
      </c>
      <c r="F575" s="146"/>
      <c r="G575" s="69">
        <v>7167341.4299999997</v>
      </c>
      <c r="H575" s="210">
        <v>10183063.369999999</v>
      </c>
      <c r="I575" s="231">
        <v>9296606.8900000006</v>
      </c>
      <c r="J575" s="271">
        <v>0.91294795605303214</v>
      </c>
      <c r="K575" s="444">
        <v>0</v>
      </c>
      <c r="L575" s="444">
        <v>10183063.369999999</v>
      </c>
    </row>
    <row r="576" spans="1:13" s="437" customFormat="1" ht="15" hidden="1" customHeight="1" x14ac:dyDescent="0.25">
      <c r="A576" s="13"/>
      <c r="B576" s="55" t="s">
        <v>42</v>
      </c>
      <c r="C576" s="204"/>
      <c r="D576" s="204" t="s">
        <v>422</v>
      </c>
      <c r="E576" s="205" t="s">
        <v>12</v>
      </c>
      <c r="F576" s="146"/>
      <c r="G576" s="69">
        <v>7167341.4299999997</v>
      </c>
      <c r="H576" s="210">
        <v>13672829.02</v>
      </c>
      <c r="I576" s="231">
        <v>9863520.6500000004</v>
      </c>
      <c r="J576" s="271">
        <v>0.72139574301500342</v>
      </c>
      <c r="K576" s="444">
        <v>4310415.18</v>
      </c>
      <c r="L576" s="444">
        <v>9362413.8399999999</v>
      </c>
    </row>
    <row r="577" spans="1:13" s="450" customFormat="1" ht="30" hidden="1" customHeight="1" x14ac:dyDescent="0.25">
      <c r="A577" s="24"/>
      <c r="B577" s="97"/>
      <c r="C577" s="88"/>
      <c r="D577" s="88"/>
      <c r="E577" s="98"/>
      <c r="F577" s="125" t="s">
        <v>122</v>
      </c>
      <c r="G577" s="106">
        <v>420667.91</v>
      </c>
      <c r="H577" s="133">
        <v>217492.37</v>
      </c>
      <c r="I577" s="235">
        <v>80458.990000000005</v>
      </c>
      <c r="J577" s="277">
        <v>0.36993936844772995</v>
      </c>
      <c r="K577" s="444"/>
      <c r="L577" s="444"/>
    </row>
    <row r="578" spans="1:13" s="437" customFormat="1" ht="15" hidden="1" customHeight="1" x14ac:dyDescent="0.25">
      <c r="A578" s="13"/>
      <c r="B578" s="55" t="s">
        <v>42</v>
      </c>
      <c r="C578" s="204"/>
      <c r="D578" s="204" t="s">
        <v>423</v>
      </c>
      <c r="E578" s="205" t="s">
        <v>15</v>
      </c>
      <c r="F578" s="146"/>
      <c r="G578" s="69">
        <v>420667.91</v>
      </c>
      <c r="H578" s="210">
        <v>217492.37</v>
      </c>
      <c r="I578" s="231">
        <v>80458.990000000005</v>
      </c>
      <c r="J578" s="271">
        <v>0.36993936844772995</v>
      </c>
      <c r="K578" s="444">
        <v>-86000</v>
      </c>
      <c r="L578" s="444">
        <v>303492.37</v>
      </c>
    </row>
    <row r="579" spans="1:13" s="450" customFormat="1" ht="45" hidden="1" customHeight="1" x14ac:dyDescent="0.25">
      <c r="A579" s="24"/>
      <c r="B579" s="97"/>
      <c r="C579" s="88"/>
      <c r="D579" s="88"/>
      <c r="E579" s="98"/>
      <c r="F579" s="125" t="s">
        <v>156</v>
      </c>
      <c r="G579" s="106">
        <v>3609870.6</v>
      </c>
      <c r="H579" s="133">
        <v>4017455.3</v>
      </c>
      <c r="I579" s="235">
        <v>2810813.87</v>
      </c>
      <c r="J579" s="277">
        <v>0.69965031595995608</v>
      </c>
      <c r="K579" s="444"/>
      <c r="L579" s="444"/>
    </row>
    <row r="580" spans="1:13" s="437" customFormat="1" ht="15.75" hidden="1" customHeight="1" x14ac:dyDescent="0.25">
      <c r="A580" s="13"/>
      <c r="B580" s="513" t="s">
        <v>42</v>
      </c>
      <c r="C580" s="504"/>
      <c r="D580" s="504" t="s">
        <v>424</v>
      </c>
      <c r="E580" s="506" t="s">
        <v>15</v>
      </c>
      <c r="F580" s="146"/>
      <c r="G580" s="69">
        <v>3609870.6</v>
      </c>
      <c r="H580" s="210">
        <v>4017455.3</v>
      </c>
      <c r="I580" s="231">
        <v>2810813.87</v>
      </c>
      <c r="J580" s="271">
        <v>0.69965031595995608</v>
      </c>
      <c r="K580" s="444">
        <v>0</v>
      </c>
      <c r="L580" s="444">
        <v>4017455.3</v>
      </c>
    </row>
    <row r="581" spans="1:13" s="437" customFormat="1" ht="30" hidden="1" customHeight="1" x14ac:dyDescent="0.25">
      <c r="A581" s="13"/>
      <c r="B581" s="97"/>
      <c r="C581" s="88"/>
      <c r="D581" s="88"/>
      <c r="E581" s="98"/>
      <c r="F581" s="125" t="s">
        <v>428</v>
      </c>
      <c r="G581" s="106"/>
      <c r="H581" s="133">
        <v>689954.75</v>
      </c>
      <c r="I581" s="235">
        <v>689954.75</v>
      </c>
      <c r="J581" s="277">
        <v>1</v>
      </c>
      <c r="K581" s="444"/>
      <c r="L581" s="444"/>
    </row>
    <row r="582" spans="1:13" s="437" customFormat="1" ht="15" hidden="1" customHeight="1" x14ac:dyDescent="0.25">
      <c r="A582" s="13"/>
      <c r="B582" s="513" t="s">
        <v>42</v>
      </c>
      <c r="C582" s="504"/>
      <c r="D582" s="504" t="s">
        <v>427</v>
      </c>
      <c r="E582" s="506" t="s">
        <v>442</v>
      </c>
      <c r="F582" s="293"/>
      <c r="G582" s="71"/>
      <c r="H582" s="221">
        <v>689954.75</v>
      </c>
      <c r="I582" s="231">
        <v>689954.75</v>
      </c>
      <c r="J582" s="271">
        <v>1</v>
      </c>
      <c r="K582" s="444">
        <v>0</v>
      </c>
      <c r="L582" s="444">
        <v>689954.75</v>
      </c>
    </row>
    <row r="583" spans="1:13" s="450" customFormat="1" ht="17.25" hidden="1" customHeight="1" x14ac:dyDescent="0.25">
      <c r="A583" s="24"/>
      <c r="B583" s="97"/>
      <c r="C583" s="88"/>
      <c r="D583" s="88"/>
      <c r="E583" s="98"/>
      <c r="F583" s="125" t="s">
        <v>161</v>
      </c>
      <c r="G583" s="106">
        <v>2486659.44</v>
      </c>
      <c r="H583" s="133">
        <v>2461562</v>
      </c>
      <c r="I583" s="235">
        <v>559112.94999999995</v>
      </c>
      <c r="J583" s="277">
        <v>0.2271374639355011</v>
      </c>
      <c r="K583" s="444"/>
      <c r="L583" s="444"/>
    </row>
    <row r="584" spans="1:13" s="450" customFormat="1" ht="15.75" hidden="1" customHeight="1" thickBot="1" x14ac:dyDescent="0.3">
      <c r="A584" s="24"/>
      <c r="B584" s="513" t="s">
        <v>42</v>
      </c>
      <c r="C584" s="504"/>
      <c r="D584" s="504" t="s">
        <v>425</v>
      </c>
      <c r="E584" s="506" t="s">
        <v>15</v>
      </c>
      <c r="F584" s="200"/>
      <c r="G584" s="104">
        <v>2486659.44</v>
      </c>
      <c r="H584" s="285">
        <v>2461562</v>
      </c>
      <c r="I584" s="249">
        <v>559112.94999999995</v>
      </c>
      <c r="J584" s="268">
        <v>0.2271374639355011</v>
      </c>
      <c r="K584" s="444">
        <v>0</v>
      </c>
      <c r="L584" s="444">
        <v>2461562</v>
      </c>
    </row>
    <row r="585" spans="1:13" s="453" customFormat="1" ht="39.75" customHeight="1" thickBot="1" x14ac:dyDescent="0.3">
      <c r="A585" s="296"/>
      <c r="B585" s="297"/>
      <c r="C585" s="298"/>
      <c r="D585" s="298"/>
      <c r="E585" s="298"/>
      <c r="F585" s="299" t="s">
        <v>430</v>
      </c>
      <c r="G585" s="457" t="e">
        <v>#REF!</v>
      </c>
      <c r="H585" s="458">
        <v>18278781812.099998</v>
      </c>
      <c r="I585" s="459">
        <v>10851490581.129999</v>
      </c>
      <c r="J585" s="460">
        <v>0.59366596158758467</v>
      </c>
      <c r="K585" s="444"/>
      <c r="L585" s="535">
        <v>17894720452.810001</v>
      </c>
      <c r="M585" s="597"/>
    </row>
    <row r="587" spans="1:13" ht="16.5" customHeight="1" x14ac:dyDescent="0.25"/>
    <row r="588" spans="1:13" x14ac:dyDescent="0.25">
      <c r="F588" s="20" t="s">
        <v>429</v>
      </c>
      <c r="G588" s="463">
        <v>15119006440.620001</v>
      </c>
      <c r="H588" s="463">
        <v>18441049350.890015</v>
      </c>
      <c r="I588" s="463">
        <v>10963174471.940001</v>
      </c>
      <c r="J588" s="362">
        <v>0.59449840751122374</v>
      </c>
    </row>
    <row r="589" spans="1:13" x14ac:dyDescent="0.25">
      <c r="F589" s="21" t="s">
        <v>157</v>
      </c>
      <c r="G589" s="464" t="e">
        <v>#REF!</v>
      </c>
      <c r="H589" s="464">
        <v>0.99120074266369307</v>
      </c>
      <c r="I589" s="464">
        <v>0.98981281460986925</v>
      </c>
      <c r="J589" s="464"/>
    </row>
    <row r="593" spans="1:10" s="440" customFormat="1" ht="17.25" customHeight="1" x14ac:dyDescent="0.25">
      <c r="A593" s="1682" t="s">
        <v>525</v>
      </c>
      <c r="B593" s="1682"/>
      <c r="C593" s="1682"/>
      <c r="D593" s="1682"/>
      <c r="E593" s="1682"/>
      <c r="F593" s="1682"/>
      <c r="J593" s="306" t="s">
        <v>211</v>
      </c>
    </row>
    <row r="594" spans="1:10" ht="22.5" customHeight="1" x14ac:dyDescent="0.25">
      <c r="A594" s="1682"/>
      <c r="B594" s="1682"/>
      <c r="C594" s="1682"/>
      <c r="D594" s="1682"/>
      <c r="E594" s="1682"/>
      <c r="F594" s="1682"/>
    </row>
    <row r="596" spans="1:10" hidden="1" x14ac:dyDescent="0.25">
      <c r="G596" s="465">
        <v>15119006440.620001</v>
      </c>
      <c r="H596" s="466">
        <v>18278781812.100014</v>
      </c>
      <c r="I596" s="466">
        <v>10851490581.130001</v>
      </c>
      <c r="J596" s="467"/>
    </row>
    <row r="597" spans="1:10" hidden="1" x14ac:dyDescent="0.25">
      <c r="G597" s="468">
        <v>114293914.54000001</v>
      </c>
      <c r="H597" s="469">
        <v>0</v>
      </c>
      <c r="I597" s="469">
        <v>0</v>
      </c>
      <c r="J597" s="470"/>
    </row>
    <row r="598" spans="1:10" hidden="1" x14ac:dyDescent="0.25">
      <c r="G598" s="468">
        <v>15004712526.08</v>
      </c>
      <c r="H598" s="466"/>
      <c r="I598" s="466"/>
      <c r="J598" s="470"/>
    </row>
    <row r="599" spans="1:10" hidden="1" x14ac:dyDescent="0.25">
      <c r="G599" s="461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2" t="s">
        <v>493</v>
      </c>
      <c r="B603" s="23"/>
      <c r="E603" s="26" t="s">
        <v>494</v>
      </c>
      <c r="J603" s="26" t="s">
        <v>494</v>
      </c>
    </row>
    <row r="610" spans="1:6" s="461" customFormat="1" x14ac:dyDescent="0.25">
      <c r="A610" s="17"/>
      <c r="B610" s="18"/>
      <c r="C610" s="18"/>
      <c r="D610" s="18"/>
      <c r="E610" s="18"/>
      <c r="F610" s="19"/>
    </row>
    <row r="611" spans="1:6" s="461" customFormat="1" x14ac:dyDescent="0.25">
      <c r="A611" s="17"/>
      <c r="B611" s="18"/>
      <c r="C611" s="18"/>
      <c r="D611" s="18"/>
      <c r="E611" s="18"/>
      <c r="F611" s="19"/>
    </row>
    <row r="612" spans="1:6" s="461" customFormat="1" x14ac:dyDescent="0.25">
      <c r="A612" s="17"/>
      <c r="B612" s="18"/>
      <c r="C612" s="18"/>
      <c r="D612" s="18"/>
      <c r="E612" s="18"/>
      <c r="F612" s="19"/>
    </row>
    <row r="613" spans="1:6" s="461" customFormat="1" x14ac:dyDescent="0.25">
      <c r="A613" s="17"/>
      <c r="B613" s="18"/>
      <c r="C613" s="18"/>
      <c r="D613" s="18"/>
      <c r="E613" s="18"/>
      <c r="F613" s="19"/>
    </row>
    <row r="614" spans="1:6" s="461" customFormat="1" x14ac:dyDescent="0.25">
      <c r="A614" s="17"/>
      <c r="B614" s="18"/>
      <c r="C614" s="18"/>
      <c r="D614" s="18"/>
      <c r="E614" s="18"/>
      <c r="F614" s="19"/>
    </row>
    <row r="615" spans="1:6" s="461" customFormat="1" x14ac:dyDescent="0.25">
      <c r="A615" s="17"/>
      <c r="B615" s="18"/>
      <c r="C615" s="18"/>
      <c r="D615" s="18"/>
      <c r="E615" s="18"/>
      <c r="F615" s="19"/>
    </row>
    <row r="616" spans="1:6" s="461" customFormat="1" x14ac:dyDescent="0.25">
      <c r="A616" s="17"/>
      <c r="B616" s="18"/>
      <c r="C616" s="18"/>
      <c r="D616" s="18"/>
      <c r="E616" s="18"/>
      <c r="F616" s="19"/>
    </row>
    <row r="617" spans="1:6" s="461" customFormat="1" x14ac:dyDescent="0.25">
      <c r="A617" s="17"/>
      <c r="B617" s="18"/>
      <c r="C617" s="18"/>
      <c r="D617" s="18"/>
      <c r="E617" s="18"/>
      <c r="F617" s="19"/>
    </row>
    <row r="618" spans="1:6" s="461" customFormat="1" x14ac:dyDescent="0.25">
      <c r="A618" s="17"/>
      <c r="B618" s="18"/>
      <c r="C618" s="18"/>
      <c r="D618" s="18"/>
      <c r="E618" s="18"/>
      <c r="F618" s="19"/>
    </row>
    <row r="619" spans="1:6" s="461" customFormat="1" x14ac:dyDescent="0.25">
      <c r="A619" s="17"/>
      <c r="B619" s="18"/>
      <c r="C619" s="18"/>
      <c r="D619" s="18"/>
      <c r="E619" s="18"/>
      <c r="F619" s="19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zoomScaleNormal="100" workbookViewId="0">
      <pane ySplit="5" topLeftCell="A127" activePane="bottomLeft" state="frozen"/>
      <selection activeCell="P95" sqref="P95"/>
      <selection pane="bottomLeft" activeCell="H174" sqref="H174"/>
    </sheetView>
  </sheetViews>
  <sheetFormatPr defaultRowHeight="15" x14ac:dyDescent="0.25"/>
  <cols>
    <col min="1" max="1" width="5" style="17" customWidth="1"/>
    <col min="2" max="2" width="62.7109375" style="19" customWidth="1"/>
    <col min="3" max="3" width="19.42578125" style="461" hidden="1" customWidth="1"/>
    <col min="4" max="4" width="18.7109375" style="461" customWidth="1"/>
    <col min="5" max="5" width="18.28515625" style="461" customWidth="1"/>
    <col min="6" max="6" width="14.85546875" style="461" customWidth="1"/>
    <col min="7" max="7" width="18.42578125" style="462" customWidth="1"/>
    <col min="8" max="8" width="19.85546875" style="462" customWidth="1"/>
    <col min="9" max="16384" width="9.140625" style="462"/>
  </cols>
  <sheetData>
    <row r="1" spans="1:8" s="437" customFormat="1" ht="24" customHeight="1" x14ac:dyDescent="0.25">
      <c r="A1" s="1709" t="s">
        <v>551</v>
      </c>
      <c r="B1" s="1709"/>
      <c r="C1" s="1709"/>
      <c r="D1" s="1709"/>
      <c r="E1" s="1709"/>
      <c r="F1" s="1709"/>
    </row>
    <row r="2" spans="1:8" s="437" customFormat="1" ht="13.5" hidden="1" customHeight="1" x14ac:dyDescent="0.25">
      <c r="A2" s="644"/>
      <c r="B2" s="644"/>
      <c r="C2" s="644"/>
      <c r="D2" s="644"/>
      <c r="E2" s="644"/>
      <c r="F2" s="644"/>
    </row>
    <row r="3" spans="1:8" s="437" customFormat="1" ht="15" customHeight="1" x14ac:dyDescent="0.25">
      <c r="A3" s="438"/>
      <c r="B3" s="1"/>
      <c r="C3" s="1"/>
      <c r="D3" s="1"/>
      <c r="E3" s="1"/>
      <c r="F3" s="295" t="s">
        <v>0</v>
      </c>
    </row>
    <row r="4" spans="1:8" s="437" customFormat="1" ht="27.75" customHeight="1" x14ac:dyDescent="0.25">
      <c r="A4" s="1743" t="s">
        <v>1</v>
      </c>
      <c r="B4" s="1744" t="s">
        <v>278</v>
      </c>
      <c r="C4" s="1745" t="s">
        <v>276</v>
      </c>
      <c r="D4" s="1745" t="s">
        <v>552</v>
      </c>
      <c r="E4" s="1746" t="s">
        <v>553</v>
      </c>
      <c r="F4" s="1747" t="s">
        <v>274</v>
      </c>
    </row>
    <row r="5" spans="1:8" s="439" customFormat="1" ht="24.75" customHeight="1" x14ac:dyDescent="0.25">
      <c r="A5" s="1743"/>
      <c r="B5" s="1744"/>
      <c r="C5" s="1745"/>
      <c r="D5" s="1745"/>
      <c r="E5" s="1746"/>
      <c r="F5" s="1747"/>
    </row>
    <row r="6" spans="1:8" s="449" customFormat="1" ht="36" customHeight="1" x14ac:dyDescent="0.25">
      <c r="A6" s="734">
        <v>1</v>
      </c>
      <c r="B6" s="735" t="s">
        <v>226</v>
      </c>
      <c r="C6" s="736" t="e">
        <f>C7+C8+C9</f>
        <v>#REF!</v>
      </c>
      <c r="D6" s="736">
        <v>996975914.42999995</v>
      </c>
      <c r="E6" s="736">
        <v>10006572.550000001</v>
      </c>
      <c r="F6" s="737">
        <v>1.0036925070272183E-2</v>
      </c>
      <c r="H6" s="522"/>
    </row>
    <row r="7" spans="1:8" s="441" customFormat="1" ht="30" customHeight="1" x14ac:dyDescent="0.25">
      <c r="A7" s="738"/>
      <c r="B7" s="732" t="s">
        <v>10</v>
      </c>
      <c r="C7" s="229" t="e">
        <f>#REF!</f>
        <v>#REF!</v>
      </c>
      <c r="D7" s="229">
        <v>100000</v>
      </c>
      <c r="E7" s="229">
        <v>0</v>
      </c>
      <c r="F7" s="733">
        <v>0</v>
      </c>
      <c r="H7" s="523"/>
    </row>
    <row r="8" spans="1:8" s="443" customFormat="1" ht="30" customHeight="1" x14ac:dyDescent="0.25">
      <c r="A8" s="739"/>
      <c r="B8" s="732" t="s">
        <v>158</v>
      </c>
      <c r="C8" s="229" t="e">
        <f>#REF!+#REF!</f>
        <v>#REF!</v>
      </c>
      <c r="D8" s="229">
        <v>976539432.52999997</v>
      </c>
      <c r="E8" s="229">
        <v>10006572.550000001</v>
      </c>
      <c r="F8" s="733">
        <v>1.0246972335848396E-2</v>
      </c>
      <c r="H8" s="526"/>
    </row>
    <row r="9" spans="1:8" s="443" customFormat="1" ht="35.25" customHeight="1" x14ac:dyDescent="0.25">
      <c r="A9" s="739"/>
      <c r="B9" s="732" t="s">
        <v>213</v>
      </c>
      <c r="C9" s="229" t="e">
        <f>#REF!</f>
        <v>#REF!</v>
      </c>
      <c r="D9" s="229">
        <v>20336481.899999999</v>
      </c>
      <c r="E9" s="229">
        <v>0</v>
      </c>
      <c r="F9" s="733">
        <v>0</v>
      </c>
      <c r="H9" s="526"/>
    </row>
    <row r="10" spans="1:8" s="449" customFormat="1" ht="42" customHeight="1" x14ac:dyDescent="0.25">
      <c r="A10" s="740">
        <v>2</v>
      </c>
      <c r="B10" s="741" t="s">
        <v>227</v>
      </c>
      <c r="C10" s="742" t="e">
        <f>C11+C12+C13+C14+C15+#REF!</f>
        <v>#REF!</v>
      </c>
      <c r="D10" s="742">
        <v>1766067893.6700001</v>
      </c>
      <c r="E10" s="742">
        <v>-73018.22</v>
      </c>
      <c r="F10" s="743">
        <v>-4.1345080934721908E-5</v>
      </c>
      <c r="H10" s="522"/>
    </row>
    <row r="11" spans="1:8" s="445" customFormat="1" ht="71.25" customHeight="1" x14ac:dyDescent="0.25">
      <c r="A11" s="738"/>
      <c r="B11" s="744" t="s">
        <v>246</v>
      </c>
      <c r="C11" s="232" t="e">
        <f>#REF!+#REF!</f>
        <v>#REF!</v>
      </c>
      <c r="D11" s="232">
        <v>476940660.89999998</v>
      </c>
      <c r="E11" s="232">
        <v>193851.78</v>
      </c>
      <c r="F11" s="745">
        <v>4.0644842407480301E-4</v>
      </c>
      <c r="H11" s="527"/>
    </row>
    <row r="12" spans="1:8" s="445" customFormat="1" ht="18.75" customHeight="1" x14ac:dyDescent="0.25">
      <c r="A12" s="738"/>
      <c r="B12" s="744" t="s">
        <v>166</v>
      </c>
      <c r="C12" s="232" t="e">
        <f>#REF!</f>
        <v>#REF!</v>
      </c>
      <c r="D12" s="232">
        <v>0</v>
      </c>
      <c r="E12" s="232">
        <v>-266870</v>
      </c>
      <c r="F12" s="745" t="e">
        <v>#DIV/0!</v>
      </c>
      <c r="H12" s="527"/>
    </row>
    <row r="13" spans="1:8" s="439" customFormat="1" ht="30" customHeight="1" x14ac:dyDescent="0.25">
      <c r="A13" s="746"/>
      <c r="B13" s="744" t="s">
        <v>214</v>
      </c>
      <c r="C13" s="232" t="e">
        <f>#REF!</f>
        <v>#REF!</v>
      </c>
      <c r="D13" s="232">
        <v>0</v>
      </c>
      <c r="E13" s="232">
        <v>0</v>
      </c>
      <c r="F13" s="745" t="e">
        <v>#DIV/0!</v>
      </c>
      <c r="H13" s="525"/>
    </row>
    <row r="14" spans="1:8" s="445" customFormat="1" ht="18.75" customHeight="1" x14ac:dyDescent="0.25">
      <c r="A14" s="738"/>
      <c r="B14" s="744" t="s">
        <v>23</v>
      </c>
      <c r="C14" s="232" t="e">
        <f>#REF!</f>
        <v>#REF!</v>
      </c>
      <c r="D14" s="232">
        <v>145716424.57999998</v>
      </c>
      <c r="E14" s="232">
        <v>0</v>
      </c>
      <c r="F14" s="745">
        <v>0</v>
      </c>
      <c r="H14" s="527"/>
    </row>
    <row r="15" spans="1:8" s="445" customFormat="1" ht="42" customHeight="1" x14ac:dyDescent="0.25">
      <c r="A15" s="738"/>
      <c r="B15" s="744" t="s">
        <v>24</v>
      </c>
      <c r="C15" s="232" t="e">
        <f>#REF!+#REF!</f>
        <v>#REF!</v>
      </c>
      <c r="D15" s="232">
        <v>1143410808.1900001</v>
      </c>
      <c r="E15" s="232">
        <v>0</v>
      </c>
      <c r="F15" s="745">
        <v>0</v>
      </c>
      <c r="H15" s="527"/>
    </row>
    <row r="16" spans="1:8" s="440" customFormat="1" ht="52.5" customHeight="1" x14ac:dyDescent="0.25">
      <c r="A16" s="734">
        <v>3</v>
      </c>
      <c r="B16" s="735" t="s">
        <v>228</v>
      </c>
      <c r="C16" s="736" t="e">
        <f>C17+C18+C19+C20+C21+#REF!+C25+C26+C27</f>
        <v>#REF!</v>
      </c>
      <c r="D16" s="736">
        <v>723868969.26000011</v>
      </c>
      <c r="E16" s="736">
        <v>21571617</v>
      </c>
      <c r="F16" s="737">
        <v>2.9800444439623274E-2</v>
      </c>
      <c r="H16" s="529"/>
    </row>
    <row r="17" spans="1:8" s="445" customFormat="1" ht="80.25" customHeight="1" x14ac:dyDescent="0.25">
      <c r="A17" s="738"/>
      <c r="B17" s="732" t="s">
        <v>167</v>
      </c>
      <c r="C17" s="229" t="e">
        <f>#REF!</f>
        <v>#REF!</v>
      </c>
      <c r="D17" s="229">
        <v>3509546.24</v>
      </c>
      <c r="E17" s="229">
        <v>0</v>
      </c>
      <c r="F17" s="733">
        <v>0</v>
      </c>
      <c r="H17" s="527"/>
    </row>
    <row r="18" spans="1:8" s="445" customFormat="1" ht="96.75" customHeight="1" x14ac:dyDescent="0.25">
      <c r="A18" s="738"/>
      <c r="B18" s="732" t="s">
        <v>168</v>
      </c>
      <c r="C18" s="229" t="e">
        <f>#REF!+#REF!+#REF!</f>
        <v>#REF!</v>
      </c>
      <c r="D18" s="229">
        <v>62366564.019999996</v>
      </c>
      <c r="E18" s="229">
        <v>1272709.2200000002</v>
      </c>
      <c r="F18" s="733">
        <v>2.0406915788913141E-2</v>
      </c>
      <c r="H18" s="527"/>
    </row>
    <row r="19" spans="1:8" s="445" customFormat="1" ht="71.25" customHeight="1" x14ac:dyDescent="0.25">
      <c r="A19" s="738"/>
      <c r="B19" s="732" t="s">
        <v>169</v>
      </c>
      <c r="C19" s="229" t="e">
        <f>#REF!+#REF!+#REF!+#REF!</f>
        <v>#REF!</v>
      </c>
      <c r="D19" s="229">
        <v>90358652.709999993</v>
      </c>
      <c r="E19" s="229">
        <v>7586146.5199999996</v>
      </c>
      <c r="F19" s="733">
        <v>8.3955949900528348E-2</v>
      </c>
      <c r="H19" s="527"/>
    </row>
    <row r="20" spans="1:8" s="445" customFormat="1" ht="58.5" customHeight="1" x14ac:dyDescent="0.25">
      <c r="A20" s="738"/>
      <c r="B20" s="732" t="s">
        <v>170</v>
      </c>
      <c r="C20" s="229" t="e">
        <f>#REF!</f>
        <v>#REF!</v>
      </c>
      <c r="D20" s="229">
        <v>135989700</v>
      </c>
      <c r="E20" s="229">
        <v>2397417</v>
      </c>
      <c r="F20" s="733">
        <v>1.7629401344366521E-2</v>
      </c>
      <c r="G20" s="444"/>
      <c r="H20" s="444"/>
    </row>
    <row r="21" spans="1:8" s="445" customFormat="1" ht="51.75" customHeight="1" x14ac:dyDescent="0.25">
      <c r="A21" s="738"/>
      <c r="B21" s="732" t="s">
        <v>171</v>
      </c>
      <c r="C21" s="229" t="e">
        <f>#REF!+#REF!+#REF!+#REF!</f>
        <v>#REF!</v>
      </c>
      <c r="D21" s="229">
        <v>34558192.969999999</v>
      </c>
      <c r="E21" s="229">
        <v>617578.73</v>
      </c>
      <c r="F21" s="733">
        <v>1.7870689319204876E-2</v>
      </c>
      <c r="G21" s="444"/>
      <c r="H21" s="444"/>
    </row>
    <row r="22" spans="1:8" s="448" customFormat="1" ht="12.75" hidden="1" customHeight="1" x14ac:dyDescent="0.25">
      <c r="A22" s="746"/>
      <c r="B22" s="371"/>
      <c r="C22" s="231"/>
      <c r="D22" s="231"/>
      <c r="E22" s="231"/>
      <c r="F22" s="362" t="e">
        <v>#DIV/0!</v>
      </c>
      <c r="G22" s="444"/>
      <c r="H22" s="444"/>
    </row>
    <row r="23" spans="1:8" s="448" customFormat="1" ht="12.75" hidden="1" customHeight="1" x14ac:dyDescent="0.25">
      <c r="A23" s="746"/>
      <c r="B23" s="315"/>
      <c r="C23" s="231"/>
      <c r="D23" s="231"/>
      <c r="E23" s="231"/>
      <c r="F23" s="362" t="e">
        <v>#DIV/0!</v>
      </c>
      <c r="G23" s="444"/>
      <c r="H23" s="444"/>
    </row>
    <row r="24" spans="1:8" s="439" customFormat="1" ht="12.75" hidden="1" customHeight="1" thickBot="1" x14ac:dyDescent="0.3">
      <c r="A24" s="746"/>
      <c r="B24" s="645"/>
      <c r="C24" s="231"/>
      <c r="D24" s="231"/>
      <c r="E24" s="231"/>
      <c r="F24" s="362" t="e">
        <v>#DIV/0!</v>
      </c>
      <c r="G24" s="444"/>
      <c r="H24" s="444"/>
    </row>
    <row r="25" spans="1:8" s="439" customFormat="1" ht="37.5" customHeight="1" x14ac:dyDescent="0.25">
      <c r="A25" s="746"/>
      <c r="B25" s="732" t="s">
        <v>217</v>
      </c>
      <c r="C25" s="229" t="e">
        <f>#REF!</f>
        <v>#REF!</v>
      </c>
      <c r="D25" s="229">
        <v>350517757.62</v>
      </c>
      <c r="E25" s="229">
        <v>8139491.2799999993</v>
      </c>
      <c r="F25" s="733">
        <v>2.3221337872485502E-2</v>
      </c>
      <c r="G25" s="444"/>
      <c r="H25" s="444"/>
    </row>
    <row r="26" spans="1:8" s="439" customFormat="1" ht="45.75" customHeight="1" x14ac:dyDescent="0.25">
      <c r="A26" s="746"/>
      <c r="B26" s="732" t="s">
        <v>27</v>
      </c>
      <c r="C26" s="229" t="e">
        <f>#REF!</f>
        <v>#REF!</v>
      </c>
      <c r="D26" s="229">
        <v>39016151</v>
      </c>
      <c r="E26" s="229">
        <v>1558274.25</v>
      </c>
      <c r="F26" s="733">
        <v>3.9939210046629148E-2</v>
      </c>
      <c r="G26" s="444"/>
      <c r="H26" s="444"/>
    </row>
    <row r="27" spans="1:8" s="441" customFormat="1" ht="33.75" customHeight="1" x14ac:dyDescent="0.25">
      <c r="A27" s="738"/>
      <c r="B27" s="732" t="s">
        <v>17</v>
      </c>
      <c r="C27" s="229" t="e">
        <f>#REF!</f>
        <v>#REF!</v>
      </c>
      <c r="D27" s="229">
        <v>7552404.7000000002</v>
      </c>
      <c r="E27" s="229">
        <v>0</v>
      </c>
      <c r="F27" s="733">
        <v>0</v>
      </c>
      <c r="G27" s="444"/>
      <c r="H27" s="444"/>
    </row>
    <row r="28" spans="1:8" s="449" customFormat="1" ht="33" customHeight="1" x14ac:dyDescent="0.25">
      <c r="A28" s="740">
        <v>4</v>
      </c>
      <c r="B28" s="741" t="s">
        <v>229</v>
      </c>
      <c r="C28" s="742" t="e">
        <f>C29+C30</f>
        <v>#REF!</v>
      </c>
      <c r="D28" s="742">
        <v>243131354</v>
      </c>
      <c r="E28" s="742">
        <v>16045458.510000002</v>
      </c>
      <c r="F28" s="743">
        <v>6.5995019753807657E-2</v>
      </c>
      <c r="G28" s="444"/>
      <c r="H28" s="444"/>
    </row>
    <row r="29" spans="1:8" s="449" customFormat="1" ht="31.5" customHeight="1" x14ac:dyDescent="0.25">
      <c r="A29" s="747"/>
      <c r="B29" s="744" t="s">
        <v>172</v>
      </c>
      <c r="C29" s="232" t="e">
        <f>#REF!</f>
        <v>#REF!</v>
      </c>
      <c r="D29" s="232">
        <v>39258650.689999998</v>
      </c>
      <c r="E29" s="232">
        <v>2370720.96</v>
      </c>
      <c r="F29" s="745">
        <v>6.0387224683803829E-2</v>
      </c>
      <c r="G29" s="444"/>
      <c r="H29" s="444"/>
    </row>
    <row r="30" spans="1:8" s="445" customFormat="1" ht="34.5" customHeight="1" x14ac:dyDescent="0.25">
      <c r="A30" s="738"/>
      <c r="B30" s="744" t="s">
        <v>202</v>
      </c>
      <c r="C30" s="232" t="e">
        <f>#REF!</f>
        <v>#REF!</v>
      </c>
      <c r="D30" s="232">
        <v>203872703.31</v>
      </c>
      <c r="E30" s="232">
        <v>13674737.550000001</v>
      </c>
      <c r="F30" s="745">
        <v>6.7074882159220639E-2</v>
      </c>
      <c r="G30" s="444"/>
      <c r="H30" s="444"/>
    </row>
    <row r="31" spans="1:8" s="531" customFormat="1" ht="35.25" customHeight="1" x14ac:dyDescent="0.25">
      <c r="A31" s="734">
        <v>5</v>
      </c>
      <c r="B31" s="735" t="s">
        <v>256</v>
      </c>
      <c r="C31" s="736" t="e">
        <f>C32+C37+C54+C88+C89+C106+C112+C113+C114</f>
        <v>#REF!</v>
      </c>
      <c r="D31" s="736">
        <v>9829379078.4799995</v>
      </c>
      <c r="E31" s="736">
        <v>252236162.40000001</v>
      </c>
      <c r="F31" s="737">
        <v>2.5661454338680917E-2</v>
      </c>
      <c r="G31" s="444"/>
      <c r="H31" s="444"/>
    </row>
    <row r="32" spans="1:8" s="445" customFormat="1" ht="47.25" customHeight="1" x14ac:dyDescent="0.25">
      <c r="A32" s="738"/>
      <c r="B32" s="732" t="s">
        <v>174</v>
      </c>
      <c r="C32" s="229" t="e">
        <f>#REF!+#REF!+#REF!+#REF!+#REF!+#REF!+#REF!+#REF!+C33</f>
        <v>#REF!</v>
      </c>
      <c r="D32" s="229">
        <v>2606046954.1800003</v>
      </c>
      <c r="E32" s="229">
        <v>109729425.17</v>
      </c>
      <c r="F32" s="733">
        <v>4.2105697671332501E-2</v>
      </c>
      <c r="G32" s="444"/>
      <c r="H32" s="444"/>
    </row>
    <row r="33" spans="1:8" s="446" customFormat="1" ht="15" hidden="1" customHeight="1" x14ac:dyDescent="0.25">
      <c r="A33" s="748"/>
      <c r="B33" s="693" t="s">
        <v>56</v>
      </c>
      <c r="C33" s="236">
        <f t="shared" ref="C33" si="0">SUM(C34:C36)</f>
        <v>0</v>
      </c>
      <c r="D33" s="236">
        <v>0</v>
      </c>
      <c r="E33" s="236">
        <v>0</v>
      </c>
      <c r="F33" s="698" t="e">
        <v>#DIV/0!</v>
      </c>
      <c r="G33" s="444"/>
      <c r="H33" s="444"/>
    </row>
    <row r="34" spans="1:8" s="447" customFormat="1" ht="12.75" hidden="1" customHeight="1" x14ac:dyDescent="0.25">
      <c r="A34" s="746"/>
      <c r="B34" s="315"/>
      <c r="C34" s="231"/>
      <c r="D34" s="231"/>
      <c r="E34" s="231"/>
      <c r="F34" s="362" t="e">
        <v>#DIV/0!</v>
      </c>
      <c r="G34" s="444"/>
      <c r="H34" s="444"/>
    </row>
    <row r="35" spans="1:8" s="447" customFormat="1" ht="12.75" hidden="1" customHeight="1" x14ac:dyDescent="0.25">
      <c r="A35" s="746"/>
      <c r="B35" s="315" t="s">
        <v>7</v>
      </c>
      <c r="C35" s="231"/>
      <c r="D35" s="231"/>
      <c r="E35" s="231"/>
      <c r="F35" s="362" t="e">
        <v>#DIV/0!</v>
      </c>
      <c r="G35" s="444"/>
      <c r="H35" s="444"/>
    </row>
    <row r="36" spans="1:8" s="447" customFormat="1" ht="12.75" hidden="1" customHeight="1" x14ac:dyDescent="0.25">
      <c r="A36" s="746"/>
      <c r="B36" s="315"/>
      <c r="C36" s="231"/>
      <c r="D36" s="231"/>
      <c r="E36" s="231"/>
      <c r="F36" s="362" t="e">
        <v>#DIV/0!</v>
      </c>
      <c r="G36" s="444"/>
      <c r="H36" s="444"/>
    </row>
    <row r="37" spans="1:8" s="445" customFormat="1" ht="41.25" customHeight="1" x14ac:dyDescent="0.25">
      <c r="A37" s="749"/>
      <c r="B37" s="732" t="s">
        <v>175</v>
      </c>
      <c r="C37" s="229" t="e">
        <f>#REF!+#REF!+#REF!+#REF!+#REF!+#REF!+C52</f>
        <v>#REF!</v>
      </c>
      <c r="D37" s="229">
        <v>3944485529.1700001</v>
      </c>
      <c r="E37" s="229">
        <v>99510754.189999998</v>
      </c>
      <c r="F37" s="733">
        <v>2.5227815758000531E-2</v>
      </c>
      <c r="G37" s="444"/>
      <c r="H37" s="444"/>
    </row>
    <row r="38" spans="1:8" s="446" customFormat="1" ht="30" hidden="1" customHeight="1" x14ac:dyDescent="0.25">
      <c r="A38" s="748"/>
      <c r="B38" s="693" t="s">
        <v>64</v>
      </c>
      <c r="C38" s="236">
        <f t="shared" ref="C38" si="1">SUM(C39:C40)</f>
        <v>0</v>
      </c>
      <c r="D38" s="236">
        <v>0</v>
      </c>
      <c r="E38" s="236">
        <v>0</v>
      </c>
      <c r="F38" s="698" t="e">
        <v>#DIV/0!</v>
      </c>
      <c r="G38" s="444"/>
      <c r="H38" s="444"/>
    </row>
    <row r="39" spans="1:8" s="439" customFormat="1" ht="12.75" hidden="1" customHeight="1" x14ac:dyDescent="0.25">
      <c r="A39" s="746"/>
      <c r="B39" s="315"/>
      <c r="C39" s="231"/>
      <c r="D39" s="231"/>
      <c r="E39" s="231"/>
      <c r="F39" s="362" t="e">
        <v>#DIV/0!</v>
      </c>
      <c r="G39" s="444"/>
      <c r="H39" s="444"/>
    </row>
    <row r="40" spans="1:8" s="447" customFormat="1" ht="12.75" hidden="1" customHeight="1" x14ac:dyDescent="0.25">
      <c r="A40" s="746"/>
      <c r="B40" s="315" t="s">
        <v>7</v>
      </c>
      <c r="C40" s="231"/>
      <c r="D40" s="231"/>
      <c r="E40" s="231"/>
      <c r="F40" s="362" t="e">
        <v>#DIV/0!</v>
      </c>
      <c r="G40" s="444"/>
      <c r="H40" s="444"/>
    </row>
    <row r="41" spans="1:8" s="446" customFormat="1" ht="45" hidden="1" customHeight="1" x14ac:dyDescent="0.25">
      <c r="A41" s="748"/>
      <c r="B41" s="696" t="s">
        <v>55</v>
      </c>
      <c r="C41" s="235">
        <f t="shared" ref="C41" si="2">SUM(C42:C43)</f>
        <v>0</v>
      </c>
      <c r="D41" s="235">
        <v>0</v>
      </c>
      <c r="E41" s="235">
        <v>0</v>
      </c>
      <c r="F41" s="697" t="e">
        <v>#DIV/0!</v>
      </c>
      <c r="G41" s="444"/>
      <c r="H41" s="444"/>
    </row>
    <row r="42" spans="1:8" s="447" customFormat="1" ht="12.75" hidden="1" customHeight="1" x14ac:dyDescent="0.25">
      <c r="A42" s="746"/>
      <c r="B42" s="315"/>
      <c r="C42" s="231"/>
      <c r="D42" s="231"/>
      <c r="E42" s="231"/>
      <c r="F42" s="362" t="e">
        <v>#DIV/0!</v>
      </c>
      <c r="G42" s="444"/>
      <c r="H42" s="444"/>
    </row>
    <row r="43" spans="1:8" s="447" customFormat="1" ht="12.75" hidden="1" customHeight="1" x14ac:dyDescent="0.25">
      <c r="A43" s="746"/>
      <c r="B43" s="315" t="s">
        <v>7</v>
      </c>
      <c r="C43" s="231"/>
      <c r="D43" s="231"/>
      <c r="E43" s="231"/>
      <c r="F43" s="362" t="e">
        <v>#DIV/0!</v>
      </c>
      <c r="G43" s="444"/>
      <c r="H43" s="444"/>
    </row>
    <row r="44" spans="1:8" s="446" customFormat="1" ht="30" hidden="1" customHeight="1" x14ac:dyDescent="0.25">
      <c r="A44" s="748"/>
      <c r="B44" s="693" t="s">
        <v>163</v>
      </c>
      <c r="C44" s="236">
        <f t="shared" ref="C44" si="3">SUM(C45:C46)</f>
        <v>0</v>
      </c>
      <c r="D44" s="236">
        <v>0</v>
      </c>
      <c r="E44" s="236">
        <v>0</v>
      </c>
      <c r="F44" s="698" t="e">
        <v>#DIV/0!</v>
      </c>
      <c r="G44" s="444"/>
      <c r="H44" s="444"/>
    </row>
    <row r="45" spans="1:8" s="447" customFormat="1" ht="12.75" hidden="1" customHeight="1" x14ac:dyDescent="0.25">
      <c r="A45" s="746"/>
      <c r="B45" s="315"/>
      <c r="C45" s="231"/>
      <c r="D45" s="231"/>
      <c r="E45" s="231"/>
      <c r="F45" s="362" t="e">
        <v>#DIV/0!</v>
      </c>
      <c r="G45" s="444"/>
      <c r="H45" s="444"/>
    </row>
    <row r="46" spans="1:8" s="447" customFormat="1" ht="12.75" hidden="1" customHeight="1" x14ac:dyDescent="0.25">
      <c r="A46" s="746"/>
      <c r="B46" s="315" t="s">
        <v>7</v>
      </c>
      <c r="C46" s="231"/>
      <c r="D46" s="231"/>
      <c r="E46" s="231"/>
      <c r="F46" s="362" t="e">
        <v>#DIV/0!</v>
      </c>
      <c r="G46" s="444"/>
      <c r="H46" s="444"/>
    </row>
    <row r="47" spans="1:8" s="446" customFormat="1" ht="15" hidden="1" customHeight="1" x14ac:dyDescent="0.25">
      <c r="A47" s="748"/>
      <c r="B47" s="693" t="s">
        <v>56</v>
      </c>
      <c r="C47" s="236">
        <f t="shared" ref="C47" si="4">SUM(C48:C49)</f>
        <v>0</v>
      </c>
      <c r="D47" s="236">
        <v>0</v>
      </c>
      <c r="E47" s="236">
        <v>0</v>
      </c>
      <c r="F47" s="698" t="e">
        <v>#DIV/0!</v>
      </c>
      <c r="G47" s="444"/>
      <c r="H47" s="444"/>
    </row>
    <row r="48" spans="1:8" s="447" customFormat="1" ht="12.75" hidden="1" customHeight="1" x14ac:dyDescent="0.25">
      <c r="A48" s="746"/>
      <c r="B48" s="315"/>
      <c r="C48" s="231"/>
      <c r="D48" s="231"/>
      <c r="E48" s="231"/>
      <c r="F48" s="362" t="e">
        <v>#DIV/0!</v>
      </c>
      <c r="G48" s="444"/>
      <c r="H48" s="444"/>
    </row>
    <row r="49" spans="1:8" s="447" customFormat="1" ht="12.75" hidden="1" customHeight="1" x14ac:dyDescent="0.25">
      <c r="A49" s="746"/>
      <c r="B49" s="315" t="s">
        <v>7</v>
      </c>
      <c r="C49" s="231"/>
      <c r="D49" s="231"/>
      <c r="E49" s="231"/>
      <c r="F49" s="362" t="e">
        <v>#DIV/0!</v>
      </c>
      <c r="G49" s="444"/>
      <c r="H49" s="444"/>
    </row>
    <row r="50" spans="1:8" s="446" customFormat="1" ht="30" hidden="1" customHeight="1" x14ac:dyDescent="0.25">
      <c r="A50" s="748"/>
      <c r="B50" s="696" t="s">
        <v>58</v>
      </c>
      <c r="C50" s="235">
        <f>SUM(C51:C51)</f>
        <v>0</v>
      </c>
      <c r="D50" s="235">
        <v>0</v>
      </c>
      <c r="E50" s="235">
        <v>0</v>
      </c>
      <c r="F50" s="697" t="e">
        <v>#DIV/0!</v>
      </c>
      <c r="G50" s="444"/>
      <c r="H50" s="444"/>
    </row>
    <row r="51" spans="1:8" s="447" customFormat="1" ht="15" hidden="1" customHeight="1" x14ac:dyDescent="0.25">
      <c r="A51" s="746"/>
      <c r="B51" s="315"/>
      <c r="C51" s="231"/>
      <c r="D51" s="231"/>
      <c r="E51" s="231"/>
      <c r="F51" s="362" t="e">
        <v>#DIV/0!</v>
      </c>
      <c r="G51" s="444"/>
      <c r="H51" s="444"/>
    </row>
    <row r="52" spans="1:8" s="446" customFormat="1" ht="45.75" hidden="1" customHeight="1" x14ac:dyDescent="0.25">
      <c r="A52" s="748"/>
      <c r="B52" s="696" t="s">
        <v>67</v>
      </c>
      <c r="C52" s="235">
        <f>C53</f>
        <v>3370360</v>
      </c>
      <c r="D52" s="235">
        <v>0</v>
      </c>
      <c r="E52" s="235">
        <v>0</v>
      </c>
      <c r="F52" s="697" t="e">
        <v>#DIV/0!</v>
      </c>
      <c r="G52" s="444"/>
      <c r="H52" s="444"/>
    </row>
    <row r="53" spans="1:8" s="447" customFormat="1" ht="15.75" hidden="1" customHeight="1" x14ac:dyDescent="0.25">
      <c r="A53" s="746"/>
      <c r="B53" s="315"/>
      <c r="C53" s="231">
        <v>3370360</v>
      </c>
      <c r="D53" s="231"/>
      <c r="E53" s="231"/>
      <c r="F53" s="362" t="e">
        <v>#DIV/0!</v>
      </c>
      <c r="G53" s="444"/>
      <c r="H53" s="444"/>
    </row>
    <row r="54" spans="1:8" s="445" customFormat="1" ht="30" customHeight="1" x14ac:dyDescent="0.25">
      <c r="A54" s="738"/>
      <c r="B54" s="732" t="s">
        <v>176</v>
      </c>
      <c r="C54" s="229" t="e">
        <f>#REF!+#REF!</f>
        <v>#REF!</v>
      </c>
      <c r="D54" s="229">
        <v>139506946.69999999</v>
      </c>
      <c r="E54" s="229">
        <v>3953249.03</v>
      </c>
      <c r="F54" s="733">
        <v>2.8337291608146135E-2</v>
      </c>
      <c r="G54" s="444"/>
      <c r="H54" s="444"/>
    </row>
    <row r="55" spans="1:8" s="446" customFormat="1" ht="15" hidden="1" customHeight="1" x14ac:dyDescent="0.25">
      <c r="A55" s="748"/>
      <c r="B55" s="693" t="s">
        <v>70</v>
      </c>
      <c r="C55" s="236">
        <f>SUM(C56:C57)</f>
        <v>0</v>
      </c>
      <c r="D55" s="236">
        <v>0</v>
      </c>
      <c r="E55" s="236">
        <v>0</v>
      </c>
      <c r="F55" s="698" t="e">
        <v>#DIV/0!</v>
      </c>
      <c r="G55" s="444"/>
      <c r="H55" s="444"/>
    </row>
    <row r="56" spans="1:8" s="439" customFormat="1" ht="12.75" hidden="1" customHeight="1" x14ac:dyDescent="0.25">
      <c r="A56" s="746"/>
      <c r="B56" s="315"/>
      <c r="C56" s="231"/>
      <c r="D56" s="231"/>
      <c r="E56" s="231"/>
      <c r="F56" s="362" t="e">
        <v>#DIV/0!</v>
      </c>
      <c r="G56" s="444"/>
      <c r="H56" s="444"/>
    </row>
    <row r="57" spans="1:8" s="447" customFormat="1" ht="12.75" hidden="1" customHeight="1" x14ac:dyDescent="0.25">
      <c r="A57" s="746"/>
      <c r="B57" s="315" t="s">
        <v>7</v>
      </c>
      <c r="C57" s="231"/>
      <c r="D57" s="231"/>
      <c r="E57" s="231"/>
      <c r="F57" s="362" t="e">
        <v>#DIV/0!</v>
      </c>
      <c r="G57" s="444"/>
      <c r="H57" s="444"/>
    </row>
    <row r="58" spans="1:8" s="446" customFormat="1" ht="15" hidden="1" customHeight="1" x14ac:dyDescent="0.25">
      <c r="A58" s="748"/>
      <c r="B58" s="693" t="s">
        <v>56</v>
      </c>
      <c r="C58" s="236">
        <f t="shared" ref="C58" si="5">SUM(C59:C60)</f>
        <v>0</v>
      </c>
      <c r="D58" s="236">
        <v>0</v>
      </c>
      <c r="E58" s="236">
        <v>0</v>
      </c>
      <c r="F58" s="698" t="e">
        <v>#DIV/0!</v>
      </c>
      <c r="G58" s="444"/>
      <c r="H58" s="444"/>
    </row>
    <row r="59" spans="1:8" s="439" customFormat="1" ht="12.75" hidden="1" customHeight="1" x14ac:dyDescent="0.25">
      <c r="A59" s="746"/>
      <c r="B59" s="315"/>
      <c r="C59" s="231"/>
      <c r="D59" s="231"/>
      <c r="E59" s="231"/>
      <c r="F59" s="362" t="e">
        <v>#DIV/0!</v>
      </c>
      <c r="G59" s="444"/>
      <c r="H59" s="444"/>
    </row>
    <row r="60" spans="1:8" s="447" customFormat="1" ht="12.75" hidden="1" customHeight="1" x14ac:dyDescent="0.25">
      <c r="A60" s="746"/>
      <c r="B60" s="315" t="s">
        <v>7</v>
      </c>
      <c r="C60" s="231"/>
      <c r="D60" s="231"/>
      <c r="E60" s="231"/>
      <c r="F60" s="362" t="e">
        <v>#DIV/0!</v>
      </c>
      <c r="G60" s="444"/>
      <c r="H60" s="444"/>
    </row>
    <row r="61" spans="1:8" s="446" customFormat="1" ht="30" hidden="1" customHeight="1" x14ac:dyDescent="0.25">
      <c r="A61" s="748"/>
      <c r="B61" s="693" t="s">
        <v>73</v>
      </c>
      <c r="C61" s="236">
        <f t="shared" ref="C61" si="6">SUM(C62:C63)</f>
        <v>0</v>
      </c>
      <c r="D61" s="236">
        <v>0</v>
      </c>
      <c r="E61" s="236">
        <v>0</v>
      </c>
      <c r="F61" s="698" t="e">
        <v>#DIV/0!</v>
      </c>
      <c r="G61" s="444"/>
      <c r="H61" s="444"/>
    </row>
    <row r="62" spans="1:8" s="439" customFormat="1" ht="12.75" hidden="1" customHeight="1" x14ac:dyDescent="0.25">
      <c r="A62" s="746"/>
      <c r="B62" s="315"/>
      <c r="C62" s="231"/>
      <c r="D62" s="231"/>
      <c r="E62" s="231"/>
      <c r="F62" s="362" t="e">
        <v>#DIV/0!</v>
      </c>
      <c r="G62" s="444"/>
      <c r="H62" s="444"/>
    </row>
    <row r="63" spans="1:8" s="447" customFormat="1" ht="12.75" hidden="1" customHeight="1" x14ac:dyDescent="0.25">
      <c r="A63" s="746"/>
      <c r="B63" s="315" t="s">
        <v>7</v>
      </c>
      <c r="C63" s="231"/>
      <c r="D63" s="231"/>
      <c r="E63" s="231"/>
      <c r="F63" s="362" t="e">
        <v>#DIV/0!</v>
      </c>
      <c r="G63" s="444"/>
      <c r="H63" s="444"/>
    </row>
    <row r="64" spans="1:8" s="446" customFormat="1" ht="45" hidden="1" customHeight="1" x14ac:dyDescent="0.25">
      <c r="A64" s="748"/>
      <c r="B64" s="693"/>
      <c r="C64" s="236">
        <f>SUM(C65:C67)</f>
        <v>0</v>
      </c>
      <c r="D64" s="236">
        <v>0</v>
      </c>
      <c r="E64" s="236">
        <v>0</v>
      </c>
      <c r="F64" s="698" t="e">
        <v>#DIV/0!</v>
      </c>
      <c r="G64" s="444"/>
      <c r="H64" s="444"/>
    </row>
    <row r="65" spans="1:8" s="439" customFormat="1" ht="12.75" hidden="1" customHeight="1" x14ac:dyDescent="0.25">
      <c r="A65" s="746"/>
      <c r="B65" s="750"/>
      <c r="C65" s="231"/>
      <c r="D65" s="231"/>
      <c r="E65" s="231"/>
      <c r="F65" s="362" t="e">
        <v>#DIV/0!</v>
      </c>
      <c r="G65" s="444"/>
      <c r="H65" s="444"/>
    </row>
    <row r="66" spans="1:8" s="439" customFormat="1" ht="12.75" hidden="1" customHeight="1" x14ac:dyDescent="0.25">
      <c r="A66" s="746"/>
      <c r="B66" s="315" t="s">
        <v>7</v>
      </c>
      <c r="C66" s="231"/>
      <c r="D66" s="231"/>
      <c r="E66" s="231"/>
      <c r="F66" s="362" t="e">
        <v>#DIV/0!</v>
      </c>
      <c r="G66" s="444"/>
      <c r="H66" s="444"/>
    </row>
    <row r="67" spans="1:8" s="439" customFormat="1" ht="12.75" hidden="1" customHeight="1" x14ac:dyDescent="0.25">
      <c r="A67" s="746"/>
      <c r="B67" s="315" t="s">
        <v>9</v>
      </c>
      <c r="C67" s="231"/>
      <c r="D67" s="231"/>
      <c r="E67" s="231"/>
      <c r="F67" s="362" t="e">
        <v>#DIV/0!</v>
      </c>
      <c r="G67" s="444"/>
      <c r="H67" s="444"/>
    </row>
    <row r="68" spans="1:8" s="446" customFormat="1" ht="15" hidden="1" customHeight="1" x14ac:dyDescent="0.25">
      <c r="A68" s="748"/>
      <c r="B68" s="693" t="s">
        <v>55</v>
      </c>
      <c r="C68" s="236">
        <f>SUM(C69:C70)</f>
        <v>0</v>
      </c>
      <c r="D68" s="236">
        <v>0</v>
      </c>
      <c r="E68" s="236">
        <v>0</v>
      </c>
      <c r="F68" s="698" t="e">
        <v>#DIV/0!</v>
      </c>
      <c r="G68" s="444"/>
      <c r="H68" s="444"/>
    </row>
    <row r="69" spans="1:8" s="439" customFormat="1" ht="12.75" hidden="1" customHeight="1" x14ac:dyDescent="0.25">
      <c r="A69" s="746"/>
      <c r="B69" s="750"/>
      <c r="C69" s="231"/>
      <c r="D69" s="231"/>
      <c r="E69" s="231"/>
      <c r="F69" s="362" t="e">
        <v>#DIV/0!</v>
      </c>
      <c r="G69" s="444"/>
      <c r="H69" s="444"/>
    </row>
    <row r="70" spans="1:8" s="439" customFormat="1" ht="10.5" hidden="1" customHeight="1" x14ac:dyDescent="0.25">
      <c r="A70" s="746"/>
      <c r="B70" s="315" t="s">
        <v>7</v>
      </c>
      <c r="C70" s="231"/>
      <c r="D70" s="231"/>
      <c r="E70" s="231"/>
      <c r="F70" s="362" t="e">
        <v>#DIV/0!</v>
      </c>
      <c r="G70" s="444"/>
      <c r="H70" s="444"/>
    </row>
    <row r="71" spans="1:8" s="445" customFormat="1" ht="30" hidden="1" customHeight="1" x14ac:dyDescent="0.25">
      <c r="A71" s="738"/>
      <c r="B71" s="751" t="s">
        <v>177</v>
      </c>
      <c r="C71" s="237">
        <f t="shared" ref="C71" si="7">C72+C74+C76+C78+C81+C83+C85</f>
        <v>0</v>
      </c>
      <c r="D71" s="237">
        <v>0</v>
      </c>
      <c r="E71" s="237">
        <v>0</v>
      </c>
      <c r="F71" s="752" t="e">
        <v>#DIV/0!</v>
      </c>
      <c r="G71" s="444"/>
      <c r="H71" s="444"/>
    </row>
    <row r="72" spans="1:8" s="446" customFormat="1" ht="15" hidden="1" customHeight="1" x14ac:dyDescent="0.25">
      <c r="A72" s="748"/>
      <c r="B72" s="693" t="s">
        <v>54</v>
      </c>
      <c r="C72" s="236">
        <f t="shared" ref="C72" si="8">C73</f>
        <v>0</v>
      </c>
      <c r="D72" s="236">
        <v>0</v>
      </c>
      <c r="E72" s="236">
        <v>0</v>
      </c>
      <c r="F72" s="698" t="e">
        <v>#DIV/0!</v>
      </c>
      <c r="G72" s="444"/>
      <c r="H72" s="444"/>
    </row>
    <row r="73" spans="1:8" s="439" customFormat="1" ht="12.75" hidden="1" customHeight="1" x14ac:dyDescent="0.25">
      <c r="A73" s="746"/>
      <c r="B73" s="750"/>
      <c r="C73" s="231"/>
      <c r="D73" s="231"/>
      <c r="E73" s="231"/>
      <c r="F73" s="362" t="e">
        <v>#DIV/0!</v>
      </c>
      <c r="G73" s="444"/>
      <c r="H73" s="444"/>
    </row>
    <row r="74" spans="1:8" s="446" customFormat="1" ht="15" hidden="1" customHeight="1" x14ac:dyDescent="0.25">
      <c r="A74" s="748"/>
      <c r="B74" s="693" t="s">
        <v>69</v>
      </c>
      <c r="C74" s="236">
        <f t="shared" ref="C74" si="9">C75</f>
        <v>0</v>
      </c>
      <c r="D74" s="236">
        <v>0</v>
      </c>
      <c r="E74" s="236">
        <v>0</v>
      </c>
      <c r="F74" s="698" t="e">
        <v>#DIV/0!</v>
      </c>
      <c r="G74" s="444"/>
      <c r="H74" s="444"/>
    </row>
    <row r="75" spans="1:8" s="439" customFormat="1" ht="12.75" hidden="1" customHeight="1" x14ac:dyDescent="0.25">
      <c r="A75" s="746"/>
      <c r="B75" s="750"/>
      <c r="C75" s="231"/>
      <c r="D75" s="231"/>
      <c r="E75" s="231"/>
      <c r="F75" s="362" t="e">
        <v>#DIV/0!</v>
      </c>
      <c r="G75" s="444"/>
      <c r="H75" s="444"/>
    </row>
    <row r="76" spans="1:8" s="446" customFormat="1" ht="15" hidden="1" customHeight="1" x14ac:dyDescent="0.25">
      <c r="A76" s="748"/>
      <c r="B76" s="693" t="s">
        <v>80</v>
      </c>
      <c r="C76" s="236">
        <f t="shared" ref="C76" si="10">C77</f>
        <v>0</v>
      </c>
      <c r="D76" s="236">
        <v>0</v>
      </c>
      <c r="E76" s="236">
        <v>0</v>
      </c>
      <c r="F76" s="698" t="e">
        <v>#DIV/0!</v>
      </c>
      <c r="G76" s="444"/>
      <c r="H76" s="444"/>
    </row>
    <row r="77" spans="1:8" s="439" customFormat="1" ht="12.75" hidden="1" customHeight="1" x14ac:dyDescent="0.25">
      <c r="A77" s="746"/>
      <c r="B77" s="750"/>
      <c r="C77" s="231"/>
      <c r="D77" s="231"/>
      <c r="E77" s="231"/>
      <c r="F77" s="362" t="e">
        <v>#DIV/0!</v>
      </c>
      <c r="G77" s="444"/>
      <c r="H77" s="444"/>
    </row>
    <row r="78" spans="1:8" s="446" customFormat="1" ht="15" hidden="1" customHeight="1" x14ac:dyDescent="0.25">
      <c r="A78" s="748"/>
      <c r="B78" s="693" t="s">
        <v>82</v>
      </c>
      <c r="C78" s="236">
        <f t="shared" ref="C78" si="11">C79+C80</f>
        <v>0</v>
      </c>
      <c r="D78" s="236">
        <v>0</v>
      </c>
      <c r="E78" s="236">
        <v>0</v>
      </c>
      <c r="F78" s="698" t="e">
        <v>#DIV/0!</v>
      </c>
      <c r="G78" s="444"/>
      <c r="H78" s="444"/>
    </row>
    <row r="79" spans="1:8" s="439" customFormat="1" ht="12.75" hidden="1" customHeight="1" x14ac:dyDescent="0.25">
      <c r="A79" s="746"/>
      <c r="B79" s="750"/>
      <c r="C79" s="231"/>
      <c r="D79" s="231"/>
      <c r="E79" s="231"/>
      <c r="F79" s="362" t="e">
        <v>#DIV/0!</v>
      </c>
      <c r="G79" s="444"/>
      <c r="H79" s="444"/>
    </row>
    <row r="80" spans="1:8" s="439" customFormat="1" ht="12.75" hidden="1" customHeight="1" x14ac:dyDescent="0.25">
      <c r="A80" s="746"/>
      <c r="B80" s="750"/>
      <c r="C80" s="231"/>
      <c r="D80" s="231"/>
      <c r="E80" s="231"/>
      <c r="F80" s="362" t="e">
        <v>#DIV/0!</v>
      </c>
      <c r="G80" s="444"/>
      <c r="H80" s="444"/>
    </row>
    <row r="81" spans="1:8" s="446" customFormat="1" ht="15" hidden="1" customHeight="1" x14ac:dyDescent="0.25">
      <c r="A81" s="748"/>
      <c r="B81" s="693" t="s">
        <v>85</v>
      </c>
      <c r="C81" s="236">
        <f>C82</f>
        <v>0</v>
      </c>
      <c r="D81" s="236">
        <v>0</v>
      </c>
      <c r="E81" s="236">
        <v>0</v>
      </c>
      <c r="F81" s="698" t="e">
        <v>#DIV/0!</v>
      </c>
      <c r="G81" s="444"/>
      <c r="H81" s="444"/>
    </row>
    <row r="82" spans="1:8" s="439" customFormat="1" ht="12.75" hidden="1" customHeight="1" x14ac:dyDescent="0.25">
      <c r="A82" s="746"/>
      <c r="B82" s="750"/>
      <c r="C82" s="231"/>
      <c r="D82" s="231"/>
      <c r="E82" s="231"/>
      <c r="F82" s="362" t="e">
        <v>#DIV/0!</v>
      </c>
      <c r="G82" s="444"/>
      <c r="H82" s="444"/>
    </row>
    <row r="83" spans="1:8" s="446" customFormat="1" ht="15" hidden="1" customHeight="1" x14ac:dyDescent="0.25">
      <c r="A83" s="748"/>
      <c r="B83" s="693" t="s">
        <v>87</v>
      </c>
      <c r="C83" s="236">
        <f t="shared" ref="C83" si="12">C84</f>
        <v>0</v>
      </c>
      <c r="D83" s="236">
        <v>0</v>
      </c>
      <c r="E83" s="236">
        <v>0</v>
      </c>
      <c r="F83" s="698" t="e">
        <v>#DIV/0!</v>
      </c>
      <c r="G83" s="444"/>
      <c r="H83" s="444"/>
    </row>
    <row r="84" spans="1:8" s="439" customFormat="1" ht="12.75" hidden="1" customHeight="1" x14ac:dyDescent="0.25">
      <c r="A84" s="746"/>
      <c r="B84" s="315"/>
      <c r="C84" s="231"/>
      <c r="D84" s="231"/>
      <c r="E84" s="231"/>
      <c r="F84" s="362" t="e">
        <v>#DIV/0!</v>
      </c>
      <c r="G84" s="444"/>
      <c r="H84" s="444"/>
    </row>
    <row r="85" spans="1:8" s="446" customFormat="1" ht="15" hidden="1" customHeight="1" x14ac:dyDescent="0.25">
      <c r="A85" s="748"/>
      <c r="B85" s="693" t="s">
        <v>150</v>
      </c>
      <c r="C85" s="236">
        <f>C86+C87</f>
        <v>0</v>
      </c>
      <c r="D85" s="236">
        <v>0</v>
      </c>
      <c r="E85" s="236">
        <v>0</v>
      </c>
      <c r="F85" s="698" t="e">
        <v>#DIV/0!</v>
      </c>
      <c r="G85" s="444"/>
      <c r="H85" s="444"/>
    </row>
    <row r="86" spans="1:8" s="439" customFormat="1" ht="12.75" hidden="1" customHeight="1" x14ac:dyDescent="0.25">
      <c r="A86" s="746"/>
      <c r="B86" s="315"/>
      <c r="C86" s="234"/>
      <c r="D86" s="234"/>
      <c r="E86" s="234"/>
      <c r="F86" s="362" t="e">
        <v>#DIV/0!</v>
      </c>
      <c r="G86" s="444"/>
      <c r="H86" s="444"/>
    </row>
    <row r="87" spans="1:8" s="439" customFormat="1" ht="12.75" hidden="1" customHeight="1" x14ac:dyDescent="0.25">
      <c r="A87" s="746"/>
      <c r="B87" s="315" t="s">
        <v>7</v>
      </c>
      <c r="C87" s="234"/>
      <c r="D87" s="234"/>
      <c r="E87" s="234"/>
      <c r="F87" s="362" t="e">
        <v>#DIV/0!</v>
      </c>
      <c r="G87" s="444"/>
      <c r="H87" s="444"/>
    </row>
    <row r="88" spans="1:8" s="445" customFormat="1" ht="49.5" customHeight="1" x14ac:dyDescent="0.25">
      <c r="A88" s="738"/>
      <c r="B88" s="732" t="s">
        <v>178</v>
      </c>
      <c r="C88" s="229" t="e">
        <f>#REF!+#REF!+#REF!+#REF!+#REF!+#REF!+#REF!+#REF!+#REF!+#REF!</f>
        <v>#REF!</v>
      </c>
      <c r="D88" s="229">
        <v>239462360.85000002</v>
      </c>
      <c r="E88" s="229">
        <v>6665779.9199999999</v>
      </c>
      <c r="F88" s="733">
        <v>2.7836441169038106E-2</v>
      </c>
      <c r="G88" s="444"/>
      <c r="H88" s="444"/>
    </row>
    <row r="89" spans="1:8" s="445" customFormat="1" ht="48" customHeight="1" x14ac:dyDescent="0.25">
      <c r="A89" s="738"/>
      <c r="B89" s="732" t="s">
        <v>94</v>
      </c>
      <c r="C89" s="229" t="e">
        <f>#REF!</f>
        <v>#REF!</v>
      </c>
      <c r="D89" s="229">
        <v>125968625.48</v>
      </c>
      <c r="E89" s="229">
        <v>2913194.94</v>
      </c>
      <c r="F89" s="733">
        <v>2.3126353319323365E-2</v>
      </c>
      <c r="G89" s="444"/>
      <c r="H89" s="444"/>
    </row>
    <row r="90" spans="1:8" s="445" customFormat="1" ht="21" hidden="1" customHeight="1" x14ac:dyDescent="0.25">
      <c r="A90" s="738"/>
      <c r="B90" s="732" t="s">
        <v>221</v>
      </c>
      <c r="C90" s="229">
        <f t="shared" ref="C90" si="13">C91</f>
        <v>0</v>
      </c>
      <c r="D90" s="229">
        <v>0</v>
      </c>
      <c r="E90" s="229">
        <v>0</v>
      </c>
      <c r="F90" s="733" t="e">
        <v>#DIV/0!</v>
      </c>
      <c r="G90" s="444"/>
      <c r="H90" s="444"/>
    </row>
    <row r="91" spans="1:8" s="446" customFormat="1" ht="18.75" hidden="1" customHeight="1" x14ac:dyDescent="0.25">
      <c r="A91" s="748"/>
      <c r="B91" s="696" t="s">
        <v>221</v>
      </c>
      <c r="C91" s="235">
        <f>SUM(C92:C105)</f>
        <v>0</v>
      </c>
      <c r="D91" s="235">
        <v>0</v>
      </c>
      <c r="E91" s="235">
        <v>0</v>
      </c>
      <c r="F91" s="697" t="e">
        <v>#DIV/0!</v>
      </c>
      <c r="G91" s="444"/>
      <c r="H91" s="444"/>
    </row>
    <row r="92" spans="1:8" s="439" customFormat="1" ht="12.75" hidden="1" customHeight="1" x14ac:dyDescent="0.25">
      <c r="A92" s="746"/>
      <c r="B92" s="750"/>
      <c r="C92" s="231"/>
      <c r="D92" s="231"/>
      <c r="E92" s="231"/>
      <c r="F92" s="362" t="e">
        <v>#DIV/0!</v>
      </c>
      <c r="G92" s="444"/>
      <c r="H92" s="444"/>
    </row>
    <row r="93" spans="1:8" s="439" customFormat="1" ht="12.75" hidden="1" customHeight="1" x14ac:dyDescent="0.25">
      <c r="A93" s="746"/>
      <c r="B93" s="750"/>
      <c r="C93" s="231"/>
      <c r="D93" s="231"/>
      <c r="E93" s="231"/>
      <c r="F93" s="362" t="e">
        <v>#DIV/0!</v>
      </c>
      <c r="G93" s="444"/>
      <c r="H93" s="444"/>
    </row>
    <row r="94" spans="1:8" s="439" customFormat="1" ht="12.75" hidden="1" customHeight="1" x14ac:dyDescent="0.25">
      <c r="A94" s="746"/>
      <c r="B94" s="750"/>
      <c r="C94" s="231"/>
      <c r="D94" s="231"/>
      <c r="E94" s="231"/>
      <c r="F94" s="362" t="e">
        <v>#DIV/0!</v>
      </c>
      <c r="G94" s="444"/>
      <c r="H94" s="444"/>
    </row>
    <row r="95" spans="1:8" s="439" customFormat="1" ht="12.75" hidden="1" customHeight="1" x14ac:dyDescent="0.25">
      <c r="A95" s="746"/>
      <c r="B95" s="750"/>
      <c r="C95" s="231"/>
      <c r="D95" s="231"/>
      <c r="E95" s="231"/>
      <c r="F95" s="362" t="e">
        <v>#DIV/0!</v>
      </c>
      <c r="G95" s="444"/>
      <c r="H95" s="444"/>
    </row>
    <row r="96" spans="1:8" s="439" customFormat="1" ht="12.75" hidden="1" customHeight="1" x14ac:dyDescent="0.25">
      <c r="A96" s="746"/>
      <c r="B96" s="750"/>
      <c r="C96" s="231"/>
      <c r="D96" s="231"/>
      <c r="E96" s="231"/>
      <c r="F96" s="362" t="e">
        <v>#DIV/0!</v>
      </c>
      <c r="G96" s="444"/>
      <c r="H96" s="444"/>
    </row>
    <row r="97" spans="1:8" s="439" customFormat="1" ht="12.75" hidden="1" customHeight="1" x14ac:dyDescent="0.25">
      <c r="A97" s="746"/>
      <c r="B97" s="750"/>
      <c r="C97" s="231"/>
      <c r="D97" s="231"/>
      <c r="E97" s="231"/>
      <c r="F97" s="362" t="e">
        <v>#DIV/0!</v>
      </c>
      <c r="G97" s="444"/>
      <c r="H97" s="444"/>
    </row>
    <row r="98" spans="1:8" s="439" customFormat="1" ht="12.75" hidden="1" customHeight="1" x14ac:dyDescent="0.25">
      <c r="A98" s="746"/>
      <c r="B98" s="750"/>
      <c r="C98" s="231"/>
      <c r="D98" s="231"/>
      <c r="E98" s="231"/>
      <c r="F98" s="362" t="e">
        <v>#DIV/0!</v>
      </c>
      <c r="G98" s="444"/>
      <c r="H98" s="444"/>
    </row>
    <row r="99" spans="1:8" s="439" customFormat="1" ht="12.75" hidden="1" customHeight="1" x14ac:dyDescent="0.25">
      <c r="A99" s="746"/>
      <c r="B99" s="750"/>
      <c r="C99" s="231"/>
      <c r="D99" s="231"/>
      <c r="E99" s="231"/>
      <c r="F99" s="362" t="e">
        <v>#DIV/0!</v>
      </c>
      <c r="G99" s="444"/>
      <c r="H99" s="444"/>
    </row>
    <row r="100" spans="1:8" s="439" customFormat="1" ht="12.75" hidden="1" customHeight="1" x14ac:dyDescent="0.25">
      <c r="A100" s="746"/>
      <c r="B100" s="750"/>
      <c r="C100" s="231"/>
      <c r="D100" s="231"/>
      <c r="E100" s="231"/>
      <c r="F100" s="362" t="e">
        <v>#DIV/0!</v>
      </c>
      <c r="G100" s="444"/>
      <c r="H100" s="444"/>
    </row>
    <row r="101" spans="1:8" s="439" customFormat="1" ht="12.75" hidden="1" customHeight="1" x14ac:dyDescent="0.25">
      <c r="A101" s="746"/>
      <c r="B101" s="750"/>
      <c r="C101" s="231"/>
      <c r="D101" s="231"/>
      <c r="E101" s="231"/>
      <c r="F101" s="362" t="e">
        <v>#DIV/0!</v>
      </c>
      <c r="G101" s="444"/>
      <c r="H101" s="444"/>
    </row>
    <row r="102" spans="1:8" s="439" customFormat="1" ht="12.75" hidden="1" customHeight="1" x14ac:dyDescent="0.25">
      <c r="A102" s="746"/>
      <c r="B102" s="750"/>
      <c r="C102" s="231"/>
      <c r="D102" s="753"/>
      <c r="E102" s="753"/>
      <c r="F102" s="362" t="e">
        <v>#DIV/0!</v>
      </c>
      <c r="G102" s="444"/>
      <c r="H102" s="444"/>
    </row>
    <row r="103" spans="1:8" s="439" customFormat="1" ht="12.75" hidden="1" customHeight="1" x14ac:dyDescent="0.25">
      <c r="A103" s="746"/>
      <c r="B103" s="750"/>
      <c r="C103" s="231"/>
      <c r="D103" s="231"/>
      <c r="E103" s="231"/>
      <c r="F103" s="362" t="e">
        <v>#DIV/0!</v>
      </c>
      <c r="G103" s="444"/>
      <c r="H103" s="444"/>
    </row>
    <row r="104" spans="1:8" s="439" customFormat="1" ht="12.75" hidden="1" customHeight="1" x14ac:dyDescent="0.25">
      <c r="A104" s="746"/>
      <c r="B104" s="750"/>
      <c r="C104" s="231"/>
      <c r="D104" s="231"/>
      <c r="E104" s="231"/>
      <c r="F104" s="362" t="e">
        <v>#DIV/0!</v>
      </c>
      <c r="G104" s="444"/>
      <c r="H104" s="444"/>
    </row>
    <row r="105" spans="1:8" s="439" customFormat="1" ht="12.75" hidden="1" customHeight="1" x14ac:dyDescent="0.25">
      <c r="A105" s="746"/>
      <c r="B105" s="315"/>
      <c r="C105" s="231"/>
      <c r="D105" s="231"/>
      <c r="E105" s="231"/>
      <c r="F105" s="362" t="e">
        <v>#DIV/0!</v>
      </c>
      <c r="G105" s="444"/>
      <c r="H105" s="444"/>
    </row>
    <row r="106" spans="1:8" s="445" customFormat="1" ht="41.25" customHeight="1" x14ac:dyDescent="0.25">
      <c r="A106" s="738"/>
      <c r="B106" s="732" t="s">
        <v>179</v>
      </c>
      <c r="C106" s="229" t="e">
        <f>#REF!</f>
        <v>#REF!</v>
      </c>
      <c r="D106" s="229">
        <v>64162024.280000001</v>
      </c>
      <c r="E106" s="229">
        <v>0</v>
      </c>
      <c r="F106" s="733">
        <v>0</v>
      </c>
      <c r="G106" s="444"/>
      <c r="H106" s="444"/>
    </row>
    <row r="107" spans="1:8" s="445" customFormat="1" ht="22.5" hidden="1" customHeight="1" x14ac:dyDescent="0.25">
      <c r="A107" s="738"/>
      <c r="B107" s="693" t="s">
        <v>209</v>
      </c>
      <c r="C107" s="236">
        <f>SUM(C108:C110)</f>
        <v>0</v>
      </c>
      <c r="D107" s="236">
        <v>0</v>
      </c>
      <c r="E107" s="236">
        <v>0</v>
      </c>
      <c r="F107" s="698" t="e">
        <v>#DIV/0!</v>
      </c>
      <c r="G107" s="444"/>
      <c r="H107" s="444"/>
    </row>
    <row r="108" spans="1:8" s="445" customFormat="1" ht="13.5" hidden="1" customHeight="1" x14ac:dyDescent="0.25">
      <c r="A108" s="738"/>
      <c r="B108" s="315"/>
      <c r="C108" s="238"/>
      <c r="D108" s="238"/>
      <c r="E108" s="238"/>
      <c r="F108" s="362" t="e">
        <v>#DIV/0!</v>
      </c>
      <c r="G108" s="444"/>
      <c r="H108" s="444"/>
    </row>
    <row r="109" spans="1:8" s="445" customFormat="1" ht="13.5" hidden="1" customHeight="1" x14ac:dyDescent="0.25">
      <c r="A109" s="738"/>
      <c r="B109" s="315" t="s">
        <v>7</v>
      </c>
      <c r="C109" s="238"/>
      <c r="D109" s="238"/>
      <c r="E109" s="238"/>
      <c r="F109" s="362" t="e">
        <v>#DIV/0!</v>
      </c>
      <c r="G109" s="444"/>
      <c r="H109" s="444"/>
    </row>
    <row r="110" spans="1:8" s="445" customFormat="1" ht="14.25" hidden="1" customHeight="1" x14ac:dyDescent="0.25">
      <c r="A110" s="738"/>
      <c r="B110" s="315" t="s">
        <v>9</v>
      </c>
      <c r="C110" s="231"/>
      <c r="D110" s="231"/>
      <c r="E110" s="231"/>
      <c r="F110" s="362" t="e">
        <v>#DIV/0!</v>
      </c>
      <c r="G110" s="444"/>
      <c r="H110" s="444"/>
    </row>
    <row r="111" spans="1:8" s="447" customFormat="1" ht="34.5" customHeight="1" x14ac:dyDescent="0.25">
      <c r="A111" s="746"/>
      <c r="B111" s="754" t="s">
        <v>603</v>
      </c>
      <c r="C111" s="755"/>
      <c r="D111" s="730">
        <v>1822893.68</v>
      </c>
      <c r="E111" s="730">
        <v>0</v>
      </c>
      <c r="F111" s="731"/>
      <c r="G111" s="444"/>
      <c r="H111" s="444"/>
    </row>
    <row r="112" spans="1:8" s="447" customFormat="1" ht="51.75" customHeight="1" x14ac:dyDescent="0.25">
      <c r="A112" s="746"/>
      <c r="B112" s="732" t="s">
        <v>267</v>
      </c>
      <c r="C112" s="229" t="e">
        <f>#REF!</f>
        <v>#REF!</v>
      </c>
      <c r="D112" s="229">
        <v>23776955.510000002</v>
      </c>
      <c r="E112" s="229">
        <v>0</v>
      </c>
      <c r="F112" s="733">
        <v>0</v>
      </c>
      <c r="G112" s="444"/>
      <c r="H112" s="444"/>
    </row>
    <row r="113" spans="1:8" s="447" customFormat="1" ht="34.5" customHeight="1" x14ac:dyDescent="0.25">
      <c r="A113" s="746"/>
      <c r="B113" s="732" t="s">
        <v>560</v>
      </c>
      <c r="C113" s="229" t="e">
        <f>#REF!</f>
        <v>#REF!</v>
      </c>
      <c r="D113" s="229">
        <v>523411385.68000001</v>
      </c>
      <c r="E113" s="229">
        <v>0</v>
      </c>
      <c r="F113" s="733">
        <v>0</v>
      </c>
      <c r="G113" s="444"/>
      <c r="H113" s="444"/>
    </row>
    <row r="114" spans="1:8" s="447" customFormat="1" ht="42" customHeight="1" x14ac:dyDescent="0.25">
      <c r="A114" s="746"/>
      <c r="B114" s="732" t="s">
        <v>605</v>
      </c>
      <c r="C114" s="229" t="e">
        <f>#REF!+#REF!+#REF!</f>
        <v>#REF!</v>
      </c>
      <c r="D114" s="229">
        <v>2160735402.9499998</v>
      </c>
      <c r="E114" s="229">
        <v>29463759.149999999</v>
      </c>
      <c r="F114" s="733">
        <v>1.3635986669063616E-2</v>
      </c>
      <c r="G114" s="444"/>
      <c r="H114" s="444"/>
    </row>
    <row r="115" spans="1:8" s="449" customFormat="1" ht="30" customHeight="1" x14ac:dyDescent="0.25">
      <c r="A115" s="740">
        <v>6</v>
      </c>
      <c r="B115" s="741" t="s">
        <v>231</v>
      </c>
      <c r="C115" s="742" t="e">
        <f>C116+C126+C127+C128+C129+C130</f>
        <v>#REF!</v>
      </c>
      <c r="D115" s="742">
        <v>983655126.31999993</v>
      </c>
      <c r="E115" s="742">
        <v>25983042.170000002</v>
      </c>
      <c r="F115" s="743">
        <v>2.6414788552169118E-2</v>
      </c>
      <c r="G115" s="444"/>
      <c r="H115" s="444"/>
    </row>
    <row r="116" spans="1:8" s="441" customFormat="1" ht="32.25" customHeight="1" x14ac:dyDescent="0.25">
      <c r="A116" s="747"/>
      <c r="B116" s="744" t="s">
        <v>180</v>
      </c>
      <c r="C116" s="232" t="e">
        <f>#REF!+#REF!+#REF!+#REF!+#REF!+#REF!</f>
        <v>#REF!</v>
      </c>
      <c r="D116" s="232">
        <v>747888642.89999998</v>
      </c>
      <c r="E116" s="232">
        <v>20061946.370000001</v>
      </c>
      <c r="F116" s="745">
        <v>2.6824777405641764E-2</v>
      </c>
      <c r="G116" s="444"/>
      <c r="H116" s="444"/>
    </row>
    <row r="117" spans="1:8" s="439" customFormat="1" ht="12.75" hidden="1" customHeight="1" x14ac:dyDescent="0.25">
      <c r="A117" s="746"/>
      <c r="B117" s="387"/>
      <c r="C117" s="231"/>
      <c r="D117" s="231"/>
      <c r="E117" s="231"/>
      <c r="F117" s="362" t="e">
        <v>#DIV/0!</v>
      </c>
      <c r="G117" s="444"/>
      <c r="H117" s="444"/>
    </row>
    <row r="118" spans="1:8" s="439" customFormat="1" ht="12.75" hidden="1" customHeight="1" x14ac:dyDescent="0.25">
      <c r="A118" s="746"/>
      <c r="B118" s="387" t="s">
        <v>7</v>
      </c>
      <c r="C118" s="231"/>
      <c r="D118" s="231"/>
      <c r="E118" s="231"/>
      <c r="F118" s="362" t="e">
        <v>#DIV/0!</v>
      </c>
      <c r="G118" s="444"/>
      <c r="H118" s="444"/>
    </row>
    <row r="119" spans="1:8" s="439" customFormat="1" ht="12.75" hidden="1" customHeight="1" x14ac:dyDescent="0.25">
      <c r="A119" s="746"/>
      <c r="B119" s="387" t="s">
        <v>25</v>
      </c>
      <c r="C119" s="231"/>
      <c r="D119" s="231"/>
      <c r="E119" s="231"/>
      <c r="F119" s="362" t="e">
        <v>#DIV/0!</v>
      </c>
      <c r="G119" s="444"/>
      <c r="H119" s="444"/>
    </row>
    <row r="120" spans="1:8" s="439" customFormat="1" ht="12.75" hidden="1" customHeight="1" x14ac:dyDescent="0.25">
      <c r="A120" s="746"/>
      <c r="B120" s="387"/>
      <c r="C120" s="231"/>
      <c r="D120" s="231"/>
      <c r="E120" s="231"/>
      <c r="F120" s="362" t="e">
        <v>#DIV/0!</v>
      </c>
      <c r="G120" s="444"/>
      <c r="H120" s="444"/>
    </row>
    <row r="121" spans="1:8" s="439" customFormat="1" ht="12.75" hidden="1" customHeight="1" x14ac:dyDescent="0.25">
      <c r="A121" s="746"/>
      <c r="B121" s="387" t="s">
        <v>7</v>
      </c>
      <c r="C121" s="231"/>
      <c r="D121" s="231"/>
      <c r="E121" s="231"/>
      <c r="F121" s="362" t="e">
        <v>#DIV/0!</v>
      </c>
      <c r="G121" s="444"/>
      <c r="H121" s="444"/>
    </row>
    <row r="122" spans="1:8" s="439" customFormat="1" ht="12.75" hidden="1" customHeight="1" x14ac:dyDescent="0.25">
      <c r="A122" s="746"/>
      <c r="B122" s="387" t="s">
        <v>25</v>
      </c>
      <c r="C122" s="231"/>
      <c r="D122" s="231"/>
      <c r="E122" s="231"/>
      <c r="F122" s="362" t="e">
        <v>#DIV/0!</v>
      </c>
      <c r="G122" s="444"/>
      <c r="H122" s="444"/>
    </row>
    <row r="123" spans="1:8" s="439" customFormat="1" ht="12.75" hidden="1" customHeight="1" x14ac:dyDescent="0.25">
      <c r="A123" s="746"/>
      <c r="B123" s="387"/>
      <c r="C123" s="231"/>
      <c r="D123" s="231"/>
      <c r="E123" s="231"/>
      <c r="F123" s="362" t="e">
        <v>#DIV/0!</v>
      </c>
      <c r="G123" s="444"/>
      <c r="H123" s="444"/>
    </row>
    <row r="124" spans="1:8" s="439" customFormat="1" ht="12.75" hidden="1" customHeight="1" x14ac:dyDescent="0.25">
      <c r="A124" s="746"/>
      <c r="B124" s="387" t="s">
        <v>7</v>
      </c>
      <c r="C124" s="231"/>
      <c r="D124" s="231"/>
      <c r="E124" s="231"/>
      <c r="F124" s="362" t="e">
        <v>#DIV/0!</v>
      </c>
      <c r="G124" s="444"/>
      <c r="H124" s="444"/>
    </row>
    <row r="125" spans="1:8" s="439" customFormat="1" ht="12.75" hidden="1" customHeight="1" x14ac:dyDescent="0.25">
      <c r="A125" s="746"/>
      <c r="B125" s="387" t="s">
        <v>25</v>
      </c>
      <c r="C125" s="231"/>
      <c r="D125" s="231"/>
      <c r="E125" s="231"/>
      <c r="F125" s="362" t="e">
        <v>#DIV/0!</v>
      </c>
      <c r="G125" s="444"/>
      <c r="H125" s="444"/>
    </row>
    <row r="126" spans="1:8" s="445" customFormat="1" ht="52.5" customHeight="1" x14ac:dyDescent="0.25">
      <c r="A126" s="749"/>
      <c r="B126" s="744" t="s">
        <v>181</v>
      </c>
      <c r="C126" s="232" t="e">
        <f>#REF!+#REF!</f>
        <v>#REF!</v>
      </c>
      <c r="D126" s="232">
        <v>73570504</v>
      </c>
      <c r="E126" s="232">
        <v>4446100</v>
      </c>
      <c r="F126" s="745">
        <v>6.0433186647735893E-2</v>
      </c>
      <c r="G126" s="444"/>
      <c r="H126" s="444"/>
    </row>
    <row r="127" spans="1:8" s="445" customFormat="1" ht="46.5" customHeight="1" x14ac:dyDescent="0.25">
      <c r="A127" s="738"/>
      <c r="B127" s="744" t="s">
        <v>182</v>
      </c>
      <c r="C127" s="232" t="e">
        <f>#REF!+#REF!+#REF!+#REF!</f>
        <v>#REF!</v>
      </c>
      <c r="D127" s="232">
        <v>2782560</v>
      </c>
      <c r="E127" s="232">
        <v>58700</v>
      </c>
      <c r="F127" s="745">
        <v>2.1095681674429302E-2</v>
      </c>
      <c r="G127" s="444"/>
      <c r="H127" s="444"/>
    </row>
    <row r="128" spans="1:8" s="445" customFormat="1" ht="30" customHeight="1" x14ac:dyDescent="0.25">
      <c r="A128" s="738"/>
      <c r="B128" s="744" t="s">
        <v>183</v>
      </c>
      <c r="C128" s="232" t="e">
        <f>#REF!</f>
        <v>#REF!</v>
      </c>
      <c r="D128" s="232">
        <v>11942415</v>
      </c>
      <c r="E128" s="232">
        <v>661500</v>
      </c>
      <c r="F128" s="745">
        <v>5.53908066333317E-2</v>
      </c>
      <c r="G128" s="444"/>
      <c r="H128" s="444"/>
    </row>
    <row r="129" spans="1:8" s="445" customFormat="1" ht="30" customHeight="1" x14ac:dyDescent="0.25">
      <c r="A129" s="749"/>
      <c r="B129" s="744" t="s">
        <v>269</v>
      </c>
      <c r="C129" s="232" t="e">
        <f>#REF!</f>
        <v>#REF!</v>
      </c>
      <c r="D129" s="232">
        <v>14223314.26</v>
      </c>
      <c r="E129" s="232">
        <v>754795.8</v>
      </c>
      <c r="F129" s="745">
        <v>5.3067504957174452E-2</v>
      </c>
      <c r="G129" s="444"/>
      <c r="H129" s="444"/>
    </row>
    <row r="130" spans="1:8" s="445" customFormat="1" ht="38.25" customHeight="1" x14ac:dyDescent="0.25">
      <c r="A130" s="738"/>
      <c r="B130" s="744" t="s">
        <v>111</v>
      </c>
      <c r="C130" s="232" t="e">
        <f>#REF!+#REF!</f>
        <v>#REF!</v>
      </c>
      <c r="D130" s="232">
        <v>133247690.16</v>
      </c>
      <c r="E130" s="232">
        <v>0</v>
      </c>
      <c r="F130" s="745">
        <v>0</v>
      </c>
      <c r="G130" s="444"/>
      <c r="H130" s="444"/>
    </row>
    <row r="131" spans="1:8" s="440" customFormat="1" ht="92.25" customHeight="1" x14ac:dyDescent="0.25">
      <c r="A131" s="734">
        <v>7</v>
      </c>
      <c r="B131" s="735" t="s">
        <v>249</v>
      </c>
      <c r="C131" s="736" t="e">
        <f>C132+C133</f>
        <v>#REF!</v>
      </c>
      <c r="D131" s="736">
        <v>2547900</v>
      </c>
      <c r="E131" s="736">
        <v>0</v>
      </c>
      <c r="F131" s="737">
        <v>0</v>
      </c>
      <c r="G131" s="444"/>
      <c r="H131" s="444"/>
    </row>
    <row r="132" spans="1:8" s="445" customFormat="1" ht="78" customHeight="1" x14ac:dyDescent="0.25">
      <c r="A132" s="738"/>
      <c r="B132" s="732" t="s">
        <v>270</v>
      </c>
      <c r="C132" s="229" t="e">
        <f>#REF!</f>
        <v>#REF!</v>
      </c>
      <c r="D132" s="229">
        <v>30000</v>
      </c>
      <c r="E132" s="229">
        <v>0</v>
      </c>
      <c r="F132" s="733">
        <v>0</v>
      </c>
      <c r="G132" s="444"/>
      <c r="H132" s="444"/>
    </row>
    <row r="133" spans="1:8" s="445" customFormat="1" ht="43.5" customHeight="1" x14ac:dyDescent="0.25">
      <c r="A133" s="738"/>
      <c r="B133" s="732" t="s">
        <v>189</v>
      </c>
      <c r="C133" s="229" t="e">
        <f>#REF!</f>
        <v>#REF!</v>
      </c>
      <c r="D133" s="229">
        <v>2517900</v>
      </c>
      <c r="E133" s="229">
        <v>0</v>
      </c>
      <c r="F133" s="733">
        <v>0</v>
      </c>
      <c r="G133" s="444"/>
      <c r="H133" s="444"/>
    </row>
    <row r="134" spans="1:8" s="440" customFormat="1" ht="40.5" customHeight="1" x14ac:dyDescent="0.25">
      <c r="A134" s="740">
        <v>8</v>
      </c>
      <c r="B134" s="741" t="s">
        <v>245</v>
      </c>
      <c r="C134" s="742" t="e">
        <f>C135+C136+C147+C151+C158+C159+C149</f>
        <v>#REF!</v>
      </c>
      <c r="D134" s="742">
        <v>2280459272.0300002</v>
      </c>
      <c r="E134" s="742">
        <v>46019247.259999998</v>
      </c>
      <c r="F134" s="743">
        <v>2.0179815454031313E-2</v>
      </c>
      <c r="G134" s="444"/>
      <c r="H134" s="444"/>
    </row>
    <row r="135" spans="1:8" s="445" customFormat="1" ht="33.75" customHeight="1" x14ac:dyDescent="0.25">
      <c r="A135" s="747"/>
      <c r="B135" s="744" t="s">
        <v>195</v>
      </c>
      <c r="C135" s="232" t="e">
        <f>#REF!+#REF!+#REF!+#REF!+#REF!+#REF!</f>
        <v>#REF!</v>
      </c>
      <c r="D135" s="232">
        <v>94975373.150000006</v>
      </c>
      <c r="E135" s="232">
        <v>4408413.3099999996</v>
      </c>
      <c r="F135" s="745">
        <v>4.6416383150583065E-2</v>
      </c>
      <c r="G135" s="444"/>
      <c r="H135" s="444"/>
    </row>
    <row r="136" spans="1:8" s="445" customFormat="1" ht="47.25" customHeight="1" x14ac:dyDescent="0.25">
      <c r="A136" s="738"/>
      <c r="B136" s="744" t="s">
        <v>196</v>
      </c>
      <c r="C136" s="232" t="e">
        <f>#REF!+#REF!</f>
        <v>#REF!</v>
      </c>
      <c r="D136" s="232">
        <v>20003879</v>
      </c>
      <c r="E136" s="232">
        <v>16633334</v>
      </c>
      <c r="F136" s="745">
        <v>0.83150542952194417</v>
      </c>
      <c r="G136" s="444"/>
      <c r="H136" s="444"/>
    </row>
    <row r="137" spans="1:8" s="447" customFormat="1" ht="12.75" hidden="1" customHeight="1" x14ac:dyDescent="0.25">
      <c r="A137" s="746"/>
      <c r="B137" s="750"/>
      <c r="C137" s="231"/>
      <c r="D137" s="231"/>
      <c r="E137" s="231"/>
      <c r="F137" s="362" t="e">
        <v>#DIV/0!</v>
      </c>
      <c r="G137" s="444"/>
      <c r="H137" s="444"/>
    </row>
    <row r="138" spans="1:8" s="447" customFormat="1" ht="12.75" hidden="1" customHeight="1" x14ac:dyDescent="0.25">
      <c r="A138" s="746"/>
      <c r="B138" s="315" t="s">
        <v>7</v>
      </c>
      <c r="C138" s="231"/>
      <c r="D138" s="231"/>
      <c r="E138" s="231"/>
      <c r="F138" s="362" t="e">
        <v>#DIV/0!</v>
      </c>
      <c r="G138" s="444"/>
      <c r="H138" s="444"/>
    </row>
    <row r="139" spans="1:8" s="451" customFormat="1" ht="30" hidden="1" customHeight="1" x14ac:dyDescent="0.25">
      <c r="A139" s="748"/>
      <c r="B139" s="693" t="s">
        <v>21</v>
      </c>
      <c r="C139" s="236">
        <f t="shared" ref="C139" si="14">SUM(C140:C143)</f>
        <v>0</v>
      </c>
      <c r="D139" s="236">
        <v>0</v>
      </c>
      <c r="E139" s="236">
        <v>0</v>
      </c>
      <c r="F139" s="698" t="e">
        <v>#DIV/0!</v>
      </c>
      <c r="G139" s="444"/>
      <c r="H139" s="444"/>
    </row>
    <row r="140" spans="1:8" s="447" customFormat="1" ht="12.75" hidden="1" customHeight="1" x14ac:dyDescent="0.25">
      <c r="A140" s="746"/>
      <c r="B140" s="750"/>
      <c r="C140" s="231"/>
      <c r="D140" s="231"/>
      <c r="E140" s="231"/>
      <c r="F140" s="362" t="e">
        <v>#DIV/0!</v>
      </c>
      <c r="G140" s="444"/>
      <c r="H140" s="444"/>
    </row>
    <row r="141" spans="1:8" s="447" customFormat="1" ht="12.75" hidden="1" customHeight="1" x14ac:dyDescent="0.25">
      <c r="A141" s="746"/>
      <c r="B141" s="750"/>
      <c r="C141" s="231"/>
      <c r="D141" s="231"/>
      <c r="E141" s="231"/>
      <c r="F141" s="362" t="e">
        <v>#DIV/0!</v>
      </c>
      <c r="G141" s="444"/>
      <c r="H141" s="444"/>
    </row>
    <row r="142" spans="1:8" s="447" customFormat="1" ht="12.75" hidden="1" customHeight="1" x14ac:dyDescent="0.25">
      <c r="A142" s="746"/>
      <c r="B142" s="750"/>
      <c r="C142" s="231"/>
      <c r="D142" s="231"/>
      <c r="E142" s="231"/>
      <c r="F142" s="362" t="e">
        <v>#DIV/0!</v>
      </c>
      <c r="G142" s="444"/>
      <c r="H142" s="444"/>
    </row>
    <row r="143" spans="1:8" s="447" customFormat="1" ht="12.75" hidden="1" customHeight="1" x14ac:dyDescent="0.25">
      <c r="A143" s="746"/>
      <c r="B143" s="750"/>
      <c r="C143" s="231"/>
      <c r="D143" s="231"/>
      <c r="E143" s="231"/>
      <c r="F143" s="362" t="e">
        <v>#DIV/0!</v>
      </c>
      <c r="G143" s="444"/>
      <c r="H143" s="444"/>
    </row>
    <row r="144" spans="1:8" s="451" customFormat="1" ht="30" hidden="1" customHeight="1" x14ac:dyDescent="0.25">
      <c r="A144" s="748"/>
      <c r="B144" s="693" t="s">
        <v>250</v>
      </c>
      <c r="C144" s="236">
        <f>SUM(C145:C146)</f>
        <v>0</v>
      </c>
      <c r="D144" s="236">
        <v>0</v>
      </c>
      <c r="E144" s="236">
        <v>0</v>
      </c>
      <c r="F144" s="698" t="e">
        <v>#DIV/0!</v>
      </c>
      <c r="G144" s="444"/>
      <c r="H144" s="444"/>
    </row>
    <row r="145" spans="1:8" s="447" customFormat="1" ht="12.75" hidden="1" customHeight="1" x14ac:dyDescent="0.25">
      <c r="A145" s="746"/>
      <c r="B145" s="750"/>
      <c r="C145" s="238"/>
      <c r="D145" s="238"/>
      <c r="E145" s="238"/>
      <c r="F145" s="362" t="e">
        <v>#DIV/0!</v>
      </c>
      <c r="G145" s="444"/>
      <c r="H145" s="444"/>
    </row>
    <row r="146" spans="1:8" s="447" customFormat="1" ht="12.75" hidden="1" customHeight="1" x14ac:dyDescent="0.25">
      <c r="A146" s="746"/>
      <c r="B146" s="315" t="s">
        <v>7</v>
      </c>
      <c r="C146" s="238"/>
      <c r="D146" s="238"/>
      <c r="E146" s="238"/>
      <c r="F146" s="362" t="e">
        <v>#DIV/0!</v>
      </c>
      <c r="G146" s="444"/>
      <c r="H146" s="444"/>
    </row>
    <row r="147" spans="1:8" s="439" customFormat="1" ht="23.25" customHeight="1" x14ac:dyDescent="0.25">
      <c r="A147" s="746"/>
      <c r="B147" s="744" t="s">
        <v>252</v>
      </c>
      <c r="C147" s="232" t="e">
        <f>#REF!</f>
        <v>#REF!</v>
      </c>
      <c r="D147" s="232">
        <v>11780000</v>
      </c>
      <c r="E147" s="232">
        <v>0</v>
      </c>
      <c r="F147" s="745">
        <v>0</v>
      </c>
      <c r="G147" s="444"/>
      <c r="H147" s="444"/>
    </row>
    <row r="148" spans="1:8" s="439" customFormat="1" ht="42.75" customHeight="1" x14ac:dyDescent="0.25">
      <c r="A148" s="746"/>
      <c r="B148" s="744" t="s">
        <v>563</v>
      </c>
      <c r="C148" s="650"/>
      <c r="D148" s="677">
        <v>32377966</v>
      </c>
      <c r="E148" s="677">
        <v>0</v>
      </c>
      <c r="F148" s="756">
        <v>0</v>
      </c>
      <c r="G148" s="444"/>
      <c r="H148" s="444"/>
    </row>
    <row r="149" spans="1:8" s="445" customFormat="1" ht="30.75" customHeight="1" x14ac:dyDescent="0.25">
      <c r="A149" s="738"/>
      <c r="B149" s="744" t="s">
        <v>128</v>
      </c>
      <c r="C149" s="232" t="e">
        <f>#REF!</f>
        <v>#REF!</v>
      </c>
      <c r="D149" s="232">
        <v>14617382.59</v>
      </c>
      <c r="E149" s="232">
        <v>0</v>
      </c>
      <c r="F149" s="745">
        <v>0</v>
      </c>
      <c r="G149" s="444"/>
      <c r="H149" s="444"/>
    </row>
    <row r="150" spans="1:8" s="439" customFormat="1" ht="52.5" customHeight="1" x14ac:dyDescent="0.25">
      <c r="A150" s="746"/>
      <c r="B150" s="701" t="s">
        <v>574</v>
      </c>
      <c r="C150" s="668"/>
      <c r="D150" s="679">
        <v>1540583463.1600001</v>
      </c>
      <c r="E150" s="679">
        <v>0</v>
      </c>
      <c r="F150" s="680"/>
      <c r="G150" s="444"/>
      <c r="H150" s="444"/>
    </row>
    <row r="151" spans="1:8" s="439" customFormat="1" ht="28.5" customHeight="1" x14ac:dyDescent="0.25">
      <c r="A151" s="746"/>
      <c r="B151" s="744" t="s">
        <v>254</v>
      </c>
      <c r="C151" s="232" t="e">
        <f>#REF!+#REF!+C152</f>
        <v>#REF!</v>
      </c>
      <c r="D151" s="232">
        <v>17124108</v>
      </c>
      <c r="E151" s="232">
        <v>0</v>
      </c>
      <c r="F151" s="745">
        <v>0</v>
      </c>
      <c r="G151" s="444"/>
      <c r="H151" s="444"/>
    </row>
    <row r="152" spans="1:8" s="439" customFormat="1" ht="33" hidden="1" customHeight="1" x14ac:dyDescent="0.25">
      <c r="A152" s="746"/>
      <c r="B152" s="696" t="s">
        <v>191</v>
      </c>
      <c r="C152" s="235">
        <f t="shared" ref="C152" si="15">C153</f>
        <v>3005330.19</v>
      </c>
      <c r="D152" s="235">
        <v>0</v>
      </c>
      <c r="E152" s="235">
        <v>0</v>
      </c>
      <c r="F152" s="697" t="e">
        <v>#DIV/0!</v>
      </c>
      <c r="G152" s="444"/>
      <c r="H152" s="444"/>
    </row>
    <row r="153" spans="1:8" s="439" customFormat="1" ht="16.5" hidden="1" customHeight="1" x14ac:dyDescent="0.25">
      <c r="A153" s="746"/>
      <c r="B153" s="750"/>
      <c r="C153" s="231">
        <v>3005330.19</v>
      </c>
      <c r="D153" s="231"/>
      <c r="E153" s="231"/>
      <c r="F153" s="362" t="e">
        <v>#DIV/0!</v>
      </c>
      <c r="G153" s="444"/>
      <c r="H153" s="444"/>
    </row>
    <row r="154" spans="1:8" s="439" customFormat="1" ht="53.25" hidden="1" customHeight="1" x14ac:dyDescent="0.25">
      <c r="A154" s="746"/>
      <c r="B154" s="696" t="s">
        <v>206</v>
      </c>
      <c r="C154" s="235">
        <f>SUM(C155:C157)</f>
        <v>0</v>
      </c>
      <c r="D154" s="235">
        <v>0</v>
      </c>
      <c r="E154" s="235">
        <v>0</v>
      </c>
      <c r="F154" s="697" t="e">
        <v>#DIV/0!</v>
      </c>
      <c r="G154" s="444"/>
      <c r="H154" s="444"/>
    </row>
    <row r="155" spans="1:8" s="439" customFormat="1" ht="12.75" hidden="1" customHeight="1" x14ac:dyDescent="0.25">
      <c r="A155" s="746"/>
      <c r="B155" s="315"/>
      <c r="C155" s="231"/>
      <c r="D155" s="231"/>
      <c r="E155" s="231"/>
      <c r="F155" s="362" t="e">
        <v>#DIV/0!</v>
      </c>
      <c r="G155" s="444"/>
      <c r="H155" s="444"/>
    </row>
    <row r="156" spans="1:8" s="439" customFormat="1" ht="12.75" hidden="1" customHeight="1" x14ac:dyDescent="0.25">
      <c r="A156" s="746"/>
      <c r="B156" s="315"/>
      <c r="C156" s="231"/>
      <c r="D156" s="231"/>
      <c r="E156" s="231"/>
      <c r="F156" s="362" t="e">
        <v>#DIV/0!</v>
      </c>
      <c r="G156" s="444"/>
      <c r="H156" s="444"/>
    </row>
    <row r="157" spans="1:8" s="439" customFormat="1" ht="12.75" hidden="1" customHeight="1" thickBot="1" x14ac:dyDescent="0.3">
      <c r="A157" s="746"/>
      <c r="B157" s="315"/>
      <c r="C157" s="231"/>
      <c r="D157" s="231"/>
      <c r="E157" s="231"/>
      <c r="F157" s="362" t="e">
        <v>#DIV/0!</v>
      </c>
      <c r="G157" s="444"/>
      <c r="H157" s="444"/>
    </row>
    <row r="158" spans="1:8" s="439" customFormat="1" ht="36" customHeight="1" x14ac:dyDescent="0.25">
      <c r="A158" s="746"/>
      <c r="B158" s="744" t="s">
        <v>255</v>
      </c>
      <c r="C158" s="232" t="e">
        <f>#REF!+#REF!</f>
        <v>#REF!</v>
      </c>
      <c r="D158" s="232">
        <v>58952142.780000001</v>
      </c>
      <c r="E158" s="232">
        <v>165600</v>
      </c>
      <c r="F158" s="745">
        <v>2.8090581985796988E-3</v>
      </c>
      <c r="G158" s="444"/>
      <c r="H158" s="444"/>
    </row>
    <row r="159" spans="1:8" s="439" customFormat="1" ht="36.75" customHeight="1" x14ac:dyDescent="0.25">
      <c r="A159" s="746"/>
      <c r="B159" s="744" t="s">
        <v>453</v>
      </c>
      <c r="C159" s="232" t="e">
        <f>#REF!</f>
        <v>#REF!</v>
      </c>
      <c r="D159" s="232">
        <v>490044957.35000002</v>
      </c>
      <c r="E159" s="232">
        <v>24811899.949999999</v>
      </c>
      <c r="F159" s="745">
        <v>5.0631885050250271E-2</v>
      </c>
      <c r="G159" s="444"/>
      <c r="H159" s="444"/>
    </row>
    <row r="160" spans="1:8" s="534" customFormat="1" ht="35.25" customHeight="1" x14ac:dyDescent="0.25">
      <c r="A160" s="734">
        <v>9</v>
      </c>
      <c r="B160" s="735" t="s">
        <v>241</v>
      </c>
      <c r="C160" s="736" t="e">
        <f t="shared" ref="C160" si="16">C161</f>
        <v>#REF!</v>
      </c>
      <c r="D160" s="736">
        <v>59331740.049999997</v>
      </c>
      <c r="E160" s="736">
        <v>1343609.37</v>
      </c>
      <c r="F160" s="737">
        <v>2.2645709848855177E-2</v>
      </c>
      <c r="G160" s="444"/>
      <c r="H160" s="444"/>
    </row>
    <row r="161" spans="1:8" s="445" customFormat="1" ht="43.5" customHeight="1" x14ac:dyDescent="0.25">
      <c r="A161" s="738"/>
      <c r="B161" s="732" t="s">
        <v>242</v>
      </c>
      <c r="C161" s="229" t="e">
        <f>#REF!+#REF!+#REF!+#REF!</f>
        <v>#REF!</v>
      </c>
      <c r="D161" s="229">
        <v>59331740.049999997</v>
      </c>
      <c r="E161" s="229">
        <v>1343609.37</v>
      </c>
      <c r="F161" s="733">
        <v>2.2645709848855177E-2</v>
      </c>
      <c r="G161" s="444"/>
      <c r="H161" s="444"/>
    </row>
    <row r="162" spans="1:8" s="534" customFormat="1" ht="39" customHeight="1" x14ac:dyDescent="0.25">
      <c r="A162" s="740">
        <v>10</v>
      </c>
      <c r="B162" s="741" t="s">
        <v>247</v>
      </c>
      <c r="C162" s="742" t="e">
        <f>C163+C164</f>
        <v>#REF!</v>
      </c>
      <c r="D162" s="742">
        <v>133819822.17</v>
      </c>
      <c r="E162" s="742">
        <v>0</v>
      </c>
      <c r="F162" s="743">
        <v>0</v>
      </c>
      <c r="G162" s="444"/>
      <c r="H162" s="444"/>
    </row>
    <row r="163" spans="1:8" s="454" customFormat="1" ht="30" customHeight="1" x14ac:dyDescent="0.25">
      <c r="A163" s="747"/>
      <c r="B163" s="744" t="s">
        <v>248</v>
      </c>
      <c r="C163" s="232" t="e">
        <f>#REF!</f>
        <v>#REF!</v>
      </c>
      <c r="D163" s="232">
        <v>1250000</v>
      </c>
      <c r="E163" s="232">
        <v>0</v>
      </c>
      <c r="F163" s="745">
        <v>0</v>
      </c>
      <c r="G163" s="444"/>
      <c r="H163" s="444"/>
    </row>
    <row r="164" spans="1:8" s="454" customFormat="1" ht="30" customHeight="1" x14ac:dyDescent="0.25">
      <c r="A164" s="757"/>
      <c r="B164" s="744" t="s">
        <v>133</v>
      </c>
      <c r="C164" s="232" t="e">
        <f>#REF!</f>
        <v>#REF!</v>
      </c>
      <c r="D164" s="232">
        <v>132569822.17</v>
      </c>
      <c r="E164" s="232">
        <v>0</v>
      </c>
      <c r="F164" s="745">
        <v>0</v>
      </c>
      <c r="G164" s="444"/>
      <c r="H164" s="444"/>
    </row>
    <row r="165" spans="1:8" s="453" customFormat="1" ht="36" customHeight="1" x14ac:dyDescent="0.25">
      <c r="A165" s="734">
        <v>11</v>
      </c>
      <c r="B165" s="735" t="s">
        <v>235</v>
      </c>
      <c r="C165" s="736" t="e">
        <f>C166+C167+C168+C169+C170</f>
        <v>#REF!</v>
      </c>
      <c r="D165" s="736">
        <v>138516035</v>
      </c>
      <c r="E165" s="736">
        <v>7924298.6299999999</v>
      </c>
      <c r="F165" s="737">
        <v>5.7208529178589325E-2</v>
      </c>
      <c r="G165" s="444"/>
      <c r="H165" s="444"/>
    </row>
    <row r="166" spans="1:8" s="445" customFormat="1" ht="33.75" customHeight="1" x14ac:dyDescent="0.25">
      <c r="A166" s="738"/>
      <c r="B166" s="732" t="s">
        <v>186</v>
      </c>
      <c r="C166" s="229" t="e">
        <f>#REF!+#REF!</f>
        <v>#REF!</v>
      </c>
      <c r="D166" s="229">
        <v>19405834.440000001</v>
      </c>
      <c r="E166" s="229">
        <v>626576.34000000008</v>
      </c>
      <c r="F166" s="733">
        <v>3.2288039039871354E-2</v>
      </c>
      <c r="G166" s="444"/>
      <c r="H166" s="444"/>
    </row>
    <row r="167" spans="1:8" s="445" customFormat="1" ht="30.75" customHeight="1" x14ac:dyDescent="0.25">
      <c r="A167" s="749"/>
      <c r="B167" s="732" t="s">
        <v>187</v>
      </c>
      <c r="C167" s="229" t="e">
        <f>#REF!+#REF!</f>
        <v>#REF!</v>
      </c>
      <c r="D167" s="229">
        <v>300000</v>
      </c>
      <c r="E167" s="229">
        <v>0</v>
      </c>
      <c r="F167" s="733">
        <v>0</v>
      </c>
      <c r="G167" s="444"/>
      <c r="H167" s="444"/>
    </row>
    <row r="168" spans="1:8" s="445" customFormat="1" ht="57" customHeight="1" x14ac:dyDescent="0.25">
      <c r="A168" s="749"/>
      <c r="B168" s="732" t="s">
        <v>170</v>
      </c>
      <c r="C168" s="229" t="e">
        <f>#REF!+#REF!+#REF!+#REF!</f>
        <v>#REF!</v>
      </c>
      <c r="D168" s="229">
        <v>117601300</v>
      </c>
      <c r="E168" s="229">
        <v>7292722.29</v>
      </c>
      <c r="F168" s="733">
        <v>6.2012259133189855E-2</v>
      </c>
      <c r="G168" s="444"/>
      <c r="H168" s="444"/>
    </row>
    <row r="169" spans="1:8" s="445" customFormat="1" ht="56.25" customHeight="1" x14ac:dyDescent="0.25">
      <c r="A169" s="749"/>
      <c r="B169" s="732" t="s">
        <v>188</v>
      </c>
      <c r="C169" s="229" t="e">
        <f>#REF!</f>
        <v>#REF!</v>
      </c>
      <c r="D169" s="229">
        <v>225000</v>
      </c>
      <c r="E169" s="229">
        <v>0</v>
      </c>
      <c r="F169" s="733">
        <v>0</v>
      </c>
      <c r="G169" s="444"/>
      <c r="H169" s="444"/>
    </row>
    <row r="170" spans="1:8" s="445" customFormat="1" ht="31.5" customHeight="1" x14ac:dyDescent="0.25">
      <c r="A170" s="749"/>
      <c r="B170" s="732" t="s">
        <v>135</v>
      </c>
      <c r="C170" s="229" t="e">
        <f>#REF!+#REF!</f>
        <v>#REF!</v>
      </c>
      <c r="D170" s="229">
        <v>983900.56</v>
      </c>
      <c r="E170" s="229">
        <v>5000</v>
      </c>
      <c r="F170" s="733">
        <v>5.0818143654679897E-3</v>
      </c>
      <c r="G170" s="444"/>
      <c r="H170" s="444"/>
    </row>
    <row r="171" spans="1:8" s="453" customFormat="1" ht="36" customHeight="1" x14ac:dyDescent="0.25">
      <c r="A171" s="740">
        <v>12</v>
      </c>
      <c r="B171" s="741" t="s">
        <v>239</v>
      </c>
      <c r="C171" s="742" t="e">
        <f>C172+C173+C174+C176+C177+C179</f>
        <v>#REF!</v>
      </c>
      <c r="D171" s="742">
        <v>637128150.77999997</v>
      </c>
      <c r="E171" s="742">
        <v>23439215.120000001</v>
      </c>
      <c r="F171" s="743">
        <v>3.678885494433843E-2</v>
      </c>
      <c r="G171" s="444"/>
      <c r="H171" s="444"/>
    </row>
    <row r="172" spans="1:8" s="456" customFormat="1" ht="51.75" customHeight="1" x14ac:dyDescent="0.25">
      <c r="A172" s="747"/>
      <c r="B172" s="744" t="s">
        <v>197</v>
      </c>
      <c r="C172" s="232" t="e">
        <f>#REF!</f>
        <v>#REF!</v>
      </c>
      <c r="D172" s="232">
        <v>8710841</v>
      </c>
      <c r="E172" s="232">
        <v>561968.41</v>
      </c>
      <c r="F172" s="745">
        <v>6.4513680137199159E-2</v>
      </c>
      <c r="G172" s="444"/>
      <c r="H172" s="444"/>
    </row>
    <row r="173" spans="1:8" s="456" customFormat="1" ht="32.25" customHeight="1" x14ac:dyDescent="0.25">
      <c r="A173" s="758"/>
      <c r="B173" s="744" t="s">
        <v>198</v>
      </c>
      <c r="C173" s="232" t="e">
        <f>#REF!+#REF!+#REF!</f>
        <v>#REF!</v>
      </c>
      <c r="D173" s="232">
        <v>106666381.17</v>
      </c>
      <c r="E173" s="232">
        <v>6272916.96</v>
      </c>
      <c r="F173" s="745">
        <v>5.8808753903467598E-2</v>
      </c>
      <c r="G173" s="444"/>
      <c r="H173" s="444"/>
    </row>
    <row r="174" spans="1:8" s="456" customFormat="1" ht="46.5" customHeight="1" x14ac:dyDescent="0.25">
      <c r="A174" s="758"/>
      <c r="B174" s="744" t="s">
        <v>199</v>
      </c>
      <c r="C174" s="232" t="e">
        <f>#REF!+#REF!+#REF!</f>
        <v>#REF!</v>
      </c>
      <c r="D174" s="232">
        <v>269252906.00999999</v>
      </c>
      <c r="E174" s="232">
        <v>16604329.75</v>
      </c>
      <c r="F174" s="745">
        <v>6.1668154286822513E-2</v>
      </c>
      <c r="G174" s="444"/>
      <c r="H174" s="444"/>
    </row>
    <row r="175" spans="1:8" s="437" customFormat="1" ht="26.25" hidden="1" customHeight="1" x14ac:dyDescent="0.25">
      <c r="A175" s="746"/>
      <c r="B175" s="371"/>
      <c r="C175" s="231"/>
      <c r="D175" s="231"/>
      <c r="E175" s="231"/>
      <c r="F175" s="362" t="e">
        <v>#DIV/0!</v>
      </c>
      <c r="G175" s="444"/>
      <c r="H175" s="444"/>
    </row>
    <row r="176" spans="1:8" s="456" customFormat="1" ht="33.75" customHeight="1" x14ac:dyDescent="0.25">
      <c r="A176" s="758"/>
      <c r="B176" s="744" t="s">
        <v>200</v>
      </c>
      <c r="C176" s="232" t="e">
        <f>#REF!</f>
        <v>#REF!</v>
      </c>
      <c r="D176" s="232">
        <v>558000</v>
      </c>
      <c r="E176" s="232">
        <v>0</v>
      </c>
      <c r="F176" s="745">
        <v>0</v>
      </c>
      <c r="G176" s="444"/>
      <c r="H176" s="444"/>
    </row>
    <row r="177" spans="1:8" s="456" customFormat="1" ht="51.75" customHeight="1" x14ac:dyDescent="0.25">
      <c r="A177" s="758"/>
      <c r="B177" s="744" t="s">
        <v>151</v>
      </c>
      <c r="C177" s="232" t="e">
        <f>#REF!</f>
        <v>#REF!</v>
      </c>
      <c r="D177" s="232">
        <v>0</v>
      </c>
      <c r="E177" s="232">
        <v>0</v>
      </c>
      <c r="F177" s="745" t="e">
        <v>#DIV/0!</v>
      </c>
      <c r="G177" s="444"/>
      <c r="H177" s="444"/>
    </row>
    <row r="178" spans="1:8" s="437" customFormat="1" ht="43.5" customHeight="1" x14ac:dyDescent="0.25">
      <c r="A178" s="746"/>
      <c r="B178" s="701" t="s">
        <v>599</v>
      </c>
      <c r="C178" s="715"/>
      <c r="D178" s="715">
        <v>14138394.42</v>
      </c>
      <c r="E178" s="715">
        <v>0</v>
      </c>
      <c r="F178" s="362">
        <v>0</v>
      </c>
      <c r="G178" s="444"/>
      <c r="H178" s="444"/>
    </row>
    <row r="179" spans="1:8" s="456" customFormat="1" ht="37.5" customHeight="1" x14ac:dyDescent="0.25">
      <c r="A179" s="758"/>
      <c r="B179" s="744" t="s">
        <v>152</v>
      </c>
      <c r="C179" s="232" t="e">
        <f>#REF!+#REF!</f>
        <v>#REF!</v>
      </c>
      <c r="D179" s="232">
        <v>237801628.18000001</v>
      </c>
      <c r="E179" s="232">
        <v>0</v>
      </c>
      <c r="F179" s="745">
        <v>0</v>
      </c>
      <c r="G179" s="444"/>
      <c r="H179" s="444"/>
    </row>
    <row r="180" spans="1:8" s="440" customFormat="1" ht="51.75" customHeight="1" x14ac:dyDescent="0.25">
      <c r="A180" s="734">
        <v>13</v>
      </c>
      <c r="B180" s="735" t="s">
        <v>240</v>
      </c>
      <c r="C180" s="736" t="e">
        <f>C181</f>
        <v>#REF!</v>
      </c>
      <c r="D180" s="736">
        <v>74456536.039999992</v>
      </c>
      <c r="E180" s="736">
        <v>2251094.19</v>
      </c>
      <c r="F180" s="737">
        <v>3.0233667985717916E-2</v>
      </c>
      <c r="G180" s="444"/>
      <c r="H180" s="444"/>
    </row>
    <row r="181" spans="1:8" s="454" customFormat="1" ht="57" customHeight="1" x14ac:dyDescent="0.25">
      <c r="A181" s="738"/>
      <c r="B181" s="732" t="s">
        <v>201</v>
      </c>
      <c r="C181" s="229" t="e">
        <f>#REF!+#REF!+#REF!+#REF!+#REF!+#REF!+#REF!</f>
        <v>#REF!</v>
      </c>
      <c r="D181" s="229">
        <v>74456536.039999992</v>
      </c>
      <c r="E181" s="229">
        <v>2251094.19</v>
      </c>
      <c r="F181" s="733">
        <v>3.0233667985717916E-2</v>
      </c>
      <c r="G181" s="444"/>
      <c r="H181" s="444"/>
    </row>
    <row r="182" spans="1:8" s="453" customFormat="1" ht="21" customHeight="1" x14ac:dyDescent="0.25">
      <c r="A182" s="759"/>
      <c r="B182" s="760" t="s">
        <v>430</v>
      </c>
      <c r="C182" s="761" t="e">
        <f>C6+C10+C16+C28+C31+C115+C131+C134+C160+C162+C165+C171+C180</f>
        <v>#REF!</v>
      </c>
      <c r="D182" s="761">
        <v>17869337792.23</v>
      </c>
      <c r="E182" s="761">
        <v>406747298.98000002</v>
      </c>
      <c r="F182" s="762">
        <v>2.276230399298082E-2</v>
      </c>
      <c r="G182" s="444"/>
      <c r="H182" s="535"/>
    </row>
    <row r="184" spans="1:8" ht="16.5" customHeight="1" x14ac:dyDescent="0.25">
      <c r="G184" s="461"/>
    </row>
    <row r="185" spans="1:8" x14ac:dyDescent="0.25">
      <c r="B185" s="20" t="s">
        <v>554</v>
      </c>
      <c r="C185" s="463">
        <v>15119006440.620001</v>
      </c>
      <c r="D185" s="463">
        <v>17982858981.389999</v>
      </c>
      <c r="E185" s="463">
        <v>410911559.17000002</v>
      </c>
      <c r="F185" s="362">
        <f>E185/D185</f>
        <v>2.2850179695856031E-2</v>
      </c>
    </row>
    <row r="186" spans="1:8" x14ac:dyDescent="0.25">
      <c r="B186" s="21" t="s">
        <v>157</v>
      </c>
      <c r="C186" s="464" t="e">
        <f>C182/C185</f>
        <v>#REF!</v>
      </c>
      <c r="D186" s="464">
        <f>D182/D185</f>
        <v>0.99368725577632122</v>
      </c>
      <c r="E186" s="464">
        <f>E182/E185</f>
        <v>0.98986579935008068</v>
      </c>
      <c r="F186" s="464"/>
    </row>
    <row r="190" spans="1:8" s="440" customFormat="1" ht="17.25" customHeight="1" x14ac:dyDescent="0.25">
      <c r="A190" s="1682" t="s">
        <v>545</v>
      </c>
      <c r="B190" s="1682"/>
      <c r="F190" s="306" t="s">
        <v>211</v>
      </c>
    </row>
    <row r="191" spans="1:8" ht="29.25" customHeight="1" x14ac:dyDescent="0.25">
      <c r="A191" s="1682"/>
      <c r="B191" s="1682"/>
    </row>
    <row r="192" spans="1:8" x14ac:dyDescent="0.25">
      <c r="B192" s="598"/>
      <c r="C192" s="599"/>
      <c r="D192" s="599"/>
      <c r="E192" s="599"/>
      <c r="F192" s="599"/>
    </row>
    <row r="193" spans="1:6" x14ac:dyDescent="0.25">
      <c r="B193" s="598"/>
      <c r="C193" s="467">
        <v>15119006440.620001</v>
      </c>
      <c r="D193" s="605"/>
      <c r="E193" s="605"/>
      <c r="F193" s="467"/>
    </row>
    <row r="194" spans="1:6" x14ac:dyDescent="0.25">
      <c r="B194" s="598"/>
      <c r="C194" s="470">
        <v>114293914.54000001</v>
      </c>
      <c r="D194" s="606"/>
      <c r="E194" s="606"/>
      <c r="F194" s="470"/>
    </row>
    <row r="195" spans="1:6" x14ac:dyDescent="0.25">
      <c r="B195" s="598"/>
      <c r="C195" s="470">
        <f>C193-C194</f>
        <v>15004712526.08</v>
      </c>
      <c r="D195" s="605"/>
      <c r="E195" s="605"/>
      <c r="F195" s="470"/>
    </row>
    <row r="196" spans="1:6" x14ac:dyDescent="0.25">
      <c r="B196" s="598"/>
      <c r="C196" s="599" t="e">
        <f>C195-C182</f>
        <v>#REF!</v>
      </c>
      <c r="D196" s="599"/>
      <c r="E196" s="599"/>
      <c r="F196" s="599"/>
    </row>
    <row r="207" spans="1:6" s="461" customFormat="1" x14ac:dyDescent="0.25">
      <c r="A207" s="17"/>
      <c r="B207" s="19"/>
    </row>
    <row r="208" spans="1:6" s="461" customFormat="1" x14ac:dyDescent="0.25">
      <c r="A208" s="17"/>
      <c r="B208" s="19"/>
    </row>
    <row r="209" spans="1:2" s="461" customFormat="1" x14ac:dyDescent="0.25">
      <c r="A209" s="17"/>
      <c r="B209" s="19"/>
    </row>
    <row r="210" spans="1:2" s="461" customFormat="1" x14ac:dyDescent="0.25">
      <c r="A210" s="17"/>
      <c r="B210" s="19"/>
    </row>
    <row r="211" spans="1:2" s="461" customFormat="1" x14ac:dyDescent="0.25">
      <c r="A211" s="17"/>
      <c r="B211" s="19"/>
    </row>
    <row r="212" spans="1:2" s="461" customFormat="1" x14ac:dyDescent="0.25">
      <c r="A212" s="17"/>
      <c r="B212" s="19"/>
    </row>
    <row r="213" spans="1:2" s="461" customFormat="1" x14ac:dyDescent="0.25">
      <c r="A213" s="17"/>
      <c r="B213" s="19"/>
    </row>
    <row r="214" spans="1:2" s="461" customFormat="1" x14ac:dyDescent="0.25">
      <c r="A214" s="17"/>
      <c r="B214" s="19"/>
    </row>
    <row r="215" spans="1:2" s="461" customFormat="1" x14ac:dyDescent="0.25">
      <c r="A215" s="17"/>
      <c r="B215" s="19"/>
    </row>
    <row r="216" spans="1:2" s="461" customFormat="1" x14ac:dyDescent="0.25">
      <c r="A216" s="17"/>
      <c r="B216" s="19"/>
    </row>
  </sheetData>
  <mergeCells count="8">
    <mergeCell ref="A190:B191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1"/>
  <sheetViews>
    <sheetView topLeftCell="B1" zoomScaleNormal="100" workbookViewId="0">
      <pane ySplit="5" topLeftCell="A6" activePane="bottomLeft" state="frozen"/>
      <selection activeCell="P95" sqref="P95"/>
      <selection pane="bottomLeft" activeCell="J640" sqref="J640"/>
    </sheetView>
  </sheetViews>
  <sheetFormatPr defaultRowHeight="15" x14ac:dyDescent="0.25"/>
  <cols>
    <col min="1" max="1" width="5" style="1250" customWidth="1"/>
    <col min="2" max="2" width="5.7109375" style="1251" customWidth="1"/>
    <col min="3" max="3" width="6.7109375" style="1251" customWidth="1"/>
    <col min="4" max="4" width="13.7109375" style="1251" customWidth="1"/>
    <col min="5" max="5" width="5.7109375" style="1251" customWidth="1"/>
    <col min="6" max="6" width="86.5703125" style="1252" customWidth="1"/>
    <col min="7" max="7" width="19.42578125" style="1253" hidden="1" customWidth="1"/>
    <col min="8" max="8" width="20.28515625" style="1253" customWidth="1"/>
    <col min="9" max="9" width="18.85546875" style="1253" customWidth="1"/>
    <col min="10" max="10" width="12.42578125" style="1253" customWidth="1"/>
    <col min="11" max="11" width="18.42578125" style="1254" customWidth="1"/>
    <col min="12" max="12" width="19.85546875" style="1254" customWidth="1"/>
    <col min="13" max="16384" width="9.140625" style="1254"/>
  </cols>
  <sheetData>
    <row r="1" spans="1:12" s="763" customFormat="1" ht="24" customHeight="1" x14ac:dyDescent="0.25">
      <c r="A1" s="1789" t="s">
        <v>551</v>
      </c>
      <c r="B1" s="1789"/>
      <c r="C1" s="1789"/>
      <c r="D1" s="1789"/>
      <c r="E1" s="1789"/>
      <c r="F1" s="1789"/>
      <c r="G1" s="1789"/>
      <c r="H1" s="1789"/>
      <c r="I1" s="1789"/>
      <c r="J1" s="1789"/>
    </row>
    <row r="2" spans="1:12" s="763" customFormat="1" ht="13.5" hidden="1" customHeight="1" x14ac:dyDescent="0.25">
      <c r="A2" s="764"/>
      <c r="B2" s="764"/>
      <c r="C2" s="764"/>
      <c r="D2" s="764"/>
      <c r="E2" s="764"/>
      <c r="F2" s="764"/>
      <c r="G2" s="764"/>
      <c r="H2" s="764"/>
      <c r="I2" s="764"/>
      <c r="J2" s="764"/>
    </row>
    <row r="3" spans="1:12" s="763" customFormat="1" ht="15" customHeight="1" thickBot="1" x14ac:dyDescent="0.3">
      <c r="A3" s="765"/>
      <c r="B3" s="766"/>
      <c r="C3" s="767"/>
      <c r="D3" s="766"/>
      <c r="E3" s="766"/>
      <c r="F3" s="766"/>
      <c r="G3" s="766"/>
      <c r="H3" s="766"/>
      <c r="I3" s="766"/>
      <c r="J3" s="768" t="s">
        <v>0</v>
      </c>
    </row>
    <row r="4" spans="1:12" s="763" customFormat="1" ht="35.25" customHeight="1" thickBot="1" x14ac:dyDescent="0.3">
      <c r="A4" s="1790" t="s">
        <v>1</v>
      </c>
      <c r="B4" s="1792" t="s">
        <v>2</v>
      </c>
      <c r="C4" s="1793"/>
      <c r="D4" s="1793"/>
      <c r="E4" s="1794"/>
      <c r="F4" s="1795" t="s">
        <v>278</v>
      </c>
      <c r="G4" s="1797" t="s">
        <v>276</v>
      </c>
      <c r="H4" s="1799" t="s">
        <v>552</v>
      </c>
      <c r="I4" s="1801" t="s">
        <v>606</v>
      </c>
      <c r="J4" s="1803" t="s">
        <v>274</v>
      </c>
    </row>
    <row r="5" spans="1:12" s="766" customFormat="1" ht="24.75" customHeight="1" thickBot="1" x14ac:dyDescent="0.3">
      <c r="A5" s="1791"/>
      <c r="B5" s="1277" t="s">
        <v>3</v>
      </c>
      <c r="C5" s="1278" t="s">
        <v>4</v>
      </c>
      <c r="D5" s="1278" t="s">
        <v>5</v>
      </c>
      <c r="E5" s="1279" t="s">
        <v>6</v>
      </c>
      <c r="F5" s="1796"/>
      <c r="G5" s="1798"/>
      <c r="H5" s="1800"/>
      <c r="I5" s="1802"/>
      <c r="J5" s="1804"/>
    </row>
    <row r="6" spans="1:12" s="778" customFormat="1" ht="36" customHeight="1" thickBot="1" x14ac:dyDescent="0.3">
      <c r="A6" s="769">
        <v>1</v>
      </c>
      <c r="B6" s="770"/>
      <c r="C6" s="771"/>
      <c r="D6" s="771"/>
      <c r="E6" s="772"/>
      <c r="F6" s="773" t="s">
        <v>226</v>
      </c>
      <c r="G6" s="774">
        <f>G7+G10+G19</f>
        <v>1517118806.54</v>
      </c>
      <c r="H6" s="775">
        <f t="shared" ref="H6:I6" si="0">H7+H10+H19</f>
        <v>996975914.42999995</v>
      </c>
      <c r="I6" s="776">
        <f t="shared" si="0"/>
        <v>92958858.929999992</v>
      </c>
      <c r="J6" s="777">
        <f>I6/H6</f>
        <v>9.3240827169979598E-2</v>
      </c>
      <c r="L6" s="779"/>
    </row>
    <row r="7" spans="1:12" s="789" customFormat="1" ht="30" customHeight="1" thickBot="1" x14ac:dyDescent="0.3">
      <c r="A7" s="780"/>
      <c r="B7" s="781"/>
      <c r="C7" s="782"/>
      <c r="D7" s="782"/>
      <c r="E7" s="783"/>
      <c r="F7" s="784" t="s">
        <v>10</v>
      </c>
      <c r="G7" s="785">
        <f>G8</f>
        <v>100000</v>
      </c>
      <c r="H7" s="786">
        <f t="shared" ref="H7:I7" si="1">H8</f>
        <v>100000</v>
      </c>
      <c r="I7" s="787">
        <f t="shared" si="1"/>
        <v>0</v>
      </c>
      <c r="J7" s="788">
        <f t="shared" ref="J7:J77" si="2">I7/H7</f>
        <v>0</v>
      </c>
      <c r="L7" s="790"/>
    </row>
    <row r="8" spans="1:12" s="800" customFormat="1" ht="30.75" customHeight="1" x14ac:dyDescent="0.25">
      <c r="A8" s="791"/>
      <c r="B8" s="792"/>
      <c r="C8" s="793"/>
      <c r="D8" s="793"/>
      <c r="E8" s="794"/>
      <c r="F8" s="795" t="s">
        <v>165</v>
      </c>
      <c r="G8" s="796">
        <f>SUM(G9:G9)</f>
        <v>100000</v>
      </c>
      <c r="H8" s="797">
        <f t="shared" ref="H8:I8" si="3">SUM(H9:H9)</f>
        <v>100000</v>
      </c>
      <c r="I8" s="798">
        <f t="shared" si="3"/>
        <v>0</v>
      </c>
      <c r="J8" s="799">
        <f t="shared" si="2"/>
        <v>0</v>
      </c>
      <c r="L8" s="801"/>
    </row>
    <row r="9" spans="1:12" s="766" customFormat="1" ht="15" customHeight="1" thickBot="1" x14ac:dyDescent="0.3">
      <c r="A9" s="802"/>
      <c r="B9" s="803" t="s">
        <v>11</v>
      </c>
      <c r="C9" s="804"/>
      <c r="D9" s="804" t="s">
        <v>279</v>
      </c>
      <c r="E9" s="805" t="s">
        <v>12</v>
      </c>
      <c r="F9" s="806"/>
      <c r="G9" s="807">
        <v>100000</v>
      </c>
      <c r="H9" s="808">
        <v>100000</v>
      </c>
      <c r="I9" s="809">
        <v>0</v>
      </c>
      <c r="J9" s="810">
        <f t="shared" si="2"/>
        <v>0</v>
      </c>
      <c r="K9" s="811"/>
      <c r="L9" s="811"/>
    </row>
    <row r="10" spans="1:12" s="813" customFormat="1" ht="30" customHeight="1" thickBot="1" x14ac:dyDescent="0.3">
      <c r="A10" s="812"/>
      <c r="B10" s="781"/>
      <c r="C10" s="782"/>
      <c r="D10" s="782"/>
      <c r="E10" s="783"/>
      <c r="F10" s="784" t="s">
        <v>158</v>
      </c>
      <c r="G10" s="785">
        <f>G11+G16</f>
        <v>1497473673.9400001</v>
      </c>
      <c r="H10" s="786">
        <f t="shared" ref="H10:I10" si="4">H11+H16</f>
        <v>976539432.52999997</v>
      </c>
      <c r="I10" s="787">
        <f t="shared" si="4"/>
        <v>84522283.229999989</v>
      </c>
      <c r="J10" s="788">
        <f t="shared" si="2"/>
        <v>8.6552862500412553E-2</v>
      </c>
      <c r="L10" s="814"/>
    </row>
    <row r="11" spans="1:12" s="800" customFormat="1" ht="45" customHeight="1" x14ac:dyDescent="0.25">
      <c r="A11" s="791"/>
      <c r="B11" s="792"/>
      <c r="C11" s="793"/>
      <c r="D11" s="793"/>
      <c r="E11" s="794"/>
      <c r="F11" s="815" t="s">
        <v>230</v>
      </c>
      <c r="G11" s="816">
        <f>SUM(G12:G14)</f>
        <v>654924280</v>
      </c>
      <c r="H11" s="817">
        <f>SUM(H12:H15)</f>
        <v>976539432.52999997</v>
      </c>
      <c r="I11" s="818">
        <f>SUM(I12:I15)</f>
        <v>84522283.229999989</v>
      </c>
      <c r="J11" s="819">
        <f t="shared" si="2"/>
        <v>8.6552862500412553E-2</v>
      </c>
      <c r="L11" s="801"/>
    </row>
    <row r="12" spans="1:12" s="766" customFormat="1" ht="12.75" customHeight="1" x14ac:dyDescent="0.25">
      <c r="A12" s="802"/>
      <c r="B12" s="820" t="s">
        <v>11</v>
      </c>
      <c r="C12" s="821"/>
      <c r="D12" s="821" t="s">
        <v>280</v>
      </c>
      <c r="E12" s="822" t="s">
        <v>14</v>
      </c>
      <c r="F12" s="823"/>
      <c r="G12" s="824">
        <v>144000000</v>
      </c>
      <c r="H12" s="825">
        <v>66000000</v>
      </c>
      <c r="I12" s="826">
        <v>19635000</v>
      </c>
      <c r="J12" s="827">
        <f t="shared" si="2"/>
        <v>0.29749999999999999</v>
      </c>
      <c r="L12" s="811"/>
    </row>
    <row r="13" spans="1:12" s="766" customFormat="1" ht="12.75" customHeight="1" x14ac:dyDescent="0.25">
      <c r="A13" s="802"/>
      <c r="B13" s="820" t="s">
        <v>11</v>
      </c>
      <c r="C13" s="821"/>
      <c r="D13" s="821" t="s">
        <v>281</v>
      </c>
      <c r="E13" s="822" t="s">
        <v>15</v>
      </c>
      <c r="F13" s="823"/>
      <c r="G13" s="824">
        <v>3500000</v>
      </c>
      <c r="H13" s="825">
        <v>4213016</v>
      </c>
      <c r="I13" s="826">
        <v>256345.86</v>
      </c>
      <c r="J13" s="827">
        <f t="shared" si="2"/>
        <v>6.0846163413573552E-2</v>
      </c>
      <c r="K13" s="811"/>
      <c r="L13" s="811"/>
    </row>
    <row r="14" spans="1:12" s="766" customFormat="1" ht="12.75" customHeight="1" thickBot="1" x14ac:dyDescent="0.3">
      <c r="A14" s="802"/>
      <c r="B14" s="828" t="s">
        <v>11</v>
      </c>
      <c r="C14" s="829"/>
      <c r="D14" s="829" t="s">
        <v>282</v>
      </c>
      <c r="E14" s="830" t="s">
        <v>15</v>
      </c>
      <c r="F14" s="823"/>
      <c r="G14" s="824">
        <v>507424280</v>
      </c>
      <c r="H14" s="825">
        <v>906326416.52999997</v>
      </c>
      <c r="I14" s="826">
        <v>64630937.369999997</v>
      </c>
      <c r="J14" s="827">
        <f t="shared" si="2"/>
        <v>7.1310883354198995E-2</v>
      </c>
      <c r="K14" s="831"/>
      <c r="L14" s="811"/>
    </row>
    <row r="15" spans="1:12" s="766" customFormat="1" ht="12.75" hidden="1" customHeight="1" x14ac:dyDescent="0.25">
      <c r="A15" s="802"/>
      <c r="B15" s="828" t="s">
        <v>11</v>
      </c>
      <c r="C15" s="829"/>
      <c r="D15" s="829" t="s">
        <v>501</v>
      </c>
      <c r="E15" s="830" t="s">
        <v>15</v>
      </c>
      <c r="F15" s="832" t="s">
        <v>504</v>
      </c>
      <c r="G15" s="824"/>
      <c r="H15" s="825"/>
      <c r="I15" s="826"/>
      <c r="J15" s="827" t="e">
        <f t="shared" si="2"/>
        <v>#DIV/0!</v>
      </c>
      <c r="K15" s="831"/>
      <c r="L15" s="811"/>
    </row>
    <row r="16" spans="1:12" s="766" customFormat="1" ht="30" hidden="1" customHeight="1" x14ac:dyDescent="0.25">
      <c r="A16" s="802"/>
      <c r="B16" s="833"/>
      <c r="C16" s="834"/>
      <c r="D16" s="834"/>
      <c r="E16" s="835"/>
      <c r="F16" s="795" t="s">
        <v>214</v>
      </c>
      <c r="G16" s="836">
        <f>SUM(G17:G17)</f>
        <v>842549393.94000006</v>
      </c>
      <c r="H16" s="837">
        <f>SUM(H17:H18)</f>
        <v>0</v>
      </c>
      <c r="I16" s="838">
        <f>SUM(I17:I18)</f>
        <v>0</v>
      </c>
      <c r="J16" s="839" t="e">
        <f t="shared" si="2"/>
        <v>#DIV/0!</v>
      </c>
      <c r="L16" s="811"/>
    </row>
    <row r="17" spans="1:12" s="766" customFormat="1" ht="13.5" hidden="1" customHeight="1" x14ac:dyDescent="0.25">
      <c r="A17" s="802"/>
      <c r="B17" s="820" t="s">
        <v>11</v>
      </c>
      <c r="C17" s="821"/>
      <c r="D17" s="821" t="s">
        <v>283</v>
      </c>
      <c r="E17" s="822" t="s">
        <v>12</v>
      </c>
      <c r="F17" s="823"/>
      <c r="G17" s="824">
        <v>842549393.94000006</v>
      </c>
      <c r="H17" s="840"/>
      <c r="I17" s="826"/>
      <c r="J17" s="827" t="e">
        <f t="shared" si="2"/>
        <v>#DIV/0!</v>
      </c>
      <c r="K17" s="831"/>
      <c r="L17" s="811"/>
    </row>
    <row r="18" spans="1:12" s="766" customFormat="1" ht="15.75" hidden="1" customHeight="1" thickBot="1" x14ac:dyDescent="0.3">
      <c r="A18" s="802"/>
      <c r="B18" s="841" t="s">
        <v>11</v>
      </c>
      <c r="C18" s="842"/>
      <c r="D18" s="842" t="s">
        <v>463</v>
      </c>
      <c r="E18" s="843" t="s">
        <v>12</v>
      </c>
      <c r="F18" s="844"/>
      <c r="G18" s="845"/>
      <c r="H18" s="846"/>
      <c r="I18" s="847"/>
      <c r="J18" s="827" t="e">
        <f t="shared" si="2"/>
        <v>#DIV/0!</v>
      </c>
      <c r="K18" s="831"/>
      <c r="L18" s="811"/>
    </row>
    <row r="19" spans="1:12" s="813" customFormat="1" ht="35.25" customHeight="1" thickBot="1" x14ac:dyDescent="0.3">
      <c r="A19" s="812"/>
      <c r="B19" s="781"/>
      <c r="C19" s="782"/>
      <c r="D19" s="782"/>
      <c r="E19" s="783"/>
      <c r="F19" s="784" t="s">
        <v>213</v>
      </c>
      <c r="G19" s="785">
        <f>G20</f>
        <v>19545132.600000001</v>
      </c>
      <c r="H19" s="786">
        <f>H20</f>
        <v>20336481.899999999</v>
      </c>
      <c r="I19" s="787">
        <f t="shared" ref="I19" si="5">I20</f>
        <v>8436575.6999999993</v>
      </c>
      <c r="J19" s="788">
        <f t="shared" si="2"/>
        <v>0.41484932061921681</v>
      </c>
      <c r="L19" s="814"/>
    </row>
    <row r="20" spans="1:12" s="800" customFormat="1" ht="111.75" customHeight="1" x14ac:dyDescent="0.25">
      <c r="A20" s="791"/>
      <c r="B20" s="848"/>
      <c r="C20" s="849"/>
      <c r="D20" s="849"/>
      <c r="E20" s="850"/>
      <c r="F20" s="795" t="s">
        <v>215</v>
      </c>
      <c r="G20" s="851">
        <f>SUM(G21:G21)</f>
        <v>19545132.600000001</v>
      </c>
      <c r="H20" s="797">
        <f>SUM(H21:H21)</f>
        <v>20336481.899999999</v>
      </c>
      <c r="I20" s="798">
        <f t="shared" ref="I20" si="6">SUM(I21:I21)</f>
        <v>8436575.6999999993</v>
      </c>
      <c r="J20" s="799">
        <f t="shared" si="2"/>
        <v>0.41484932061921681</v>
      </c>
      <c r="L20" s="801"/>
    </row>
    <row r="21" spans="1:12" s="766" customFormat="1" ht="16.5" customHeight="1" thickBot="1" x14ac:dyDescent="0.3">
      <c r="A21" s="852"/>
      <c r="B21" s="803" t="s">
        <v>11</v>
      </c>
      <c r="C21" s="804"/>
      <c r="D21" s="804" t="s">
        <v>284</v>
      </c>
      <c r="E21" s="805" t="s">
        <v>16</v>
      </c>
      <c r="F21" s="853"/>
      <c r="G21" s="854">
        <v>19545132.600000001</v>
      </c>
      <c r="H21" s="846">
        <v>20336481.899999999</v>
      </c>
      <c r="I21" s="855">
        <v>8436575.6999999993</v>
      </c>
      <c r="J21" s="856">
        <f t="shared" si="2"/>
        <v>0.41484932061921681</v>
      </c>
      <c r="L21" s="811"/>
    </row>
    <row r="22" spans="1:12" s="778" customFormat="1" ht="38.25" customHeight="1" thickBot="1" x14ac:dyDescent="0.3">
      <c r="A22" s="857">
        <v>2</v>
      </c>
      <c r="B22" s="858"/>
      <c r="C22" s="859"/>
      <c r="D22" s="859"/>
      <c r="E22" s="860"/>
      <c r="F22" s="861" t="s">
        <v>227</v>
      </c>
      <c r="G22" s="862">
        <f>G23+G29+G34+G41+G47+G54</f>
        <v>2893460778.4099998</v>
      </c>
      <c r="H22" s="863">
        <f>H23+H29+H34+H41+H47+H54</f>
        <v>1783026631.6700001</v>
      </c>
      <c r="I22" s="864">
        <f>I23+I29+I34+I41+I47</f>
        <v>124334262.49000002</v>
      </c>
      <c r="J22" s="865">
        <f t="shared" si="2"/>
        <v>6.9732139880349042E-2</v>
      </c>
      <c r="L22" s="779"/>
    </row>
    <row r="23" spans="1:12" s="874" customFormat="1" ht="66" customHeight="1" x14ac:dyDescent="0.25">
      <c r="A23" s="780"/>
      <c r="B23" s="866"/>
      <c r="C23" s="867"/>
      <c r="D23" s="867"/>
      <c r="E23" s="868"/>
      <c r="F23" s="869" t="s">
        <v>246</v>
      </c>
      <c r="G23" s="870">
        <f>G24+G27</f>
        <v>458711609.99000001</v>
      </c>
      <c r="H23" s="871">
        <f>SUM(H24+H27)</f>
        <v>491623983.63</v>
      </c>
      <c r="I23" s="872">
        <f t="shared" ref="I23" si="7">I24+I27</f>
        <v>106952478.83000001</v>
      </c>
      <c r="J23" s="873">
        <f t="shared" si="2"/>
        <v>0.2175493515192157</v>
      </c>
      <c r="L23" s="875"/>
    </row>
    <row r="24" spans="1:12" s="884" customFormat="1" ht="42" customHeight="1" x14ac:dyDescent="0.25">
      <c r="A24" s="876"/>
      <c r="B24" s="877"/>
      <c r="C24" s="878"/>
      <c r="D24" s="878"/>
      <c r="E24" s="879"/>
      <c r="F24" s="795" t="s">
        <v>18</v>
      </c>
      <c r="G24" s="880">
        <f>SUM(G25:G26)</f>
        <v>453711609.99000001</v>
      </c>
      <c r="H24" s="881">
        <f>SUM(H25:H26)</f>
        <v>486423983.63</v>
      </c>
      <c r="I24" s="882">
        <f t="shared" ref="I24" si="8">SUM(I25:I26)</f>
        <v>106907457.80000001</v>
      </c>
      <c r="J24" s="883">
        <f t="shared" si="2"/>
        <v>0.21978245604213364</v>
      </c>
      <c r="L24" s="885"/>
    </row>
    <row r="25" spans="1:12" s="766" customFormat="1" ht="12.75" customHeight="1" x14ac:dyDescent="0.25">
      <c r="A25" s="802"/>
      <c r="B25" s="886" t="s">
        <v>19</v>
      </c>
      <c r="C25" s="887"/>
      <c r="D25" s="887" t="s">
        <v>285</v>
      </c>
      <c r="E25" s="888" t="s">
        <v>15</v>
      </c>
      <c r="F25" s="823"/>
      <c r="G25" s="889">
        <v>27015182.239999998</v>
      </c>
      <c r="H25" s="825">
        <v>26851819.350000001</v>
      </c>
      <c r="I25" s="826">
        <v>1511647.79</v>
      </c>
      <c r="J25" s="827">
        <f t="shared" si="2"/>
        <v>5.629591687238876E-2</v>
      </c>
      <c r="K25" s="831"/>
      <c r="L25" s="811"/>
    </row>
    <row r="26" spans="1:12" s="766" customFormat="1" ht="14.25" customHeight="1" x14ac:dyDescent="0.25">
      <c r="A26" s="802"/>
      <c r="B26" s="886" t="s">
        <v>19</v>
      </c>
      <c r="C26" s="887"/>
      <c r="D26" s="887" t="s">
        <v>286</v>
      </c>
      <c r="E26" s="888" t="s">
        <v>12</v>
      </c>
      <c r="F26" s="823"/>
      <c r="G26" s="889">
        <v>426696427.75</v>
      </c>
      <c r="H26" s="825">
        <v>459572164.27999997</v>
      </c>
      <c r="I26" s="826">
        <v>105395810.01000001</v>
      </c>
      <c r="J26" s="827">
        <f t="shared" si="2"/>
        <v>0.22933462511838798</v>
      </c>
      <c r="K26" s="831"/>
      <c r="L26" s="811"/>
    </row>
    <row r="27" spans="1:12" s="884" customFormat="1" ht="15" customHeight="1" x14ac:dyDescent="0.25">
      <c r="A27" s="876"/>
      <c r="B27" s="877"/>
      <c r="C27" s="878"/>
      <c r="D27" s="878"/>
      <c r="E27" s="879"/>
      <c r="F27" s="795" t="s">
        <v>20</v>
      </c>
      <c r="G27" s="890">
        <f>SUM(G28:G28)</f>
        <v>5000000</v>
      </c>
      <c r="H27" s="891">
        <f>SUM(H28:H28)</f>
        <v>5200000</v>
      </c>
      <c r="I27" s="892">
        <f t="shared" ref="I27" si="9">SUM(I28:I28)</f>
        <v>45021.03</v>
      </c>
      <c r="J27" s="893">
        <f t="shared" si="2"/>
        <v>8.6578903846153844E-3</v>
      </c>
      <c r="L27" s="885"/>
    </row>
    <row r="28" spans="1:12" s="766" customFormat="1" ht="14.25" customHeight="1" x14ac:dyDescent="0.25">
      <c r="A28" s="802"/>
      <c r="B28" s="886" t="s">
        <v>19</v>
      </c>
      <c r="C28" s="894"/>
      <c r="D28" s="887" t="s">
        <v>287</v>
      </c>
      <c r="E28" s="895" t="s">
        <v>15</v>
      </c>
      <c r="F28" s="823"/>
      <c r="G28" s="889">
        <v>5000000</v>
      </c>
      <c r="H28" s="825">
        <v>5200000</v>
      </c>
      <c r="I28" s="826">
        <v>45021.03</v>
      </c>
      <c r="J28" s="827">
        <f t="shared" si="2"/>
        <v>8.6578903846153844E-3</v>
      </c>
      <c r="K28" s="831"/>
      <c r="L28" s="811"/>
    </row>
    <row r="29" spans="1:12" s="874" customFormat="1" ht="18.75" customHeight="1" x14ac:dyDescent="0.25">
      <c r="A29" s="780"/>
      <c r="B29" s="896"/>
      <c r="C29" s="897"/>
      <c r="D29" s="897"/>
      <c r="E29" s="898"/>
      <c r="F29" s="899" t="s">
        <v>166</v>
      </c>
      <c r="G29" s="900">
        <f>G30</f>
        <v>500000</v>
      </c>
      <c r="H29" s="901">
        <f>H30+H32</f>
        <v>108183.24</v>
      </c>
      <c r="I29" s="902">
        <f>I30+I32</f>
        <v>0</v>
      </c>
      <c r="J29" s="903">
        <f t="shared" si="2"/>
        <v>0</v>
      </c>
      <c r="L29" s="875"/>
    </row>
    <row r="30" spans="1:12" s="884" customFormat="1" ht="30" customHeight="1" x14ac:dyDescent="0.25">
      <c r="A30" s="876"/>
      <c r="B30" s="877"/>
      <c r="C30" s="878"/>
      <c r="D30" s="878"/>
      <c r="E30" s="879"/>
      <c r="F30" s="795" t="s">
        <v>21</v>
      </c>
      <c r="G30" s="890">
        <f>G31</f>
        <v>500000</v>
      </c>
      <c r="H30" s="891">
        <f>H31</f>
        <v>108183.24</v>
      </c>
      <c r="I30" s="892">
        <f t="shared" ref="I30" si="10">I31</f>
        <v>0</v>
      </c>
      <c r="J30" s="893">
        <f t="shared" si="2"/>
        <v>0</v>
      </c>
      <c r="K30" s="831"/>
      <c r="L30" s="885"/>
    </row>
    <row r="31" spans="1:12" s="766" customFormat="1" ht="14.25" customHeight="1" x14ac:dyDescent="0.25">
      <c r="A31" s="802"/>
      <c r="B31" s="886" t="s">
        <v>19</v>
      </c>
      <c r="C31" s="894" t="s">
        <v>569</v>
      </c>
      <c r="D31" s="894" t="s">
        <v>288</v>
      </c>
      <c r="E31" s="895" t="s">
        <v>22</v>
      </c>
      <c r="F31" s="823"/>
      <c r="G31" s="889">
        <v>500000</v>
      </c>
      <c r="H31" s="825">
        <v>108183.24</v>
      </c>
      <c r="I31" s="826">
        <v>0</v>
      </c>
      <c r="J31" s="827">
        <f t="shared" si="2"/>
        <v>0</v>
      </c>
      <c r="K31" s="831"/>
      <c r="L31" s="811"/>
    </row>
    <row r="32" spans="1:12" s="766" customFormat="1" ht="34.5" hidden="1" customHeight="1" x14ac:dyDescent="0.25">
      <c r="A32" s="802"/>
      <c r="B32" s="877"/>
      <c r="C32" s="878"/>
      <c r="D32" s="878"/>
      <c r="E32" s="879"/>
      <c r="F32" s="795" t="s">
        <v>433</v>
      </c>
      <c r="G32" s="890"/>
      <c r="H32" s="891">
        <f>H33</f>
        <v>0</v>
      </c>
      <c r="I32" s="892">
        <f>I33</f>
        <v>0</v>
      </c>
      <c r="J32" s="893" t="e">
        <f t="shared" si="2"/>
        <v>#DIV/0!</v>
      </c>
      <c r="K32" s="831"/>
      <c r="L32" s="811"/>
    </row>
    <row r="33" spans="1:12" s="766" customFormat="1" ht="15.75" hidden="1" customHeight="1" x14ac:dyDescent="0.25">
      <c r="A33" s="802"/>
      <c r="B33" s="886" t="s">
        <v>19</v>
      </c>
      <c r="C33" s="894"/>
      <c r="D33" s="894" t="s">
        <v>434</v>
      </c>
      <c r="E33" s="895" t="s">
        <v>22</v>
      </c>
      <c r="F33" s="823"/>
      <c r="G33" s="889"/>
      <c r="H33" s="825"/>
      <c r="I33" s="826"/>
      <c r="J33" s="827" t="e">
        <f t="shared" si="2"/>
        <v>#DIV/0!</v>
      </c>
      <c r="K33" s="831"/>
      <c r="L33" s="811"/>
    </row>
    <row r="34" spans="1:12" s="766" customFormat="1" ht="30" hidden="1" customHeight="1" x14ac:dyDescent="0.25">
      <c r="A34" s="802"/>
      <c r="B34" s="896"/>
      <c r="C34" s="897"/>
      <c r="D34" s="897"/>
      <c r="E34" s="898"/>
      <c r="F34" s="899" t="s">
        <v>214</v>
      </c>
      <c r="G34" s="900">
        <f>G35</f>
        <v>915834444.45000005</v>
      </c>
      <c r="H34" s="901">
        <f>SUM(H35+H38)</f>
        <v>0</v>
      </c>
      <c r="I34" s="902">
        <f>SUM(I35+I38)</f>
        <v>0</v>
      </c>
      <c r="J34" s="903" t="e">
        <f t="shared" si="2"/>
        <v>#DIV/0!</v>
      </c>
      <c r="L34" s="811"/>
    </row>
    <row r="35" spans="1:12" s="766" customFormat="1" ht="102.75" hidden="1" customHeight="1" x14ac:dyDescent="0.25">
      <c r="A35" s="802"/>
      <c r="B35" s="877"/>
      <c r="C35" s="878"/>
      <c r="D35" s="878"/>
      <c r="E35" s="879"/>
      <c r="F35" s="795" t="s">
        <v>225</v>
      </c>
      <c r="G35" s="890">
        <f>SUM(G36:G36)</f>
        <v>915834444.45000005</v>
      </c>
      <c r="H35" s="891">
        <f>SUM(H36:H37)</f>
        <v>0</v>
      </c>
      <c r="I35" s="892">
        <f>SUM(I36:I37)</f>
        <v>0</v>
      </c>
      <c r="J35" s="893" t="e">
        <f t="shared" si="2"/>
        <v>#DIV/0!</v>
      </c>
      <c r="L35" s="811"/>
    </row>
    <row r="36" spans="1:12" s="766" customFormat="1" ht="23.25" hidden="1" customHeight="1" x14ac:dyDescent="0.25">
      <c r="A36" s="802"/>
      <c r="B36" s="904" t="s">
        <v>19</v>
      </c>
      <c r="C36" s="887"/>
      <c r="D36" s="887" t="s">
        <v>289</v>
      </c>
      <c r="E36" s="888" t="s">
        <v>22</v>
      </c>
      <c r="F36" s="823"/>
      <c r="G36" s="889">
        <v>915834444.45000005</v>
      </c>
      <c r="H36" s="825">
        <f>258215684.22-258215684.22</f>
        <v>0</v>
      </c>
      <c r="I36" s="826">
        <f>258215684.22-258215684.22</f>
        <v>0</v>
      </c>
      <c r="J36" s="827" t="e">
        <f t="shared" si="2"/>
        <v>#DIV/0!</v>
      </c>
      <c r="K36" s="831"/>
      <c r="L36" s="811"/>
    </row>
    <row r="37" spans="1:12" s="766" customFormat="1" ht="19.5" hidden="1" customHeight="1" x14ac:dyDescent="0.25">
      <c r="A37" s="802"/>
      <c r="B37" s="904" t="s">
        <v>19</v>
      </c>
      <c r="C37" s="887"/>
      <c r="D37" s="887" t="s">
        <v>464</v>
      </c>
      <c r="E37" s="888" t="s">
        <v>22</v>
      </c>
      <c r="F37" s="823"/>
      <c r="G37" s="889"/>
      <c r="H37" s="825">
        <f>2608239.23-2608239.23</f>
        <v>0</v>
      </c>
      <c r="I37" s="826">
        <f>2608239.23-2608239.23</f>
        <v>0</v>
      </c>
      <c r="J37" s="827" t="e">
        <f t="shared" si="2"/>
        <v>#DIV/0!</v>
      </c>
      <c r="K37" s="831"/>
      <c r="L37" s="811"/>
    </row>
    <row r="38" spans="1:12" s="766" customFormat="1" ht="106.5" hidden="1" customHeight="1" x14ac:dyDescent="0.25">
      <c r="A38" s="802"/>
      <c r="B38" s="905"/>
      <c r="C38" s="906"/>
      <c r="D38" s="906"/>
      <c r="E38" s="907"/>
      <c r="F38" s="795" t="s">
        <v>514</v>
      </c>
      <c r="G38" s="908"/>
      <c r="H38" s="909">
        <f>SUM(H39:H40)</f>
        <v>0</v>
      </c>
      <c r="I38" s="910">
        <f>SUM(I39:I40)</f>
        <v>0</v>
      </c>
      <c r="J38" s="911" t="e">
        <f t="shared" si="2"/>
        <v>#DIV/0!</v>
      </c>
      <c r="K38" s="831"/>
      <c r="L38" s="811"/>
    </row>
    <row r="39" spans="1:12" s="766" customFormat="1" ht="27" hidden="1" customHeight="1" x14ac:dyDescent="0.25">
      <c r="A39" s="802"/>
      <c r="B39" s="904" t="s">
        <v>19</v>
      </c>
      <c r="C39" s="887"/>
      <c r="D39" s="887" t="s">
        <v>513</v>
      </c>
      <c r="E39" s="888" t="s">
        <v>22</v>
      </c>
      <c r="F39" s="823"/>
      <c r="G39" s="889"/>
      <c r="H39" s="825"/>
      <c r="I39" s="826"/>
      <c r="J39" s="827" t="e">
        <f t="shared" si="2"/>
        <v>#DIV/0!</v>
      </c>
      <c r="K39" s="831"/>
      <c r="L39" s="811"/>
    </row>
    <row r="40" spans="1:12" s="766" customFormat="1" ht="27" hidden="1" customHeight="1" x14ac:dyDescent="0.25">
      <c r="A40" s="802"/>
      <c r="B40" s="904" t="s">
        <v>19</v>
      </c>
      <c r="C40" s="887"/>
      <c r="D40" s="887" t="s">
        <v>515</v>
      </c>
      <c r="E40" s="888" t="s">
        <v>22</v>
      </c>
      <c r="F40" s="823"/>
      <c r="G40" s="889"/>
      <c r="H40" s="825"/>
      <c r="I40" s="826"/>
      <c r="J40" s="827" t="e">
        <f t="shared" si="2"/>
        <v>#DIV/0!</v>
      </c>
      <c r="K40" s="831"/>
      <c r="L40" s="811"/>
    </row>
    <row r="41" spans="1:12" s="874" customFormat="1" ht="18.75" customHeight="1" x14ac:dyDescent="0.25">
      <c r="A41" s="780"/>
      <c r="B41" s="896"/>
      <c r="C41" s="897"/>
      <c r="D41" s="897"/>
      <c r="E41" s="898"/>
      <c r="F41" s="899" t="s">
        <v>23</v>
      </c>
      <c r="G41" s="900">
        <f>G42</f>
        <v>331924010.10000002</v>
      </c>
      <c r="H41" s="901">
        <f>H42+H45</f>
        <v>146369434</v>
      </c>
      <c r="I41" s="902">
        <f>I42+I45</f>
        <v>526836.29</v>
      </c>
      <c r="J41" s="903">
        <f t="shared" si="2"/>
        <v>3.5993600275860877E-3</v>
      </c>
      <c r="L41" s="875"/>
    </row>
    <row r="42" spans="1:12" s="884" customFormat="1" ht="21" customHeight="1" x14ac:dyDescent="0.25">
      <c r="A42" s="876"/>
      <c r="B42" s="877"/>
      <c r="C42" s="878"/>
      <c r="D42" s="878"/>
      <c r="E42" s="879"/>
      <c r="F42" s="795" t="s">
        <v>216</v>
      </c>
      <c r="G42" s="890">
        <f>G43</f>
        <v>331924010.10000002</v>
      </c>
      <c r="H42" s="891">
        <f>SUM(H43:H44)</f>
        <v>146369434</v>
      </c>
      <c r="I42" s="892">
        <f>SUM(I43:I44)</f>
        <v>526836.29</v>
      </c>
      <c r="J42" s="893">
        <f t="shared" si="2"/>
        <v>3.5993600275860877E-3</v>
      </c>
      <c r="L42" s="885"/>
    </row>
    <row r="43" spans="1:12" s="766" customFormat="1" ht="16.5" customHeight="1" x14ac:dyDescent="0.25">
      <c r="A43" s="802"/>
      <c r="B43" s="904" t="s">
        <v>19</v>
      </c>
      <c r="C43" s="887" t="s">
        <v>569</v>
      </c>
      <c r="D43" s="887" t="s">
        <v>290</v>
      </c>
      <c r="E43" s="888" t="s">
        <v>22</v>
      </c>
      <c r="F43" s="823"/>
      <c r="G43" s="889">
        <v>331924010.10000002</v>
      </c>
      <c r="H43" s="825">
        <v>112314928.47</v>
      </c>
      <c r="I43" s="826">
        <v>526836.29</v>
      </c>
      <c r="J43" s="827">
        <f t="shared" si="2"/>
        <v>4.690705832045481E-3</v>
      </c>
      <c r="L43" s="811"/>
    </row>
    <row r="44" spans="1:12" s="766" customFormat="1" ht="16.5" customHeight="1" x14ac:dyDescent="0.25">
      <c r="A44" s="802"/>
      <c r="B44" s="904" t="s">
        <v>19</v>
      </c>
      <c r="C44" s="887" t="s">
        <v>569</v>
      </c>
      <c r="D44" s="887" t="s">
        <v>568</v>
      </c>
      <c r="E44" s="888" t="s">
        <v>22</v>
      </c>
      <c r="F44" s="823"/>
      <c r="G44" s="889"/>
      <c r="H44" s="825">
        <v>34054505.530000001</v>
      </c>
      <c r="I44" s="826">
        <v>0</v>
      </c>
      <c r="J44" s="827">
        <f t="shared" si="2"/>
        <v>0</v>
      </c>
      <c r="L44" s="811"/>
    </row>
    <row r="45" spans="1:12" s="884" customFormat="1" ht="111" hidden="1" customHeight="1" x14ac:dyDescent="0.25">
      <c r="A45" s="876"/>
      <c r="B45" s="877"/>
      <c r="C45" s="878"/>
      <c r="D45" s="878"/>
      <c r="E45" s="879"/>
      <c r="F45" s="795" t="s">
        <v>526</v>
      </c>
      <c r="G45" s="890"/>
      <c r="H45" s="891">
        <f>H46</f>
        <v>0</v>
      </c>
      <c r="I45" s="892">
        <f t="shared" ref="I45" si="11">I46</f>
        <v>0</v>
      </c>
      <c r="J45" s="893" t="e">
        <f t="shared" si="2"/>
        <v>#DIV/0!</v>
      </c>
      <c r="L45" s="885"/>
    </row>
    <row r="46" spans="1:12" s="766" customFormat="1" ht="16.5" hidden="1" customHeight="1" x14ac:dyDescent="0.25">
      <c r="A46" s="802"/>
      <c r="B46" s="904" t="s">
        <v>19</v>
      </c>
      <c r="C46" s="887"/>
      <c r="D46" s="887" t="s">
        <v>527</v>
      </c>
      <c r="E46" s="888"/>
      <c r="F46" s="823"/>
      <c r="G46" s="889"/>
      <c r="H46" s="825"/>
      <c r="I46" s="826"/>
      <c r="J46" s="827" t="e">
        <f t="shared" si="2"/>
        <v>#DIV/0!</v>
      </c>
      <c r="K46" s="811"/>
      <c r="L46" s="811"/>
    </row>
    <row r="47" spans="1:12" s="874" customFormat="1" ht="42" customHeight="1" x14ac:dyDescent="0.25">
      <c r="A47" s="780"/>
      <c r="B47" s="912"/>
      <c r="C47" s="913"/>
      <c r="D47" s="913"/>
      <c r="E47" s="914"/>
      <c r="F47" s="899" t="s">
        <v>24</v>
      </c>
      <c r="G47" s="900">
        <f>G50+G52</f>
        <v>1130639097.71</v>
      </c>
      <c r="H47" s="901">
        <f>H48+H50+H52</f>
        <v>1144925030.8</v>
      </c>
      <c r="I47" s="902">
        <f>I48+I50+I52</f>
        <v>16854947.370000001</v>
      </c>
      <c r="J47" s="903">
        <f t="shared" si="2"/>
        <v>1.4721441942991541E-2</v>
      </c>
      <c r="L47" s="875"/>
    </row>
    <row r="48" spans="1:12" s="874" customFormat="1" ht="42" customHeight="1" x14ac:dyDescent="0.25">
      <c r="A48" s="780"/>
      <c r="B48" s="915"/>
      <c r="C48" s="915"/>
      <c r="D48" s="915"/>
      <c r="E48" s="915"/>
      <c r="F48" s="916" t="s">
        <v>433</v>
      </c>
      <c r="G48" s="917"/>
      <c r="H48" s="918">
        <f>SUM(H49)</f>
        <v>83136722.379999995</v>
      </c>
      <c r="I48" s="919">
        <f>SUM(I49)</f>
        <v>16854947.370000001</v>
      </c>
      <c r="J48" s="920"/>
      <c r="L48" s="875"/>
    </row>
    <row r="49" spans="1:12" s="874" customFormat="1" ht="18.75" customHeight="1" x14ac:dyDescent="0.25">
      <c r="A49" s="780"/>
      <c r="B49" s="821" t="s">
        <v>19</v>
      </c>
      <c r="C49" s="821" t="s">
        <v>569</v>
      </c>
      <c r="D49" s="821" t="s">
        <v>570</v>
      </c>
      <c r="E49" s="821" t="s">
        <v>578</v>
      </c>
      <c r="F49" s="921"/>
      <c r="G49" s="889"/>
      <c r="H49" s="825">
        <v>83136722.379999995</v>
      </c>
      <c r="I49" s="826">
        <v>16854947.370000001</v>
      </c>
      <c r="J49" s="827">
        <f>I49/H49</f>
        <v>0.20273769385518567</v>
      </c>
      <c r="L49" s="875"/>
    </row>
    <row r="50" spans="1:12" s="884" customFormat="1" ht="57" customHeight="1" x14ac:dyDescent="0.25">
      <c r="A50" s="876"/>
      <c r="B50" s="877"/>
      <c r="C50" s="878"/>
      <c r="D50" s="878"/>
      <c r="E50" s="879"/>
      <c r="F50" s="795" t="s">
        <v>262</v>
      </c>
      <c r="G50" s="890">
        <f>G51</f>
        <v>1130639097.71</v>
      </c>
      <c r="H50" s="891">
        <f>H51</f>
        <v>1061788308.42</v>
      </c>
      <c r="I50" s="892">
        <f>SUM(I51)</f>
        <v>0</v>
      </c>
      <c r="J50" s="893">
        <f t="shared" si="2"/>
        <v>0</v>
      </c>
      <c r="L50" s="885"/>
    </row>
    <row r="51" spans="1:12" s="766" customFormat="1" ht="15.75" customHeight="1" x14ac:dyDescent="0.25">
      <c r="A51" s="802"/>
      <c r="B51" s="904" t="s">
        <v>19</v>
      </c>
      <c r="C51" s="887"/>
      <c r="D51" s="887" t="s">
        <v>291</v>
      </c>
      <c r="E51" s="888" t="s">
        <v>15</v>
      </c>
      <c r="F51" s="922"/>
      <c r="G51" s="923">
        <v>1130639097.71</v>
      </c>
      <c r="H51" s="924">
        <v>1061788308.42</v>
      </c>
      <c r="I51" s="826">
        <v>0</v>
      </c>
      <c r="J51" s="827">
        <f t="shared" si="2"/>
        <v>0</v>
      </c>
      <c r="K51" s="831"/>
      <c r="L51" s="811"/>
    </row>
    <row r="52" spans="1:12" s="766" customFormat="1" ht="47.25" hidden="1" customHeight="1" x14ac:dyDescent="0.25">
      <c r="A52" s="802"/>
      <c r="B52" s="877"/>
      <c r="C52" s="878"/>
      <c r="D52" s="878"/>
      <c r="E52" s="879"/>
      <c r="F52" s="795" t="s">
        <v>431</v>
      </c>
      <c r="G52" s="890">
        <f>G53</f>
        <v>0</v>
      </c>
      <c r="H52" s="891">
        <f>H53</f>
        <v>0</v>
      </c>
      <c r="I52" s="892">
        <f t="shared" ref="I52" si="12">I53</f>
        <v>0</v>
      </c>
      <c r="J52" s="893" t="e">
        <f t="shared" si="2"/>
        <v>#DIV/0!</v>
      </c>
      <c r="L52" s="811"/>
    </row>
    <row r="53" spans="1:12" s="766" customFormat="1" ht="15.75" hidden="1" customHeight="1" x14ac:dyDescent="0.25">
      <c r="A53" s="802"/>
      <c r="B53" s="904" t="s">
        <v>19</v>
      </c>
      <c r="C53" s="887"/>
      <c r="D53" s="887" t="s">
        <v>432</v>
      </c>
      <c r="E53" s="888" t="s">
        <v>22</v>
      </c>
      <c r="F53" s="823"/>
      <c r="G53" s="889">
        <v>0</v>
      </c>
      <c r="H53" s="825"/>
      <c r="I53" s="826"/>
      <c r="J53" s="827" t="e">
        <f t="shared" si="2"/>
        <v>#DIV/0!</v>
      </c>
      <c r="K53" s="831"/>
      <c r="L53" s="811"/>
    </row>
    <row r="54" spans="1:12" s="766" customFormat="1" ht="37.5" customHeight="1" x14ac:dyDescent="0.25">
      <c r="A54" s="802"/>
      <c r="B54" s="912"/>
      <c r="C54" s="913"/>
      <c r="D54" s="913"/>
      <c r="E54" s="914"/>
      <c r="F54" s="899" t="s">
        <v>263</v>
      </c>
      <c r="G54" s="900">
        <f>G55</f>
        <v>55851616.159999996</v>
      </c>
      <c r="H54" s="901">
        <f>H55</f>
        <v>0</v>
      </c>
      <c r="I54" s="902">
        <f t="shared" ref="I54:I55" si="13">I55</f>
        <v>0</v>
      </c>
      <c r="J54" s="903" t="e">
        <f t="shared" si="2"/>
        <v>#DIV/0!</v>
      </c>
      <c r="L54" s="811"/>
    </row>
    <row r="55" spans="1:12" s="766" customFormat="1" ht="54.75" customHeight="1" x14ac:dyDescent="0.25">
      <c r="A55" s="802"/>
      <c r="B55" s="877"/>
      <c r="C55" s="878"/>
      <c r="D55" s="878"/>
      <c r="E55" s="879"/>
      <c r="F55" s="795" t="s">
        <v>264</v>
      </c>
      <c r="G55" s="890">
        <f>G56</f>
        <v>55851616.159999996</v>
      </c>
      <c r="H55" s="891">
        <f>H56</f>
        <v>0</v>
      </c>
      <c r="I55" s="892">
        <f t="shared" si="13"/>
        <v>0</v>
      </c>
      <c r="J55" s="893" t="e">
        <f t="shared" si="2"/>
        <v>#DIV/0!</v>
      </c>
      <c r="L55" s="811"/>
    </row>
    <row r="56" spans="1:12" s="766" customFormat="1" ht="16.5" customHeight="1" thickBot="1" x14ac:dyDescent="0.3">
      <c r="A56" s="802"/>
      <c r="B56" s="925" t="s">
        <v>19</v>
      </c>
      <c r="C56" s="926"/>
      <c r="D56" s="926" t="s">
        <v>292</v>
      </c>
      <c r="E56" s="927" t="s">
        <v>15</v>
      </c>
      <c r="F56" s="844"/>
      <c r="G56" s="928">
        <v>55851616.159999996</v>
      </c>
      <c r="H56" s="929">
        <v>0</v>
      </c>
      <c r="I56" s="809">
        <v>0</v>
      </c>
      <c r="J56" s="810" t="e">
        <f t="shared" si="2"/>
        <v>#DIV/0!</v>
      </c>
      <c r="K56" s="831"/>
      <c r="L56" s="811"/>
    </row>
    <row r="57" spans="1:12" s="930" customFormat="1" ht="37.5" customHeight="1" thickBot="1" x14ac:dyDescent="0.3">
      <c r="A57" s="769">
        <v>3</v>
      </c>
      <c r="B57" s="770"/>
      <c r="C57" s="771"/>
      <c r="D57" s="771"/>
      <c r="E57" s="772"/>
      <c r="F57" s="773" t="s">
        <v>228</v>
      </c>
      <c r="G57" s="774" t="e">
        <f>G58+G61+G73+G82+G86+G99+G114+G123+G126</f>
        <v>#REF!</v>
      </c>
      <c r="H57" s="775">
        <f>H58+H61+H73+H82+H86+H99+H114+H123+H126+H70</f>
        <v>730636359.26000011</v>
      </c>
      <c r="I57" s="776">
        <f>I58+I61+I73+I82+I86+I99+I114+I123+I126+I70</f>
        <v>73145978.939999998</v>
      </c>
      <c r="J57" s="777">
        <f t="shared" si="2"/>
        <v>0.10011270040555248</v>
      </c>
      <c r="L57" s="931"/>
    </row>
    <row r="58" spans="1:12" s="874" customFormat="1" ht="48.75" customHeight="1" x14ac:dyDescent="0.25">
      <c r="A58" s="780"/>
      <c r="B58" s="932"/>
      <c r="C58" s="933"/>
      <c r="D58" s="933"/>
      <c r="E58" s="934"/>
      <c r="F58" s="935" t="s">
        <v>167</v>
      </c>
      <c r="G58" s="936">
        <f t="shared" ref="G58:I59" si="14">G59</f>
        <v>2847166.91</v>
      </c>
      <c r="H58" s="937">
        <f t="shared" si="14"/>
        <v>3509546.24</v>
      </c>
      <c r="I58" s="938">
        <f t="shared" si="14"/>
        <v>0</v>
      </c>
      <c r="J58" s="939">
        <f t="shared" si="2"/>
        <v>0</v>
      </c>
      <c r="L58" s="875"/>
    </row>
    <row r="59" spans="1:12" s="884" customFormat="1" ht="33.75" customHeight="1" x14ac:dyDescent="0.25">
      <c r="A59" s="876"/>
      <c r="B59" s="940"/>
      <c r="C59" s="941"/>
      <c r="D59" s="941"/>
      <c r="E59" s="942"/>
      <c r="F59" s="795" t="s">
        <v>28</v>
      </c>
      <c r="G59" s="890">
        <f>G60</f>
        <v>2847166.91</v>
      </c>
      <c r="H59" s="891">
        <f>H60</f>
        <v>3509546.24</v>
      </c>
      <c r="I59" s="892">
        <f t="shared" si="14"/>
        <v>0</v>
      </c>
      <c r="J59" s="893">
        <f t="shared" si="2"/>
        <v>0</v>
      </c>
      <c r="L59" s="885"/>
    </row>
    <row r="60" spans="1:12" s="766" customFormat="1" ht="17.25" customHeight="1" x14ac:dyDescent="0.25">
      <c r="A60" s="802"/>
      <c r="B60" s="943" t="s">
        <v>11</v>
      </c>
      <c r="C60" s="944"/>
      <c r="D60" s="944" t="s">
        <v>293</v>
      </c>
      <c r="E60" s="945" t="s">
        <v>15</v>
      </c>
      <c r="F60" s="946"/>
      <c r="G60" s="928">
        <v>2847166.91</v>
      </c>
      <c r="H60" s="929">
        <v>3509546.24</v>
      </c>
      <c r="I60" s="826">
        <v>0</v>
      </c>
      <c r="J60" s="827">
        <f t="shared" si="2"/>
        <v>0</v>
      </c>
      <c r="K60" s="831"/>
      <c r="L60" s="811"/>
    </row>
    <row r="61" spans="1:12" s="874" customFormat="1" ht="66.75" customHeight="1" x14ac:dyDescent="0.25">
      <c r="A61" s="780"/>
      <c r="B61" s="947"/>
      <c r="C61" s="948"/>
      <c r="D61" s="948"/>
      <c r="E61" s="949"/>
      <c r="F61" s="950" t="s">
        <v>168</v>
      </c>
      <c r="G61" s="951">
        <f>G62+G64+G66</f>
        <v>55343785.670000002</v>
      </c>
      <c r="H61" s="952">
        <f>H62+H64+H66+H68</f>
        <v>62366564.019999996</v>
      </c>
      <c r="I61" s="953">
        <f>I62+I64+I66+I68</f>
        <v>5645284.1600000001</v>
      </c>
      <c r="J61" s="954">
        <f t="shared" si="2"/>
        <v>9.0517799861311019E-2</v>
      </c>
      <c r="L61" s="875"/>
    </row>
    <row r="62" spans="1:12" s="884" customFormat="1" ht="51" customHeight="1" x14ac:dyDescent="0.25">
      <c r="A62" s="876"/>
      <c r="B62" s="940"/>
      <c r="C62" s="941"/>
      <c r="D62" s="941"/>
      <c r="E62" s="942"/>
      <c r="F62" s="795" t="s">
        <v>273</v>
      </c>
      <c r="G62" s="890">
        <f t="shared" ref="G62:I64" si="15">G63</f>
        <v>52169428.670000002</v>
      </c>
      <c r="H62" s="891">
        <f t="shared" si="15"/>
        <v>59176398.649999999</v>
      </c>
      <c r="I62" s="892">
        <f t="shared" si="15"/>
        <v>5576121.54</v>
      </c>
      <c r="J62" s="893">
        <f t="shared" si="2"/>
        <v>9.4228808565727074E-2</v>
      </c>
      <c r="L62" s="885"/>
    </row>
    <row r="63" spans="1:12" s="766" customFormat="1" ht="12.75" customHeight="1" x14ac:dyDescent="0.25">
      <c r="A63" s="802"/>
      <c r="B63" s="955" t="s">
        <v>11</v>
      </c>
      <c r="C63" s="894"/>
      <c r="D63" s="894" t="s">
        <v>294</v>
      </c>
      <c r="E63" s="895" t="s">
        <v>12</v>
      </c>
      <c r="F63" s="956"/>
      <c r="G63" s="889">
        <v>52169428.670000002</v>
      </c>
      <c r="H63" s="825">
        <v>59176398.649999999</v>
      </c>
      <c r="I63" s="826">
        <v>5576121.54</v>
      </c>
      <c r="J63" s="827">
        <f t="shared" si="2"/>
        <v>9.4228808565727074E-2</v>
      </c>
      <c r="K63" s="831"/>
      <c r="L63" s="811"/>
    </row>
    <row r="64" spans="1:12" s="884" customFormat="1" ht="56.25" customHeight="1" x14ac:dyDescent="0.25">
      <c r="A64" s="876"/>
      <c r="B64" s="940"/>
      <c r="C64" s="941"/>
      <c r="D64" s="941"/>
      <c r="E64" s="942"/>
      <c r="F64" s="795" t="s">
        <v>159</v>
      </c>
      <c r="G64" s="890">
        <f t="shared" si="15"/>
        <v>3000000</v>
      </c>
      <c r="H64" s="891">
        <f t="shared" si="15"/>
        <v>3000000</v>
      </c>
      <c r="I64" s="892">
        <f t="shared" si="15"/>
        <v>69162.62</v>
      </c>
      <c r="J64" s="893">
        <f t="shared" si="2"/>
        <v>2.3054206666666664E-2</v>
      </c>
      <c r="L64" s="885"/>
    </row>
    <row r="65" spans="1:12" s="766" customFormat="1" ht="12.75" customHeight="1" x14ac:dyDescent="0.25">
      <c r="A65" s="802"/>
      <c r="B65" s="955" t="s">
        <v>11</v>
      </c>
      <c r="C65" s="894"/>
      <c r="D65" s="894" t="s">
        <v>295</v>
      </c>
      <c r="E65" s="895" t="s">
        <v>15</v>
      </c>
      <c r="F65" s="956"/>
      <c r="G65" s="889">
        <v>3000000</v>
      </c>
      <c r="H65" s="825">
        <v>3000000</v>
      </c>
      <c r="I65" s="826">
        <v>69162.62</v>
      </c>
      <c r="J65" s="827">
        <f t="shared" si="2"/>
        <v>2.3054206666666664E-2</v>
      </c>
      <c r="K65" s="831"/>
      <c r="L65" s="811"/>
    </row>
    <row r="66" spans="1:12" s="884" customFormat="1" ht="45" customHeight="1" x14ac:dyDescent="0.25">
      <c r="A66" s="876"/>
      <c r="B66" s="940"/>
      <c r="C66" s="941"/>
      <c r="D66" s="941"/>
      <c r="E66" s="942"/>
      <c r="F66" s="795" t="s">
        <v>160</v>
      </c>
      <c r="G66" s="890">
        <f t="shared" ref="G66:I68" si="16">G67</f>
        <v>174357</v>
      </c>
      <c r="H66" s="891">
        <f t="shared" si="16"/>
        <v>190165.37</v>
      </c>
      <c r="I66" s="892">
        <f t="shared" si="16"/>
        <v>0</v>
      </c>
      <c r="J66" s="893">
        <f t="shared" si="2"/>
        <v>0</v>
      </c>
      <c r="L66" s="885"/>
    </row>
    <row r="67" spans="1:12" s="766" customFormat="1" ht="12.75" customHeight="1" x14ac:dyDescent="0.25">
      <c r="A67" s="802"/>
      <c r="B67" s="955" t="s">
        <v>11</v>
      </c>
      <c r="C67" s="894"/>
      <c r="D67" s="894" t="s">
        <v>296</v>
      </c>
      <c r="E67" s="895" t="s">
        <v>15</v>
      </c>
      <c r="F67" s="956"/>
      <c r="G67" s="889">
        <v>174357</v>
      </c>
      <c r="H67" s="825">
        <v>190165.37</v>
      </c>
      <c r="I67" s="826">
        <v>0</v>
      </c>
      <c r="J67" s="827">
        <f t="shared" si="2"/>
        <v>0</v>
      </c>
      <c r="L67" s="811"/>
    </row>
    <row r="68" spans="1:12" s="884" customFormat="1" ht="63.75" hidden="1" customHeight="1" x14ac:dyDescent="0.25">
      <c r="A68" s="876"/>
      <c r="B68" s="940"/>
      <c r="C68" s="941"/>
      <c r="D68" s="941"/>
      <c r="E68" s="942"/>
      <c r="F68" s="795" t="s">
        <v>528</v>
      </c>
      <c r="G68" s="890">
        <f t="shared" si="16"/>
        <v>174357</v>
      </c>
      <c r="H68" s="891">
        <f t="shared" si="16"/>
        <v>0</v>
      </c>
      <c r="I68" s="892">
        <f t="shared" si="16"/>
        <v>0</v>
      </c>
      <c r="J68" s="893" t="e">
        <f t="shared" si="2"/>
        <v>#DIV/0!</v>
      </c>
      <c r="L68" s="885"/>
    </row>
    <row r="69" spans="1:12" s="766" customFormat="1" ht="12.75" hidden="1" customHeight="1" x14ac:dyDescent="0.25">
      <c r="A69" s="802"/>
      <c r="B69" s="955" t="s">
        <v>11</v>
      </c>
      <c r="C69" s="894"/>
      <c r="D69" s="894" t="s">
        <v>529</v>
      </c>
      <c r="E69" s="895" t="s">
        <v>12</v>
      </c>
      <c r="F69" s="956"/>
      <c r="G69" s="889">
        <v>174357</v>
      </c>
      <c r="H69" s="825"/>
      <c r="I69" s="826"/>
      <c r="J69" s="827" t="e">
        <f t="shared" si="2"/>
        <v>#DIV/0!</v>
      </c>
      <c r="K69" s="811"/>
      <c r="L69" s="811"/>
    </row>
    <row r="70" spans="1:12" s="766" customFormat="1" ht="111.75" hidden="1" customHeight="1" x14ac:dyDescent="0.25">
      <c r="A70" s="802"/>
      <c r="B70" s="947"/>
      <c r="C70" s="948"/>
      <c r="D70" s="948"/>
      <c r="E70" s="949"/>
      <c r="F70" s="950" t="s">
        <v>435</v>
      </c>
      <c r="G70" s="951"/>
      <c r="H70" s="952">
        <f>H71</f>
        <v>0</v>
      </c>
      <c r="I70" s="953">
        <f>I71</f>
        <v>0</v>
      </c>
      <c r="J70" s="954" t="e">
        <f t="shared" si="2"/>
        <v>#DIV/0!</v>
      </c>
      <c r="L70" s="811"/>
    </row>
    <row r="71" spans="1:12" s="766" customFormat="1" ht="43.5" hidden="1" customHeight="1" x14ac:dyDescent="0.25">
      <c r="A71" s="802"/>
      <c r="B71" s="940"/>
      <c r="C71" s="941"/>
      <c r="D71" s="941"/>
      <c r="E71" s="942"/>
      <c r="F71" s="795" t="s">
        <v>428</v>
      </c>
      <c r="G71" s="890"/>
      <c r="H71" s="891">
        <f>H72</f>
        <v>0</v>
      </c>
      <c r="I71" s="892">
        <f>I72</f>
        <v>0</v>
      </c>
      <c r="J71" s="893" t="e">
        <f t="shared" si="2"/>
        <v>#DIV/0!</v>
      </c>
      <c r="L71" s="811"/>
    </row>
    <row r="72" spans="1:12" s="766" customFormat="1" ht="15" hidden="1" customHeight="1" x14ac:dyDescent="0.25">
      <c r="A72" s="802"/>
      <c r="B72" s="955" t="s">
        <v>11</v>
      </c>
      <c r="C72" s="894"/>
      <c r="D72" s="894" t="s">
        <v>436</v>
      </c>
      <c r="E72" s="895" t="s">
        <v>22</v>
      </c>
      <c r="F72" s="823"/>
      <c r="G72" s="889"/>
      <c r="H72" s="825"/>
      <c r="I72" s="826"/>
      <c r="J72" s="827" t="e">
        <f t="shared" si="2"/>
        <v>#DIV/0!</v>
      </c>
      <c r="L72" s="811"/>
    </row>
    <row r="73" spans="1:12" s="874" customFormat="1" ht="61.5" customHeight="1" x14ac:dyDescent="0.25">
      <c r="A73" s="780"/>
      <c r="B73" s="947"/>
      <c r="C73" s="948"/>
      <c r="D73" s="948"/>
      <c r="E73" s="949"/>
      <c r="F73" s="950" t="s">
        <v>169</v>
      </c>
      <c r="G73" s="951">
        <f t="shared" ref="G73:I73" si="17">G74+G76+G78+G80</f>
        <v>83876578.629999995</v>
      </c>
      <c r="H73" s="952">
        <f t="shared" si="17"/>
        <v>90358652.709999993</v>
      </c>
      <c r="I73" s="953">
        <f t="shared" si="17"/>
        <v>15381708.23</v>
      </c>
      <c r="J73" s="954">
        <f t="shared" si="2"/>
        <v>0.17022949954075298</v>
      </c>
      <c r="L73" s="875"/>
    </row>
    <row r="74" spans="1:12" s="884" customFormat="1" ht="21" customHeight="1" x14ac:dyDescent="0.25">
      <c r="A74" s="876"/>
      <c r="B74" s="940"/>
      <c r="C74" s="941"/>
      <c r="D74" s="941"/>
      <c r="E74" s="942"/>
      <c r="F74" s="795" t="s">
        <v>29</v>
      </c>
      <c r="G74" s="890">
        <f t="shared" ref="G74:I74" si="18">G75</f>
        <v>69912978.629999995</v>
      </c>
      <c r="H74" s="891">
        <f t="shared" si="18"/>
        <v>76888652.709999993</v>
      </c>
      <c r="I74" s="892">
        <f t="shared" si="18"/>
        <v>12867078.49</v>
      </c>
      <c r="J74" s="893">
        <f t="shared" si="2"/>
        <v>0.16734691058420031</v>
      </c>
      <c r="L74" s="885"/>
    </row>
    <row r="75" spans="1:12" s="765" customFormat="1" ht="17.25" customHeight="1" x14ac:dyDescent="0.25">
      <c r="A75" s="802"/>
      <c r="B75" s="955" t="s">
        <v>11</v>
      </c>
      <c r="C75" s="894"/>
      <c r="D75" s="894" t="s">
        <v>298</v>
      </c>
      <c r="E75" s="895" t="s">
        <v>30</v>
      </c>
      <c r="F75" s="823"/>
      <c r="G75" s="889">
        <v>69912978.629999995</v>
      </c>
      <c r="H75" s="825">
        <v>76888652.709999993</v>
      </c>
      <c r="I75" s="826">
        <v>12867078.49</v>
      </c>
      <c r="J75" s="827">
        <f t="shared" si="2"/>
        <v>0.16734691058420031</v>
      </c>
      <c r="K75" s="957"/>
      <c r="L75" s="957"/>
    </row>
    <row r="76" spans="1:12" s="884" customFormat="1" ht="58.5" customHeight="1" x14ac:dyDescent="0.25">
      <c r="A76" s="876"/>
      <c r="B76" s="940"/>
      <c r="C76" s="941"/>
      <c r="D76" s="941"/>
      <c r="E76" s="942"/>
      <c r="F76" s="795" t="s">
        <v>218</v>
      </c>
      <c r="G76" s="890">
        <f t="shared" ref="G76:I76" si="19">G77</f>
        <v>12960000</v>
      </c>
      <c r="H76" s="891">
        <f t="shared" si="19"/>
        <v>12456000</v>
      </c>
      <c r="I76" s="892">
        <f t="shared" si="19"/>
        <v>2113000</v>
      </c>
      <c r="J76" s="893">
        <f t="shared" si="2"/>
        <v>0.16963712267180475</v>
      </c>
      <c r="L76" s="885"/>
    </row>
    <row r="77" spans="1:12" s="766" customFormat="1" ht="15" customHeight="1" x14ac:dyDescent="0.25">
      <c r="A77" s="802"/>
      <c r="B77" s="955" t="s">
        <v>11</v>
      </c>
      <c r="C77" s="894"/>
      <c r="D77" s="894" t="s">
        <v>299</v>
      </c>
      <c r="E77" s="895" t="s">
        <v>30</v>
      </c>
      <c r="F77" s="956"/>
      <c r="G77" s="889">
        <v>12960000</v>
      </c>
      <c r="H77" s="825">
        <v>12456000</v>
      </c>
      <c r="I77" s="826">
        <v>2113000</v>
      </c>
      <c r="J77" s="827">
        <f t="shared" si="2"/>
        <v>0.16963712267180475</v>
      </c>
      <c r="K77" s="831"/>
      <c r="L77" s="811"/>
    </row>
    <row r="78" spans="1:12" s="884" customFormat="1" ht="69" customHeight="1" x14ac:dyDescent="0.25">
      <c r="A78" s="876"/>
      <c r="B78" s="940"/>
      <c r="C78" s="941"/>
      <c r="D78" s="941"/>
      <c r="E78" s="942"/>
      <c r="F78" s="795" t="s">
        <v>219</v>
      </c>
      <c r="G78" s="890">
        <f t="shared" ref="G78:I78" si="20">G79</f>
        <v>307600</v>
      </c>
      <c r="H78" s="891">
        <f t="shared" si="20"/>
        <v>382000</v>
      </c>
      <c r="I78" s="892">
        <f t="shared" si="20"/>
        <v>193629.74</v>
      </c>
      <c r="J78" s="893">
        <f t="shared" ref="J78:J142" si="21">I78/H78</f>
        <v>0.50688413612565442</v>
      </c>
      <c r="L78" s="885"/>
    </row>
    <row r="79" spans="1:12" s="766" customFormat="1" ht="15" customHeight="1" x14ac:dyDescent="0.25">
      <c r="A79" s="802"/>
      <c r="B79" s="955" t="s">
        <v>11</v>
      </c>
      <c r="C79" s="894"/>
      <c r="D79" s="894" t="s">
        <v>300</v>
      </c>
      <c r="E79" s="895" t="s">
        <v>51</v>
      </c>
      <c r="F79" s="956"/>
      <c r="G79" s="889">
        <v>307600</v>
      </c>
      <c r="H79" s="825">
        <v>382000</v>
      </c>
      <c r="I79" s="826">
        <v>193629.74</v>
      </c>
      <c r="J79" s="827">
        <f t="shared" si="21"/>
        <v>0.50688413612565442</v>
      </c>
      <c r="K79" s="831"/>
      <c r="L79" s="811"/>
    </row>
    <row r="80" spans="1:12" s="884" customFormat="1" ht="38.25" customHeight="1" x14ac:dyDescent="0.25">
      <c r="A80" s="876"/>
      <c r="B80" s="940"/>
      <c r="C80" s="941"/>
      <c r="D80" s="941"/>
      <c r="E80" s="942"/>
      <c r="F80" s="795" t="s">
        <v>31</v>
      </c>
      <c r="G80" s="890">
        <f t="shared" ref="G80:I80" si="22">G81</f>
        <v>696000</v>
      </c>
      <c r="H80" s="891">
        <f t="shared" si="22"/>
        <v>632000</v>
      </c>
      <c r="I80" s="892">
        <f t="shared" si="22"/>
        <v>208000</v>
      </c>
      <c r="J80" s="893">
        <f t="shared" si="21"/>
        <v>0.32911392405063289</v>
      </c>
      <c r="K80" s="831"/>
      <c r="L80" s="831"/>
    </row>
    <row r="81" spans="1:12" s="766" customFormat="1" ht="12.75" customHeight="1" x14ac:dyDescent="0.25">
      <c r="A81" s="802"/>
      <c r="B81" s="955" t="s">
        <v>11</v>
      </c>
      <c r="C81" s="894"/>
      <c r="D81" s="894" t="s">
        <v>297</v>
      </c>
      <c r="E81" s="895" t="s">
        <v>30</v>
      </c>
      <c r="F81" s="956"/>
      <c r="G81" s="889">
        <v>696000</v>
      </c>
      <c r="H81" s="825">
        <v>632000</v>
      </c>
      <c r="I81" s="826">
        <v>208000</v>
      </c>
      <c r="J81" s="827">
        <f t="shared" si="21"/>
        <v>0.32911392405063289</v>
      </c>
      <c r="K81" s="831"/>
      <c r="L81" s="831"/>
    </row>
    <row r="82" spans="1:12" s="874" customFormat="1" ht="43.5" customHeight="1" x14ac:dyDescent="0.25">
      <c r="A82" s="780"/>
      <c r="B82" s="947"/>
      <c r="C82" s="948"/>
      <c r="D82" s="948"/>
      <c r="E82" s="949"/>
      <c r="F82" s="950" t="s">
        <v>170</v>
      </c>
      <c r="G82" s="951">
        <f>G83</f>
        <v>65541564</v>
      </c>
      <c r="H82" s="952">
        <f>H83</f>
        <v>135989700</v>
      </c>
      <c r="I82" s="953">
        <f>I83</f>
        <v>4794834</v>
      </c>
      <c r="J82" s="954">
        <f t="shared" si="21"/>
        <v>3.5258802688733042E-2</v>
      </c>
      <c r="K82" s="831"/>
      <c r="L82" s="831"/>
    </row>
    <row r="83" spans="1:12" s="884" customFormat="1" ht="57" customHeight="1" x14ac:dyDescent="0.25">
      <c r="A83" s="876"/>
      <c r="B83" s="940"/>
      <c r="C83" s="941"/>
      <c r="D83" s="941"/>
      <c r="E83" s="942"/>
      <c r="F83" s="795" t="s">
        <v>32</v>
      </c>
      <c r="G83" s="890">
        <f>SUM(G84:G84)</f>
        <v>65541564</v>
      </c>
      <c r="H83" s="891">
        <f>SUM(H84:H85)</f>
        <v>135989700</v>
      </c>
      <c r="I83" s="892">
        <f>SUM(I84:I85)</f>
        <v>4794834</v>
      </c>
      <c r="J83" s="893">
        <f t="shared" si="21"/>
        <v>3.5258802688733042E-2</v>
      </c>
      <c r="K83" s="831"/>
      <c r="L83" s="831"/>
    </row>
    <row r="84" spans="1:12" s="766" customFormat="1" ht="15" customHeight="1" x14ac:dyDescent="0.25">
      <c r="A84" s="802"/>
      <c r="B84" s="958" t="s">
        <v>11</v>
      </c>
      <c r="C84" s="959"/>
      <c r="D84" s="959" t="s">
        <v>301</v>
      </c>
      <c r="E84" s="960" t="s">
        <v>22</v>
      </c>
      <c r="F84" s="961"/>
      <c r="G84" s="826">
        <v>65541564</v>
      </c>
      <c r="H84" s="826">
        <v>15771595.75</v>
      </c>
      <c r="I84" s="826">
        <v>0</v>
      </c>
      <c r="J84" s="827">
        <f t="shared" si="21"/>
        <v>0</v>
      </c>
      <c r="K84" s="831"/>
      <c r="L84" s="831"/>
    </row>
    <row r="85" spans="1:12" s="766" customFormat="1" ht="15" customHeight="1" x14ac:dyDescent="0.25">
      <c r="A85" s="802"/>
      <c r="B85" s="962" t="s">
        <v>11</v>
      </c>
      <c r="C85" s="821"/>
      <c r="D85" s="821" t="s">
        <v>556</v>
      </c>
      <c r="E85" s="821" t="s">
        <v>12</v>
      </c>
      <c r="F85" s="961"/>
      <c r="G85" s="826"/>
      <c r="H85" s="826">
        <v>120218104.25</v>
      </c>
      <c r="I85" s="826">
        <v>4794834</v>
      </c>
      <c r="J85" s="827">
        <f t="shared" si="21"/>
        <v>3.9884458583949095E-2</v>
      </c>
      <c r="K85" s="831"/>
      <c r="L85" s="831"/>
    </row>
    <row r="86" spans="1:12" s="874" customFormat="1" ht="45.75" customHeight="1" x14ac:dyDescent="0.25">
      <c r="A86" s="780"/>
      <c r="B86" s="947"/>
      <c r="C86" s="948"/>
      <c r="D86" s="948"/>
      <c r="E86" s="949"/>
      <c r="F86" s="950" t="s">
        <v>171</v>
      </c>
      <c r="G86" s="951">
        <f>G87+G91+G93+G95</f>
        <v>13633690</v>
      </c>
      <c r="H86" s="952">
        <f>H87+H91+H93+H95+H97</f>
        <v>34558192.969999999</v>
      </c>
      <c r="I86" s="952">
        <f>I87+I91+I93+I95+I97</f>
        <v>2818143.91</v>
      </c>
      <c r="J86" s="954">
        <f t="shared" si="21"/>
        <v>8.1547779782537633E-2</v>
      </c>
      <c r="K86" s="831"/>
      <c r="L86" s="831"/>
    </row>
    <row r="87" spans="1:12" s="884" customFormat="1" ht="69.75" customHeight="1" x14ac:dyDescent="0.25">
      <c r="A87" s="876"/>
      <c r="B87" s="940"/>
      <c r="C87" s="941"/>
      <c r="D87" s="941"/>
      <c r="E87" s="942"/>
      <c r="F87" s="795" t="s">
        <v>33</v>
      </c>
      <c r="G87" s="890">
        <f>SUM(G88:G90)</f>
        <v>12356566</v>
      </c>
      <c r="H87" s="891">
        <f>SUM(H88:H90)</f>
        <v>13139392</v>
      </c>
      <c r="I87" s="892">
        <f t="shared" ref="I87" si="23">SUM(I88:I90)</f>
        <v>1112542.24</v>
      </c>
      <c r="J87" s="893">
        <f t="shared" si="21"/>
        <v>8.4672277073398833E-2</v>
      </c>
      <c r="K87" s="831"/>
      <c r="L87" s="831"/>
    </row>
    <row r="88" spans="1:12" s="766" customFormat="1" ht="12.75" customHeight="1" x14ac:dyDescent="0.25">
      <c r="A88" s="802"/>
      <c r="B88" s="955" t="s">
        <v>11</v>
      </c>
      <c r="C88" s="894"/>
      <c r="D88" s="894" t="s">
        <v>302</v>
      </c>
      <c r="E88" s="895" t="s">
        <v>12</v>
      </c>
      <c r="F88" s="956"/>
      <c r="G88" s="889">
        <v>10109754</v>
      </c>
      <c r="H88" s="825">
        <v>10750248</v>
      </c>
      <c r="I88" s="826">
        <v>853138.16</v>
      </c>
      <c r="J88" s="827">
        <f t="shared" si="21"/>
        <v>7.9359858488846025E-2</v>
      </c>
      <c r="K88" s="831"/>
      <c r="L88" s="831"/>
    </row>
    <row r="89" spans="1:12" s="766" customFormat="1" ht="12.75" customHeight="1" x14ac:dyDescent="0.25">
      <c r="A89" s="802"/>
      <c r="B89" s="955" t="s">
        <v>11</v>
      </c>
      <c r="C89" s="894"/>
      <c r="D89" s="894" t="s">
        <v>303</v>
      </c>
      <c r="E89" s="895" t="s">
        <v>12</v>
      </c>
      <c r="F89" s="956"/>
      <c r="G89" s="889">
        <v>2246612</v>
      </c>
      <c r="H89" s="825">
        <v>2388944</v>
      </c>
      <c r="I89" s="826">
        <v>259404.08</v>
      </c>
      <c r="J89" s="827">
        <f t="shared" si="21"/>
        <v>0.10858524938215379</v>
      </c>
      <c r="K89" s="831"/>
      <c r="L89" s="831"/>
    </row>
    <row r="90" spans="1:12" s="766" customFormat="1" ht="12.75" customHeight="1" x14ac:dyDescent="0.25">
      <c r="A90" s="802"/>
      <c r="B90" s="955" t="s">
        <v>11</v>
      </c>
      <c r="C90" s="894"/>
      <c r="D90" s="894" t="s">
        <v>304</v>
      </c>
      <c r="E90" s="895" t="s">
        <v>15</v>
      </c>
      <c r="F90" s="956"/>
      <c r="G90" s="889">
        <v>200</v>
      </c>
      <c r="H90" s="825">
        <v>200</v>
      </c>
      <c r="I90" s="826">
        <v>0</v>
      </c>
      <c r="J90" s="827">
        <f t="shared" si="21"/>
        <v>0</v>
      </c>
      <c r="K90" s="831"/>
      <c r="L90" s="831"/>
    </row>
    <row r="91" spans="1:12" s="766" customFormat="1" ht="51.75" customHeight="1" x14ac:dyDescent="0.25">
      <c r="A91" s="802"/>
      <c r="B91" s="940"/>
      <c r="C91" s="941"/>
      <c r="D91" s="941"/>
      <c r="E91" s="942"/>
      <c r="F91" s="795" t="s">
        <v>220</v>
      </c>
      <c r="G91" s="890">
        <f>G92</f>
        <v>112331</v>
      </c>
      <c r="H91" s="891">
        <f>H92</f>
        <v>119448</v>
      </c>
      <c r="I91" s="892">
        <f t="shared" ref="I91" si="24">I92</f>
        <v>9743.7800000000007</v>
      </c>
      <c r="J91" s="893">
        <f t="shared" si="21"/>
        <v>8.1573404326568885E-2</v>
      </c>
      <c r="K91" s="831"/>
      <c r="L91" s="831"/>
    </row>
    <row r="92" spans="1:12" s="766" customFormat="1" ht="12.75" customHeight="1" x14ac:dyDescent="0.25">
      <c r="A92" s="802"/>
      <c r="B92" s="955" t="s">
        <v>11</v>
      </c>
      <c r="C92" s="894"/>
      <c r="D92" s="894" t="s">
        <v>305</v>
      </c>
      <c r="E92" s="895" t="s">
        <v>140</v>
      </c>
      <c r="F92" s="956"/>
      <c r="G92" s="889">
        <v>112331</v>
      </c>
      <c r="H92" s="825">
        <v>119448</v>
      </c>
      <c r="I92" s="826">
        <v>9743.7800000000007</v>
      </c>
      <c r="J92" s="827">
        <f t="shared" si="21"/>
        <v>8.1573404326568885E-2</v>
      </c>
      <c r="K92" s="831"/>
      <c r="L92" s="831"/>
    </row>
    <row r="93" spans="1:12" s="884" customFormat="1" ht="45" customHeight="1" x14ac:dyDescent="0.25">
      <c r="A93" s="876"/>
      <c r="B93" s="940"/>
      <c r="C93" s="941"/>
      <c r="D93" s="941"/>
      <c r="E93" s="942"/>
      <c r="F93" s="795" t="s">
        <v>34</v>
      </c>
      <c r="G93" s="890">
        <f t="shared" ref="G93:I93" si="25">SUM(G94:G94)</f>
        <v>1123306</v>
      </c>
      <c r="H93" s="891">
        <f t="shared" si="25"/>
        <v>1194472</v>
      </c>
      <c r="I93" s="892">
        <f t="shared" si="25"/>
        <v>120570.21</v>
      </c>
      <c r="J93" s="893">
        <f t="shared" si="21"/>
        <v>0.10094017272903845</v>
      </c>
      <c r="K93" s="831"/>
      <c r="L93" s="831"/>
    </row>
    <row r="94" spans="1:12" s="766" customFormat="1" ht="12.75" customHeight="1" x14ac:dyDescent="0.25">
      <c r="A94" s="802"/>
      <c r="B94" s="955" t="s">
        <v>11</v>
      </c>
      <c r="C94" s="894"/>
      <c r="D94" s="894" t="s">
        <v>306</v>
      </c>
      <c r="E94" s="895" t="s">
        <v>12</v>
      </c>
      <c r="F94" s="956"/>
      <c r="G94" s="889">
        <v>1123306</v>
      </c>
      <c r="H94" s="825">
        <v>1194472</v>
      </c>
      <c r="I94" s="826">
        <v>120570.21</v>
      </c>
      <c r="J94" s="827">
        <f t="shared" si="21"/>
        <v>0.10094017272903845</v>
      </c>
      <c r="K94" s="831"/>
      <c r="L94" s="831"/>
    </row>
    <row r="95" spans="1:12" s="884" customFormat="1" ht="45" customHeight="1" x14ac:dyDescent="0.25">
      <c r="A95" s="876"/>
      <c r="B95" s="940"/>
      <c r="C95" s="941"/>
      <c r="D95" s="941"/>
      <c r="E95" s="942"/>
      <c r="F95" s="795" t="s">
        <v>35</v>
      </c>
      <c r="G95" s="890">
        <f t="shared" ref="G95:I97" si="26">G96</f>
        <v>41487</v>
      </c>
      <c r="H95" s="891">
        <f t="shared" si="26"/>
        <v>128122</v>
      </c>
      <c r="I95" s="892">
        <f t="shared" si="26"/>
        <v>2960</v>
      </c>
      <c r="J95" s="893">
        <f t="shared" si="21"/>
        <v>2.3102979972213982E-2</v>
      </c>
      <c r="K95" s="831"/>
      <c r="L95" s="831"/>
    </row>
    <row r="96" spans="1:12" s="766" customFormat="1" ht="12.75" customHeight="1" x14ac:dyDescent="0.25">
      <c r="A96" s="802"/>
      <c r="B96" s="955" t="s">
        <v>11</v>
      </c>
      <c r="C96" s="894"/>
      <c r="D96" s="894" t="s">
        <v>307</v>
      </c>
      <c r="E96" s="895" t="s">
        <v>15</v>
      </c>
      <c r="F96" s="956"/>
      <c r="G96" s="889">
        <v>41487</v>
      </c>
      <c r="H96" s="825">
        <v>128122</v>
      </c>
      <c r="I96" s="826">
        <v>2960</v>
      </c>
      <c r="J96" s="827">
        <f t="shared" si="21"/>
        <v>2.3102979972213982E-2</v>
      </c>
      <c r="K96" s="831"/>
      <c r="L96" s="831"/>
    </row>
    <row r="97" spans="1:12" s="884" customFormat="1" ht="81.75" customHeight="1" x14ac:dyDescent="0.25">
      <c r="A97" s="876"/>
      <c r="B97" s="940"/>
      <c r="C97" s="941"/>
      <c r="D97" s="941"/>
      <c r="E97" s="942"/>
      <c r="F97" s="795" t="s">
        <v>523</v>
      </c>
      <c r="G97" s="890"/>
      <c r="H97" s="891">
        <f t="shared" si="26"/>
        <v>19976758.969999999</v>
      </c>
      <c r="I97" s="892">
        <f t="shared" si="26"/>
        <v>1572327.68</v>
      </c>
      <c r="J97" s="893">
        <f t="shared" si="21"/>
        <v>7.8707846571169804E-2</v>
      </c>
      <c r="K97" s="831"/>
      <c r="L97" s="831"/>
    </row>
    <row r="98" spans="1:12" s="766" customFormat="1" ht="17.25" customHeight="1" x14ac:dyDescent="0.25">
      <c r="A98" s="802"/>
      <c r="B98" s="955" t="s">
        <v>11</v>
      </c>
      <c r="C98" s="894"/>
      <c r="D98" s="894" t="s">
        <v>524</v>
      </c>
      <c r="E98" s="895" t="s">
        <v>12</v>
      </c>
      <c r="F98" s="956"/>
      <c r="G98" s="889"/>
      <c r="H98" s="825">
        <v>19976758.969999999</v>
      </c>
      <c r="I98" s="826">
        <v>1572327.68</v>
      </c>
      <c r="J98" s="827">
        <f t="shared" si="21"/>
        <v>7.8707846571169804E-2</v>
      </c>
      <c r="K98" s="831"/>
      <c r="L98" s="831"/>
    </row>
    <row r="99" spans="1:12" s="874" customFormat="1" ht="18.75" customHeight="1" x14ac:dyDescent="0.25">
      <c r="A99" s="780"/>
      <c r="B99" s="947"/>
      <c r="C99" s="948"/>
      <c r="D99" s="948"/>
      <c r="E99" s="949"/>
      <c r="F99" s="950" t="s">
        <v>221</v>
      </c>
      <c r="G99" s="951" t="e">
        <f>G100</f>
        <v>#REF!</v>
      </c>
      <c r="H99" s="952">
        <f>H100</f>
        <v>2500000</v>
      </c>
      <c r="I99" s="953">
        <f>I100</f>
        <v>2500000</v>
      </c>
      <c r="J99" s="954">
        <f t="shared" si="21"/>
        <v>1</v>
      </c>
      <c r="K99" s="831"/>
      <c r="L99" s="831"/>
    </row>
    <row r="100" spans="1:12" s="884" customFormat="1" ht="19.5" customHeight="1" x14ac:dyDescent="0.25">
      <c r="A100" s="876"/>
      <c r="B100" s="940"/>
      <c r="C100" s="941"/>
      <c r="D100" s="941"/>
      <c r="E100" s="942"/>
      <c r="F100" s="795" t="s">
        <v>221</v>
      </c>
      <c r="G100" s="890" t="e">
        <f>#REF!</f>
        <v>#REF!</v>
      </c>
      <c r="H100" s="891">
        <f>SUM(H101:H110)</f>
        <v>2500000</v>
      </c>
      <c r="I100" s="892">
        <f>SUM(I101:I110)</f>
        <v>2500000</v>
      </c>
      <c r="J100" s="893">
        <f t="shared" si="21"/>
        <v>1</v>
      </c>
      <c r="K100" s="831"/>
      <c r="L100" s="831"/>
    </row>
    <row r="101" spans="1:12" s="966" customFormat="1" ht="33" customHeight="1" thickBot="1" x14ac:dyDescent="0.3">
      <c r="A101" s="802"/>
      <c r="B101" s="963" t="s">
        <v>11</v>
      </c>
      <c r="C101" s="964" t="s">
        <v>37</v>
      </c>
      <c r="D101" s="959" t="s">
        <v>607</v>
      </c>
      <c r="E101" s="965" t="s">
        <v>12</v>
      </c>
      <c r="F101" s="832" t="s">
        <v>608</v>
      </c>
      <c r="G101" s="889"/>
      <c r="H101" s="825">
        <v>2500000</v>
      </c>
      <c r="I101" s="826">
        <v>2500000</v>
      </c>
      <c r="J101" s="827">
        <f t="shared" si="21"/>
        <v>1</v>
      </c>
      <c r="K101" s="831"/>
      <c r="L101" s="831"/>
    </row>
    <row r="102" spans="1:12" s="966" customFormat="1" ht="17.25" hidden="1" customHeight="1" x14ac:dyDescent="0.25">
      <c r="A102" s="802"/>
      <c r="B102" s="958" t="s">
        <v>11</v>
      </c>
      <c r="C102" s="959"/>
      <c r="D102" s="959" t="s">
        <v>465</v>
      </c>
      <c r="E102" s="967" t="s">
        <v>15</v>
      </c>
      <c r="F102" s="832"/>
      <c r="G102" s="889"/>
      <c r="H102" s="825"/>
      <c r="I102" s="826"/>
      <c r="J102" s="827" t="e">
        <f t="shared" si="21"/>
        <v>#DIV/0!</v>
      </c>
      <c r="K102" s="831"/>
      <c r="L102" s="831"/>
    </row>
    <row r="103" spans="1:12" s="966" customFormat="1" ht="16.5" hidden="1" customHeight="1" x14ac:dyDescent="0.25">
      <c r="A103" s="802"/>
      <c r="B103" s="958" t="s">
        <v>11</v>
      </c>
      <c r="C103" s="959"/>
      <c r="D103" s="959" t="s">
        <v>467</v>
      </c>
      <c r="E103" s="967" t="s">
        <v>15</v>
      </c>
      <c r="F103" s="832"/>
      <c r="G103" s="889"/>
      <c r="H103" s="825"/>
      <c r="I103" s="826"/>
      <c r="J103" s="827" t="e">
        <f t="shared" si="21"/>
        <v>#DIV/0!</v>
      </c>
      <c r="K103" s="831"/>
      <c r="L103" s="831"/>
    </row>
    <row r="104" spans="1:12" s="966" customFormat="1" ht="18" hidden="1" customHeight="1" x14ac:dyDescent="0.25">
      <c r="A104" s="802"/>
      <c r="B104" s="958" t="s">
        <v>11</v>
      </c>
      <c r="C104" s="959"/>
      <c r="D104" s="959" t="s">
        <v>466</v>
      </c>
      <c r="E104" s="967" t="s">
        <v>15</v>
      </c>
      <c r="F104" s="832"/>
      <c r="G104" s="889"/>
      <c r="H104" s="825"/>
      <c r="I104" s="826"/>
      <c r="J104" s="827" t="e">
        <f t="shared" si="21"/>
        <v>#DIV/0!</v>
      </c>
      <c r="K104" s="831"/>
      <c r="L104" s="831"/>
    </row>
    <row r="105" spans="1:12" s="966" customFormat="1" ht="18.75" hidden="1" customHeight="1" x14ac:dyDescent="0.25">
      <c r="A105" s="802"/>
      <c r="B105" s="958" t="s">
        <v>11</v>
      </c>
      <c r="C105" s="959"/>
      <c r="D105" s="959" t="s">
        <v>468</v>
      </c>
      <c r="E105" s="967" t="s">
        <v>15</v>
      </c>
      <c r="F105" s="832"/>
      <c r="G105" s="889"/>
      <c r="H105" s="825"/>
      <c r="I105" s="826"/>
      <c r="J105" s="827" t="e">
        <f t="shared" si="21"/>
        <v>#DIV/0!</v>
      </c>
      <c r="K105" s="831"/>
      <c r="L105" s="831"/>
    </row>
    <row r="106" spans="1:12" s="966" customFormat="1" ht="17.25" hidden="1" customHeight="1" x14ac:dyDescent="0.25">
      <c r="A106" s="802"/>
      <c r="B106" s="958" t="s">
        <v>11</v>
      </c>
      <c r="C106" s="959"/>
      <c r="D106" s="959" t="s">
        <v>469</v>
      </c>
      <c r="E106" s="967" t="s">
        <v>15</v>
      </c>
      <c r="F106" s="832"/>
      <c r="G106" s="889"/>
      <c r="H106" s="825"/>
      <c r="I106" s="826"/>
      <c r="J106" s="827" t="e">
        <f t="shared" si="21"/>
        <v>#DIV/0!</v>
      </c>
      <c r="K106" s="831"/>
      <c r="L106" s="831"/>
    </row>
    <row r="107" spans="1:12" s="966" customFormat="1" ht="18.75" hidden="1" customHeight="1" x14ac:dyDescent="0.25">
      <c r="A107" s="802"/>
      <c r="B107" s="958" t="s">
        <v>11</v>
      </c>
      <c r="C107" s="959"/>
      <c r="D107" s="959" t="s">
        <v>470</v>
      </c>
      <c r="E107" s="967" t="s">
        <v>15</v>
      </c>
      <c r="F107" s="832"/>
      <c r="G107" s="889"/>
      <c r="H107" s="825"/>
      <c r="I107" s="826"/>
      <c r="J107" s="827" t="e">
        <f t="shared" si="21"/>
        <v>#DIV/0!</v>
      </c>
      <c r="K107" s="831"/>
      <c r="L107" s="831"/>
    </row>
    <row r="108" spans="1:12" s="966" customFormat="1" ht="19.5" hidden="1" customHeight="1" x14ac:dyDescent="0.25">
      <c r="A108" s="802"/>
      <c r="B108" s="958" t="s">
        <v>11</v>
      </c>
      <c r="C108" s="959"/>
      <c r="D108" s="959" t="s">
        <v>471</v>
      </c>
      <c r="E108" s="967" t="s">
        <v>15</v>
      </c>
      <c r="F108" s="832"/>
      <c r="G108" s="889"/>
      <c r="H108" s="825"/>
      <c r="I108" s="826"/>
      <c r="J108" s="827" t="e">
        <f t="shared" si="21"/>
        <v>#DIV/0!</v>
      </c>
      <c r="K108" s="831"/>
      <c r="L108" s="831"/>
    </row>
    <row r="109" spans="1:12" s="966" customFormat="1" ht="17.25" hidden="1" customHeight="1" x14ac:dyDescent="0.25">
      <c r="A109" s="802"/>
      <c r="B109" s="968" t="s">
        <v>11</v>
      </c>
      <c r="C109" s="964"/>
      <c r="D109" s="964" t="s">
        <v>472</v>
      </c>
      <c r="E109" s="965" t="s">
        <v>15</v>
      </c>
      <c r="F109" s="832"/>
      <c r="G109" s="889"/>
      <c r="H109" s="825"/>
      <c r="I109" s="826"/>
      <c r="J109" s="827" t="e">
        <f t="shared" si="21"/>
        <v>#DIV/0!</v>
      </c>
      <c r="K109" s="831"/>
      <c r="L109" s="831"/>
    </row>
    <row r="110" spans="1:12" s="966" customFormat="1" ht="20.25" hidden="1" customHeight="1" x14ac:dyDescent="0.25">
      <c r="A110" s="802"/>
      <c r="B110" s="968" t="s">
        <v>11</v>
      </c>
      <c r="C110" s="964"/>
      <c r="D110" s="964" t="s">
        <v>473</v>
      </c>
      <c r="E110" s="965" t="s">
        <v>15</v>
      </c>
      <c r="F110" s="832"/>
      <c r="G110" s="889"/>
      <c r="H110" s="825"/>
      <c r="I110" s="826"/>
      <c r="J110" s="827" t="e">
        <f t="shared" si="21"/>
        <v>#DIV/0!</v>
      </c>
      <c r="K110" s="831"/>
      <c r="L110" s="831"/>
    </row>
    <row r="111" spans="1:12" s="966" customFormat="1" ht="12.75" hidden="1" customHeight="1" x14ac:dyDescent="0.25">
      <c r="A111" s="802"/>
      <c r="B111" s="1783"/>
      <c r="C111" s="1784"/>
      <c r="D111" s="1784"/>
      <c r="E111" s="1785"/>
      <c r="F111" s="832"/>
      <c r="G111" s="889"/>
      <c r="H111" s="825"/>
      <c r="I111" s="826"/>
      <c r="J111" s="827" t="e">
        <f t="shared" si="21"/>
        <v>#DIV/0!</v>
      </c>
      <c r="K111" s="831"/>
      <c r="L111" s="831"/>
    </row>
    <row r="112" spans="1:12" s="966" customFormat="1" ht="12.75" hidden="1" customHeight="1" x14ac:dyDescent="0.25">
      <c r="A112" s="802"/>
      <c r="B112" s="1763"/>
      <c r="C112" s="1766"/>
      <c r="D112" s="1766"/>
      <c r="E112" s="1769"/>
      <c r="F112" s="823"/>
      <c r="G112" s="889"/>
      <c r="H112" s="825"/>
      <c r="I112" s="826"/>
      <c r="J112" s="827" t="e">
        <f t="shared" si="21"/>
        <v>#DIV/0!</v>
      </c>
      <c r="K112" s="831"/>
      <c r="L112" s="831"/>
    </row>
    <row r="113" spans="1:12" s="766" customFormat="1" ht="12.75" hidden="1" customHeight="1" thickBot="1" x14ac:dyDescent="0.3">
      <c r="A113" s="802"/>
      <c r="B113" s="1764"/>
      <c r="C113" s="1767"/>
      <c r="D113" s="1767"/>
      <c r="E113" s="1770"/>
      <c r="F113" s="956"/>
      <c r="G113" s="889"/>
      <c r="H113" s="825"/>
      <c r="I113" s="826"/>
      <c r="J113" s="827" t="e">
        <f t="shared" si="21"/>
        <v>#DIV/0!</v>
      </c>
      <c r="K113" s="831"/>
      <c r="L113" s="831"/>
    </row>
    <row r="114" spans="1:12" s="766" customFormat="1" ht="37.5" customHeight="1" thickBot="1" x14ac:dyDescent="0.3">
      <c r="A114" s="802"/>
      <c r="B114" s="781"/>
      <c r="C114" s="782"/>
      <c r="D114" s="782"/>
      <c r="E114" s="783"/>
      <c r="F114" s="784" t="s">
        <v>217</v>
      </c>
      <c r="G114" s="785">
        <f>G115</f>
        <v>317622885.14999998</v>
      </c>
      <c r="H114" s="786">
        <f>H115</f>
        <v>354785147.62</v>
      </c>
      <c r="I114" s="787">
        <f t="shared" ref="I114" si="27">I115</f>
        <v>37112220.869999997</v>
      </c>
      <c r="J114" s="788">
        <f t="shared" si="21"/>
        <v>0.10460477592976866</v>
      </c>
      <c r="K114" s="831"/>
      <c r="L114" s="831"/>
    </row>
    <row r="115" spans="1:12" s="766" customFormat="1" ht="49.5" customHeight="1" x14ac:dyDescent="0.25">
      <c r="A115" s="802"/>
      <c r="B115" s="969"/>
      <c r="C115" s="970"/>
      <c r="D115" s="970"/>
      <c r="E115" s="971"/>
      <c r="F115" s="972" t="s">
        <v>602</v>
      </c>
      <c r="G115" s="973">
        <f>SUM(G116:G122)</f>
        <v>317622885.14999998</v>
      </c>
      <c r="H115" s="974">
        <f>SUM(H116:H122)</f>
        <v>354785147.62</v>
      </c>
      <c r="I115" s="975">
        <f t="shared" ref="I115" si="28">SUM(I116:I122)</f>
        <v>37112220.869999997</v>
      </c>
      <c r="J115" s="976">
        <f t="shared" si="21"/>
        <v>0.10460477592976866</v>
      </c>
      <c r="K115" s="831"/>
      <c r="L115" s="831"/>
    </row>
    <row r="116" spans="1:12" s="766" customFormat="1" ht="12.75" customHeight="1" x14ac:dyDescent="0.25">
      <c r="A116" s="802"/>
      <c r="B116" s="955" t="s">
        <v>11</v>
      </c>
      <c r="C116" s="894"/>
      <c r="D116" s="894" t="s">
        <v>309</v>
      </c>
      <c r="E116" s="895" t="s">
        <v>140</v>
      </c>
      <c r="F116" s="956"/>
      <c r="G116" s="889">
        <v>6775713.4100000001</v>
      </c>
      <c r="H116" s="825">
        <v>7082413.6600000001</v>
      </c>
      <c r="I116" s="826">
        <v>570285.06000000006</v>
      </c>
      <c r="J116" s="827">
        <f t="shared" si="21"/>
        <v>8.0521286580710685E-2</v>
      </c>
      <c r="K116" s="831"/>
      <c r="L116" s="831"/>
    </row>
    <row r="117" spans="1:12" s="766" customFormat="1" ht="12.75" customHeight="1" x14ac:dyDescent="0.25">
      <c r="A117" s="802"/>
      <c r="B117" s="955" t="s">
        <v>11</v>
      </c>
      <c r="C117" s="894"/>
      <c r="D117" s="894" t="s">
        <v>310</v>
      </c>
      <c r="E117" s="895" t="s">
        <v>12</v>
      </c>
      <c r="F117" s="956"/>
      <c r="G117" s="889">
        <v>246929220.09999999</v>
      </c>
      <c r="H117" s="825">
        <v>274072106.95999998</v>
      </c>
      <c r="I117" s="826">
        <v>29084392.870000001</v>
      </c>
      <c r="J117" s="827">
        <f t="shared" si="21"/>
        <v>0.1061194923941851</v>
      </c>
      <c r="K117" s="831"/>
      <c r="L117" s="831"/>
    </row>
    <row r="118" spans="1:12" s="766" customFormat="1" ht="12.75" customHeight="1" x14ac:dyDescent="0.25">
      <c r="A118" s="802"/>
      <c r="B118" s="955" t="s">
        <v>11</v>
      </c>
      <c r="C118" s="894"/>
      <c r="D118" s="894" t="s">
        <v>311</v>
      </c>
      <c r="E118" s="895" t="s">
        <v>26</v>
      </c>
      <c r="F118" s="956"/>
      <c r="G118" s="889">
        <v>314110</v>
      </c>
      <c r="H118" s="825">
        <v>258040</v>
      </c>
      <c r="I118" s="826">
        <v>41116.660000000003</v>
      </c>
      <c r="J118" s="827">
        <f t="shared" si="21"/>
        <v>0.15934219500852581</v>
      </c>
      <c r="K118" s="831"/>
      <c r="L118" s="831"/>
    </row>
    <row r="119" spans="1:12" s="766" customFormat="1" ht="12.75" customHeight="1" x14ac:dyDescent="0.25">
      <c r="A119" s="802"/>
      <c r="B119" s="955" t="s">
        <v>11</v>
      </c>
      <c r="C119" s="894"/>
      <c r="D119" s="894" t="s">
        <v>312</v>
      </c>
      <c r="E119" s="895" t="s">
        <v>26</v>
      </c>
      <c r="F119" s="956"/>
      <c r="G119" s="889">
        <v>62855841.640000001</v>
      </c>
      <c r="H119" s="825">
        <v>72760587</v>
      </c>
      <c r="I119" s="826">
        <v>7412126.2800000003</v>
      </c>
      <c r="J119" s="827">
        <f t="shared" si="21"/>
        <v>0.10187007259850721</v>
      </c>
      <c r="K119" s="831"/>
      <c r="L119" s="831"/>
    </row>
    <row r="120" spans="1:12" s="766" customFormat="1" ht="12.75" customHeight="1" x14ac:dyDescent="0.25">
      <c r="A120" s="802"/>
      <c r="B120" s="955" t="s">
        <v>11</v>
      </c>
      <c r="C120" s="894"/>
      <c r="D120" s="894" t="s">
        <v>313</v>
      </c>
      <c r="E120" s="895" t="s">
        <v>15</v>
      </c>
      <c r="F120" s="956"/>
      <c r="G120" s="889">
        <v>188000</v>
      </c>
      <c r="H120" s="825">
        <v>202000</v>
      </c>
      <c r="I120" s="826">
        <v>4300</v>
      </c>
      <c r="J120" s="827">
        <f t="shared" si="21"/>
        <v>2.1287128712871289E-2</v>
      </c>
      <c r="K120" s="831"/>
      <c r="L120" s="831"/>
    </row>
    <row r="121" spans="1:12" s="766" customFormat="1" ht="12.75" customHeight="1" x14ac:dyDescent="0.25">
      <c r="A121" s="802"/>
      <c r="B121" s="955" t="s">
        <v>11</v>
      </c>
      <c r="C121" s="894"/>
      <c r="D121" s="894" t="s">
        <v>314</v>
      </c>
      <c r="E121" s="895" t="s">
        <v>15</v>
      </c>
      <c r="F121" s="956" t="s">
        <v>8</v>
      </c>
      <c r="G121" s="889">
        <v>250000</v>
      </c>
      <c r="H121" s="825">
        <v>100000</v>
      </c>
      <c r="I121" s="826">
        <v>0</v>
      </c>
      <c r="J121" s="827">
        <f t="shared" si="21"/>
        <v>0</v>
      </c>
      <c r="K121" s="831"/>
      <c r="L121" s="831"/>
    </row>
    <row r="122" spans="1:12" s="766" customFormat="1" ht="12.75" customHeight="1" thickBot="1" x14ac:dyDescent="0.3">
      <c r="A122" s="802"/>
      <c r="B122" s="958" t="s">
        <v>11</v>
      </c>
      <c r="C122" s="959"/>
      <c r="D122" s="959" t="s">
        <v>315</v>
      </c>
      <c r="E122" s="967" t="s">
        <v>15</v>
      </c>
      <c r="F122" s="977"/>
      <c r="G122" s="978">
        <v>310000</v>
      </c>
      <c r="H122" s="808">
        <v>310000</v>
      </c>
      <c r="I122" s="809">
        <v>0</v>
      </c>
      <c r="J122" s="810">
        <f t="shared" si="21"/>
        <v>0</v>
      </c>
      <c r="K122" s="831"/>
      <c r="L122" s="831"/>
    </row>
    <row r="123" spans="1:12" s="766" customFormat="1" ht="38.25" customHeight="1" thickBot="1" x14ac:dyDescent="0.3">
      <c r="A123" s="802"/>
      <c r="B123" s="781"/>
      <c r="C123" s="782"/>
      <c r="D123" s="782"/>
      <c r="E123" s="783"/>
      <c r="F123" s="784" t="s">
        <v>27</v>
      </c>
      <c r="G123" s="785">
        <f>G124</f>
        <v>36179836.979999997</v>
      </c>
      <c r="H123" s="786">
        <f>H124</f>
        <v>39016151</v>
      </c>
      <c r="I123" s="787">
        <f t="shared" ref="I123" si="29">I124</f>
        <v>4716909.7699999996</v>
      </c>
      <c r="J123" s="788">
        <f t="shared" si="21"/>
        <v>0.12089633777560477</v>
      </c>
      <c r="K123" s="831"/>
      <c r="L123" s="831"/>
    </row>
    <row r="124" spans="1:12" s="766" customFormat="1" ht="51" customHeight="1" x14ac:dyDescent="0.25">
      <c r="A124" s="802"/>
      <c r="B124" s="969"/>
      <c r="C124" s="970"/>
      <c r="D124" s="970"/>
      <c r="E124" s="971"/>
      <c r="F124" s="972" t="s">
        <v>223</v>
      </c>
      <c r="G124" s="973">
        <f>SUM(G125:G125)</f>
        <v>36179836.979999997</v>
      </c>
      <c r="H124" s="974">
        <f>SUM(H125:H125)</f>
        <v>39016151</v>
      </c>
      <c r="I124" s="975">
        <f t="shared" ref="I124" si="30">SUM(I125:I125)</f>
        <v>4716909.7699999996</v>
      </c>
      <c r="J124" s="976">
        <f t="shared" si="21"/>
        <v>0.12089633777560477</v>
      </c>
      <c r="K124" s="831"/>
      <c r="L124" s="831"/>
    </row>
    <row r="125" spans="1:12" s="766" customFormat="1" ht="15.75" customHeight="1" thickBot="1" x14ac:dyDescent="0.3">
      <c r="A125" s="802"/>
      <c r="B125" s="958" t="s">
        <v>11</v>
      </c>
      <c r="C125" s="959"/>
      <c r="D125" s="959" t="s">
        <v>316</v>
      </c>
      <c r="E125" s="967" t="s">
        <v>114</v>
      </c>
      <c r="F125" s="977"/>
      <c r="G125" s="978">
        <v>36179836.979999997</v>
      </c>
      <c r="H125" s="808">
        <v>39016151</v>
      </c>
      <c r="I125" s="809">
        <v>4716909.7699999996</v>
      </c>
      <c r="J125" s="810">
        <f t="shared" si="21"/>
        <v>0.12089633777560477</v>
      </c>
      <c r="K125" s="831"/>
      <c r="L125" s="831"/>
    </row>
    <row r="126" spans="1:12" s="789" customFormat="1" ht="33.75" customHeight="1" thickBot="1" x14ac:dyDescent="0.3">
      <c r="A126" s="780"/>
      <c r="B126" s="781"/>
      <c r="C126" s="782"/>
      <c r="D126" s="782"/>
      <c r="E126" s="783"/>
      <c r="F126" s="784" t="s">
        <v>17</v>
      </c>
      <c r="G126" s="785">
        <f>G127</f>
        <v>1799973.66</v>
      </c>
      <c r="H126" s="786">
        <f>H127</f>
        <v>7552404.7000000002</v>
      </c>
      <c r="I126" s="787">
        <f t="shared" ref="I126" si="31">I127</f>
        <v>176878</v>
      </c>
      <c r="J126" s="788">
        <f t="shared" si="21"/>
        <v>2.3420090292566021E-2</v>
      </c>
      <c r="K126" s="831"/>
      <c r="L126" s="831"/>
    </row>
    <row r="127" spans="1:12" s="884" customFormat="1" ht="31.5" customHeight="1" x14ac:dyDescent="0.25">
      <c r="A127" s="876"/>
      <c r="B127" s="969"/>
      <c r="C127" s="970"/>
      <c r="D127" s="970"/>
      <c r="E127" s="971"/>
      <c r="F127" s="972" t="s">
        <v>555</v>
      </c>
      <c r="G127" s="973">
        <f>SUM(G128:G129)</f>
        <v>1799973.66</v>
      </c>
      <c r="H127" s="974">
        <f>SUM(H128:H129)</f>
        <v>7552404.7000000002</v>
      </c>
      <c r="I127" s="975">
        <f t="shared" ref="I127" si="32">SUM(I128:I129)</f>
        <v>176878</v>
      </c>
      <c r="J127" s="976">
        <f t="shared" si="21"/>
        <v>2.3420090292566021E-2</v>
      </c>
      <c r="K127" s="831"/>
      <c r="L127" s="831"/>
    </row>
    <row r="128" spans="1:12" s="766" customFormat="1" ht="15" customHeight="1" x14ac:dyDescent="0.25">
      <c r="A128" s="802"/>
      <c r="B128" s="979" t="s">
        <v>11</v>
      </c>
      <c r="C128" s="980"/>
      <c r="D128" s="980" t="s">
        <v>522</v>
      </c>
      <c r="E128" s="981" t="s">
        <v>15</v>
      </c>
      <c r="F128" s="982"/>
      <c r="G128" s="923">
        <v>1331836.1599999999</v>
      </c>
      <c r="H128" s="924">
        <v>6700404.7000000002</v>
      </c>
      <c r="I128" s="826">
        <v>117566</v>
      </c>
      <c r="J128" s="827">
        <f t="shared" si="21"/>
        <v>1.754610434202579E-2</v>
      </c>
      <c r="K128" s="831"/>
      <c r="L128" s="831"/>
    </row>
    <row r="129" spans="1:12" s="766" customFormat="1" ht="17.25" customHeight="1" thickBot="1" x14ac:dyDescent="0.3">
      <c r="A129" s="802"/>
      <c r="B129" s="983" t="s">
        <v>11</v>
      </c>
      <c r="C129" s="829"/>
      <c r="D129" s="829" t="s">
        <v>317</v>
      </c>
      <c r="E129" s="830" t="s">
        <v>15</v>
      </c>
      <c r="F129" s="977"/>
      <c r="G129" s="978">
        <v>468137.5</v>
      </c>
      <c r="H129" s="808">
        <v>852000</v>
      </c>
      <c r="I129" s="809">
        <v>59312</v>
      </c>
      <c r="J129" s="810">
        <f t="shared" si="21"/>
        <v>6.9615023474178403E-2</v>
      </c>
      <c r="K129" s="831"/>
      <c r="L129" s="831"/>
    </row>
    <row r="130" spans="1:12" s="778" customFormat="1" ht="33" customHeight="1" thickBot="1" x14ac:dyDescent="0.3">
      <c r="A130" s="984">
        <v>4</v>
      </c>
      <c r="B130" s="985"/>
      <c r="C130" s="986"/>
      <c r="D130" s="986"/>
      <c r="E130" s="987"/>
      <c r="F130" s="988" t="s">
        <v>229</v>
      </c>
      <c r="G130" s="862">
        <f>G131+G134</f>
        <v>166667307.56999999</v>
      </c>
      <c r="H130" s="863">
        <f>H131+H134</f>
        <v>243131354</v>
      </c>
      <c r="I130" s="864">
        <f t="shared" ref="I130" si="33">I131+I134</f>
        <v>30703196.300000001</v>
      </c>
      <c r="J130" s="865">
        <f t="shared" si="21"/>
        <v>0.12628233995686133</v>
      </c>
      <c r="K130" s="831"/>
      <c r="L130" s="831"/>
    </row>
    <row r="131" spans="1:12" s="778" customFormat="1" ht="19.5" customHeight="1" x14ac:dyDescent="0.25">
      <c r="A131" s="989"/>
      <c r="B131" s="866"/>
      <c r="C131" s="867"/>
      <c r="D131" s="867"/>
      <c r="E131" s="990"/>
      <c r="F131" s="869" t="s">
        <v>172</v>
      </c>
      <c r="G131" s="870">
        <f>G132</f>
        <v>35216336.619999997</v>
      </c>
      <c r="H131" s="871">
        <f>H132</f>
        <v>39258650.689999998</v>
      </c>
      <c r="I131" s="872">
        <f t="shared" ref="I131" si="34">I132</f>
        <v>4392653.46</v>
      </c>
      <c r="J131" s="873">
        <f t="shared" si="21"/>
        <v>0.11189007728986725</v>
      </c>
      <c r="K131" s="831"/>
      <c r="L131" s="831"/>
    </row>
    <row r="132" spans="1:12" s="778" customFormat="1" ht="30" customHeight="1" x14ac:dyDescent="0.25">
      <c r="A132" s="989"/>
      <c r="B132" s="969"/>
      <c r="C132" s="970"/>
      <c r="D132" s="970"/>
      <c r="E132" s="991"/>
      <c r="F132" s="972" t="s">
        <v>40</v>
      </c>
      <c r="G132" s="973">
        <f>SUM(G133:G133)</f>
        <v>35216336.619999997</v>
      </c>
      <c r="H132" s="974">
        <f>SUM(H133:H133)</f>
        <v>39258650.689999998</v>
      </c>
      <c r="I132" s="892">
        <f t="shared" ref="I132" si="35">SUM(I133:I133)</f>
        <v>4392653.46</v>
      </c>
      <c r="J132" s="893">
        <f t="shared" si="21"/>
        <v>0.11189007728986725</v>
      </c>
      <c r="K132" s="831"/>
      <c r="L132" s="831"/>
    </row>
    <row r="133" spans="1:12" s="778" customFormat="1" ht="15.75" customHeight="1" thickBot="1" x14ac:dyDescent="0.3">
      <c r="A133" s="989"/>
      <c r="B133" s="955" t="s">
        <v>38</v>
      </c>
      <c r="C133" s="894"/>
      <c r="D133" s="894" t="s">
        <v>318</v>
      </c>
      <c r="E133" s="992" t="s">
        <v>12</v>
      </c>
      <c r="F133" s="956"/>
      <c r="G133" s="978">
        <v>35216336.619999997</v>
      </c>
      <c r="H133" s="808">
        <v>39258650.689999998</v>
      </c>
      <c r="I133" s="809">
        <v>4392653.46</v>
      </c>
      <c r="J133" s="810">
        <f t="shared" si="21"/>
        <v>0.11189007728986725</v>
      </c>
      <c r="K133" s="831"/>
      <c r="L133" s="831"/>
    </row>
    <row r="134" spans="1:12" s="874" customFormat="1" ht="34.5" customHeight="1" thickBot="1" x14ac:dyDescent="0.3">
      <c r="A134" s="780"/>
      <c r="B134" s="993"/>
      <c r="C134" s="994"/>
      <c r="D134" s="994"/>
      <c r="E134" s="995"/>
      <c r="F134" s="996" t="s">
        <v>202</v>
      </c>
      <c r="G134" s="997">
        <f>G135</f>
        <v>131450970.95</v>
      </c>
      <c r="H134" s="998">
        <f>H135</f>
        <v>203872703.31</v>
      </c>
      <c r="I134" s="999">
        <f t="shared" ref="I134" si="36">I135</f>
        <v>26310542.84</v>
      </c>
      <c r="J134" s="1000">
        <f t="shared" si="21"/>
        <v>0.129053779210419</v>
      </c>
      <c r="K134" s="831"/>
      <c r="L134" s="831"/>
    </row>
    <row r="135" spans="1:12" s="766" customFormat="1" ht="30" customHeight="1" x14ac:dyDescent="0.25">
      <c r="A135" s="802"/>
      <c r="B135" s="969"/>
      <c r="C135" s="970"/>
      <c r="D135" s="970"/>
      <c r="E135" s="991"/>
      <c r="F135" s="972" t="s">
        <v>203</v>
      </c>
      <c r="G135" s="973">
        <f>SUM(G136:G136)</f>
        <v>131450970.95</v>
      </c>
      <c r="H135" s="974">
        <f>SUM(H136:H136)</f>
        <v>203872703.31</v>
      </c>
      <c r="I135" s="975">
        <f t="shared" ref="I135" si="37">SUM(I136:I136)</f>
        <v>26310542.84</v>
      </c>
      <c r="J135" s="976">
        <f t="shared" si="21"/>
        <v>0.129053779210419</v>
      </c>
      <c r="K135" s="831"/>
      <c r="L135" s="831"/>
    </row>
    <row r="136" spans="1:12" s="766" customFormat="1" ht="17.25" customHeight="1" thickBot="1" x14ac:dyDescent="0.3">
      <c r="A136" s="852"/>
      <c r="B136" s="1001" t="s">
        <v>38</v>
      </c>
      <c r="C136" s="1002"/>
      <c r="D136" s="1002" t="s">
        <v>319</v>
      </c>
      <c r="E136" s="1003" t="s">
        <v>39</v>
      </c>
      <c r="F136" s="853"/>
      <c r="G136" s="928">
        <v>131450970.95</v>
      </c>
      <c r="H136" s="929">
        <v>203872703.31</v>
      </c>
      <c r="I136" s="809">
        <v>26310542.84</v>
      </c>
      <c r="J136" s="810">
        <f t="shared" si="21"/>
        <v>0.129053779210419</v>
      </c>
      <c r="K136" s="831"/>
      <c r="L136" s="831"/>
    </row>
    <row r="137" spans="1:12" s="1004" customFormat="1" ht="21.75" customHeight="1" thickBot="1" x14ac:dyDescent="0.3">
      <c r="A137" s="769">
        <v>5</v>
      </c>
      <c r="B137" s="770"/>
      <c r="C137" s="771"/>
      <c r="D137" s="771"/>
      <c r="E137" s="772"/>
      <c r="F137" s="773" t="s">
        <v>256</v>
      </c>
      <c r="G137" s="774">
        <f>G138+G163+G197+G235+G258+G277+G287+G290+G294</f>
        <v>7788567679.3999996</v>
      </c>
      <c r="H137" s="775">
        <f>H138+H163+H197+H235+H258+H261+H277+H285+H287+H290+H294</f>
        <v>10221769377.960001</v>
      </c>
      <c r="I137" s="776">
        <f>I138+I163+I197+I235+I258+I261+I277+I285+I287+I290+I294</f>
        <v>1015710365.0900002</v>
      </c>
      <c r="J137" s="777">
        <f t="shared" si="21"/>
        <v>9.9367372470763909E-2</v>
      </c>
      <c r="K137" s="831"/>
      <c r="L137" s="831"/>
    </row>
    <row r="138" spans="1:12" s="874" customFormat="1" ht="37.5" customHeight="1" x14ac:dyDescent="0.25">
      <c r="A138" s="780"/>
      <c r="B138" s="932"/>
      <c r="C138" s="933"/>
      <c r="D138" s="933"/>
      <c r="E138" s="934"/>
      <c r="F138" s="935" t="s">
        <v>174</v>
      </c>
      <c r="G138" s="936">
        <f>G139+G142+G144+G146+G148+G150+G153+G157+G159</f>
        <v>2552130617.5999999</v>
      </c>
      <c r="H138" s="937">
        <f>H139+H142+H144+H146+H148+H150+H153+H157+H159</f>
        <v>2622508711.4900002</v>
      </c>
      <c r="I138" s="938">
        <f>I139+I142+I144+I146+I148+I150+I153+I157+I159</f>
        <v>408512137.93000001</v>
      </c>
      <c r="J138" s="939">
        <f t="shared" si="21"/>
        <v>0.15577150845683957</v>
      </c>
      <c r="K138" s="831"/>
      <c r="L138" s="831"/>
    </row>
    <row r="139" spans="1:12" s="884" customFormat="1" ht="26.25" customHeight="1" x14ac:dyDescent="0.25">
      <c r="A139" s="876"/>
      <c r="B139" s="940"/>
      <c r="C139" s="941"/>
      <c r="D139" s="941"/>
      <c r="E139" s="942"/>
      <c r="F139" s="795" t="s">
        <v>47</v>
      </c>
      <c r="G139" s="890">
        <f>SUM(G140:G141)</f>
        <v>1687752041</v>
      </c>
      <c r="H139" s="891">
        <f>SUM(H140:H141)</f>
        <v>1834070244</v>
      </c>
      <c r="I139" s="892">
        <f t="shared" ref="I139" si="38">SUM(I140:I141)</f>
        <v>267751007.58000001</v>
      </c>
      <c r="J139" s="893">
        <f t="shared" si="21"/>
        <v>0.14598732434372344</v>
      </c>
      <c r="K139" s="831"/>
      <c r="L139" s="831"/>
    </row>
    <row r="140" spans="1:12" s="766" customFormat="1" ht="12.75" customHeight="1" x14ac:dyDescent="0.25">
      <c r="A140" s="802"/>
      <c r="B140" s="955" t="s">
        <v>45</v>
      </c>
      <c r="C140" s="894"/>
      <c r="D140" s="894" t="s">
        <v>320</v>
      </c>
      <c r="E140" s="895" t="s">
        <v>53</v>
      </c>
      <c r="F140" s="823"/>
      <c r="G140" s="889">
        <v>1687107641</v>
      </c>
      <c r="H140" s="825">
        <v>1833449844</v>
      </c>
      <c r="I140" s="826">
        <v>267637007.58000001</v>
      </c>
      <c r="J140" s="827">
        <f t="shared" si="21"/>
        <v>0.14597454544821462</v>
      </c>
      <c r="K140" s="831"/>
      <c r="L140" s="831"/>
    </row>
    <row r="141" spans="1:12" s="766" customFormat="1" ht="12.75" customHeight="1" x14ac:dyDescent="0.25">
      <c r="A141" s="802"/>
      <c r="B141" s="955" t="s">
        <v>45</v>
      </c>
      <c r="C141" s="894"/>
      <c r="D141" s="894" t="s">
        <v>321</v>
      </c>
      <c r="E141" s="895" t="s">
        <v>12</v>
      </c>
      <c r="F141" s="823"/>
      <c r="G141" s="889">
        <v>644400</v>
      </c>
      <c r="H141" s="825">
        <v>620400</v>
      </c>
      <c r="I141" s="826">
        <v>114000</v>
      </c>
      <c r="J141" s="827">
        <f t="shared" si="21"/>
        <v>0.18375241779497098</v>
      </c>
      <c r="K141" s="831"/>
      <c r="L141" s="831"/>
    </row>
    <row r="142" spans="1:12" s="884" customFormat="1" ht="45" hidden="1" customHeight="1" x14ac:dyDescent="0.25">
      <c r="A142" s="876"/>
      <c r="B142" s="1005"/>
      <c r="C142" s="1006"/>
      <c r="D142" s="1006"/>
      <c r="E142" s="1007"/>
      <c r="F142" s="1008" t="s">
        <v>48</v>
      </c>
      <c r="G142" s="1009">
        <f>G143</f>
        <v>0</v>
      </c>
      <c r="H142" s="1010"/>
      <c r="I142" s="1011"/>
      <c r="J142" s="1012" t="e">
        <f t="shared" si="21"/>
        <v>#DIV/0!</v>
      </c>
      <c r="K142" s="831"/>
      <c r="L142" s="831"/>
    </row>
    <row r="143" spans="1:12" s="766" customFormat="1" ht="12.75" hidden="1" customHeight="1" x14ac:dyDescent="0.25">
      <c r="A143" s="802"/>
      <c r="B143" s="955" t="s">
        <v>45</v>
      </c>
      <c r="C143" s="894"/>
      <c r="D143" s="894" t="s">
        <v>49</v>
      </c>
      <c r="E143" s="895" t="s">
        <v>12</v>
      </c>
      <c r="F143" s="823" t="s">
        <v>7</v>
      </c>
      <c r="G143" s="889"/>
      <c r="H143" s="825"/>
      <c r="I143" s="826"/>
      <c r="J143" s="827" t="e">
        <f t="shared" ref="J143:J206" si="39">I143/H143</f>
        <v>#DIV/0!</v>
      </c>
      <c r="K143" s="831"/>
      <c r="L143" s="831"/>
    </row>
    <row r="144" spans="1:12" s="884" customFormat="1" ht="52.5" customHeight="1" x14ac:dyDescent="0.25">
      <c r="A144" s="876"/>
      <c r="B144" s="940"/>
      <c r="C144" s="941"/>
      <c r="D144" s="941"/>
      <c r="E144" s="942"/>
      <c r="F144" s="795" t="s">
        <v>50</v>
      </c>
      <c r="G144" s="890">
        <f>G145</f>
        <v>88377294</v>
      </c>
      <c r="H144" s="891">
        <f>SUM(H145)</f>
        <v>90014803</v>
      </c>
      <c r="I144" s="892">
        <f t="shared" ref="I144" si="40">I145</f>
        <v>9394813.9100000001</v>
      </c>
      <c r="J144" s="893">
        <f t="shared" si="39"/>
        <v>0.10436965473334425</v>
      </c>
      <c r="K144" s="831"/>
      <c r="L144" s="831"/>
    </row>
    <row r="145" spans="1:12" s="765" customFormat="1" ht="12.75" customHeight="1" x14ac:dyDescent="0.25">
      <c r="A145" s="802"/>
      <c r="B145" s="1013" t="s">
        <v>45</v>
      </c>
      <c r="C145" s="887"/>
      <c r="D145" s="887" t="s">
        <v>322</v>
      </c>
      <c r="E145" s="888" t="s">
        <v>16</v>
      </c>
      <c r="F145" s="823"/>
      <c r="G145" s="889">
        <v>88377294</v>
      </c>
      <c r="H145" s="825">
        <v>90014803</v>
      </c>
      <c r="I145" s="826">
        <v>9394813.9100000001</v>
      </c>
      <c r="J145" s="827">
        <f t="shared" si="39"/>
        <v>0.10436965473334425</v>
      </c>
      <c r="K145" s="831"/>
      <c r="L145" s="831"/>
    </row>
    <row r="146" spans="1:12" s="884" customFormat="1" ht="18.75" customHeight="1" x14ac:dyDescent="0.25">
      <c r="A146" s="876"/>
      <c r="B146" s="940"/>
      <c r="C146" s="941"/>
      <c r="D146" s="941"/>
      <c r="E146" s="942"/>
      <c r="F146" s="795" t="s">
        <v>52</v>
      </c>
      <c r="G146" s="890">
        <f>G147</f>
        <v>727129115.19000006</v>
      </c>
      <c r="H146" s="891">
        <f>H147</f>
        <v>650826793.86000001</v>
      </c>
      <c r="I146" s="892">
        <f t="shared" ref="I146" si="41">I147</f>
        <v>122447796.52</v>
      </c>
      <c r="J146" s="893">
        <f t="shared" si="39"/>
        <v>0.18814191068221425</v>
      </c>
      <c r="K146" s="831"/>
      <c r="L146" s="831"/>
    </row>
    <row r="147" spans="1:12" s="766" customFormat="1" ht="12.75" customHeight="1" x14ac:dyDescent="0.25">
      <c r="A147" s="802"/>
      <c r="B147" s="955" t="s">
        <v>45</v>
      </c>
      <c r="C147" s="894"/>
      <c r="D147" s="894" t="s">
        <v>323</v>
      </c>
      <c r="E147" s="895" t="s">
        <v>26</v>
      </c>
      <c r="F147" s="823"/>
      <c r="G147" s="889">
        <v>727129115.19000006</v>
      </c>
      <c r="H147" s="825">
        <v>650826793.86000001</v>
      </c>
      <c r="I147" s="826">
        <v>122447796.52</v>
      </c>
      <c r="J147" s="827">
        <f t="shared" si="39"/>
        <v>0.18814191068221425</v>
      </c>
      <c r="K147" s="831"/>
      <c r="L147" s="831"/>
    </row>
    <row r="148" spans="1:12" s="884" customFormat="1" ht="18" customHeight="1" x14ac:dyDescent="0.25">
      <c r="A148" s="876"/>
      <c r="B148" s="940"/>
      <c r="C148" s="941"/>
      <c r="D148" s="941"/>
      <c r="E148" s="942"/>
      <c r="F148" s="795" t="s">
        <v>54</v>
      </c>
      <c r="G148" s="890">
        <f t="shared" ref="G148:I148" si="42">G149</f>
        <v>48872167.409999996</v>
      </c>
      <c r="H148" s="891">
        <f>H149</f>
        <v>46545308.289999999</v>
      </c>
      <c r="I148" s="892">
        <f t="shared" si="42"/>
        <v>8918519.9199999999</v>
      </c>
      <c r="J148" s="893">
        <f t="shared" si="39"/>
        <v>0.19160942848274343</v>
      </c>
      <c r="K148" s="831"/>
      <c r="L148" s="831"/>
    </row>
    <row r="149" spans="1:12" s="766" customFormat="1" ht="12.75" customHeight="1" x14ac:dyDescent="0.25">
      <c r="A149" s="802"/>
      <c r="B149" s="1014" t="s">
        <v>45</v>
      </c>
      <c r="C149" s="821"/>
      <c r="D149" s="821" t="s">
        <v>324</v>
      </c>
      <c r="E149" s="822" t="s">
        <v>53</v>
      </c>
      <c r="F149" s="823"/>
      <c r="G149" s="889">
        <v>48872167.409999996</v>
      </c>
      <c r="H149" s="825">
        <v>46545308.289999999</v>
      </c>
      <c r="I149" s="826">
        <v>8918519.9199999999</v>
      </c>
      <c r="J149" s="827">
        <f t="shared" si="39"/>
        <v>0.19160942848274343</v>
      </c>
      <c r="K149" s="831"/>
      <c r="L149" s="831"/>
    </row>
    <row r="150" spans="1:12" s="884" customFormat="1" ht="18" customHeight="1" x14ac:dyDescent="0.25">
      <c r="A150" s="876"/>
      <c r="B150" s="940"/>
      <c r="C150" s="941"/>
      <c r="D150" s="941"/>
      <c r="E150" s="942"/>
      <c r="F150" s="795" t="s">
        <v>55</v>
      </c>
      <c r="G150" s="890">
        <f>SUM(G151:G152)</f>
        <v>0</v>
      </c>
      <c r="H150" s="891">
        <f>SUM(H151:H152)</f>
        <v>1051562.3400000001</v>
      </c>
      <c r="I150" s="892">
        <f>SUM(I151:I152)</f>
        <v>0</v>
      </c>
      <c r="J150" s="893">
        <f t="shared" si="39"/>
        <v>0</v>
      </c>
      <c r="K150" s="831"/>
      <c r="L150" s="831"/>
    </row>
    <row r="151" spans="1:12" s="766" customFormat="1" ht="12.75" customHeight="1" x14ac:dyDescent="0.25">
      <c r="A151" s="802"/>
      <c r="B151" s="962" t="s">
        <v>45</v>
      </c>
      <c r="C151" s="821"/>
      <c r="D151" s="821" t="s">
        <v>531</v>
      </c>
      <c r="E151" s="821"/>
      <c r="F151" s="1029"/>
      <c r="G151" s="889"/>
      <c r="H151" s="825">
        <v>1051562.3400000001</v>
      </c>
      <c r="I151" s="826">
        <v>0</v>
      </c>
      <c r="J151" s="827">
        <f t="shared" si="39"/>
        <v>0</v>
      </c>
      <c r="K151" s="831"/>
      <c r="L151" s="831"/>
    </row>
    <row r="152" spans="1:12" s="765" customFormat="1" ht="12.75" customHeight="1" x14ac:dyDescent="0.25">
      <c r="A152" s="802"/>
      <c r="B152" s="962"/>
      <c r="C152" s="821"/>
      <c r="D152" s="821"/>
      <c r="E152" s="821"/>
      <c r="F152" s="1029"/>
      <c r="G152" s="889"/>
      <c r="H152" s="825"/>
      <c r="I152" s="826"/>
      <c r="J152" s="827" t="e">
        <f t="shared" si="39"/>
        <v>#DIV/0!</v>
      </c>
      <c r="K152" s="831"/>
      <c r="L152" s="831"/>
    </row>
    <row r="153" spans="1:12" s="884" customFormat="1" ht="28.5" hidden="1" customHeight="1" x14ac:dyDescent="0.25">
      <c r="A153" s="876"/>
      <c r="B153" s="1015"/>
      <c r="C153" s="1016"/>
      <c r="D153" s="1016"/>
      <c r="E153" s="1017"/>
      <c r="F153" s="1018" t="s">
        <v>163</v>
      </c>
      <c r="G153" s="1019">
        <f t="shared" ref="G153:I153" si="43">SUM(G154:G156)</f>
        <v>0</v>
      </c>
      <c r="H153" s="1020">
        <f t="shared" si="43"/>
        <v>0</v>
      </c>
      <c r="I153" s="1021">
        <f t="shared" si="43"/>
        <v>0</v>
      </c>
      <c r="J153" s="1022" t="e">
        <f t="shared" si="39"/>
        <v>#DIV/0!</v>
      </c>
      <c r="K153" s="831"/>
      <c r="L153" s="831"/>
    </row>
    <row r="154" spans="1:12" s="765" customFormat="1" ht="12.75" hidden="1" customHeight="1" x14ac:dyDescent="0.25">
      <c r="A154" s="802"/>
      <c r="B154" s="1781" t="s">
        <v>45</v>
      </c>
      <c r="C154" s="1754"/>
      <c r="D154" s="1754" t="s">
        <v>162</v>
      </c>
      <c r="E154" s="1756" t="s">
        <v>26</v>
      </c>
      <c r="F154" s="823"/>
      <c r="G154" s="889"/>
      <c r="H154" s="825"/>
      <c r="I154" s="826"/>
      <c r="J154" s="827" t="e">
        <f t="shared" si="39"/>
        <v>#DIV/0!</v>
      </c>
      <c r="K154" s="831"/>
      <c r="L154" s="831"/>
    </row>
    <row r="155" spans="1:12" s="765" customFormat="1" ht="12.75" hidden="1" customHeight="1" x14ac:dyDescent="0.25">
      <c r="A155" s="802"/>
      <c r="B155" s="1786"/>
      <c r="C155" s="1787"/>
      <c r="D155" s="1787"/>
      <c r="E155" s="1788"/>
      <c r="F155" s="823" t="s">
        <v>7</v>
      </c>
      <c r="G155" s="889"/>
      <c r="H155" s="825"/>
      <c r="I155" s="826"/>
      <c r="J155" s="827" t="e">
        <f t="shared" si="39"/>
        <v>#DIV/0!</v>
      </c>
      <c r="K155" s="831"/>
      <c r="L155" s="831"/>
    </row>
    <row r="156" spans="1:12" s="765" customFormat="1" ht="12.75" hidden="1" customHeight="1" x14ac:dyDescent="0.25">
      <c r="A156" s="802"/>
      <c r="B156" s="1782"/>
      <c r="C156" s="1755"/>
      <c r="D156" s="1755"/>
      <c r="E156" s="1757"/>
      <c r="F156" s="823" t="s">
        <v>9</v>
      </c>
      <c r="G156" s="889"/>
      <c r="H156" s="825"/>
      <c r="I156" s="826"/>
      <c r="J156" s="827" t="e">
        <f t="shared" si="39"/>
        <v>#DIV/0!</v>
      </c>
      <c r="K156" s="831"/>
      <c r="L156" s="831"/>
    </row>
    <row r="157" spans="1:12" s="884" customFormat="1" ht="30" hidden="1" customHeight="1" x14ac:dyDescent="0.25">
      <c r="A157" s="876"/>
      <c r="B157" s="940"/>
      <c r="C157" s="941"/>
      <c r="D157" s="941"/>
      <c r="E157" s="942"/>
      <c r="F157" s="795" t="s">
        <v>58</v>
      </c>
      <c r="G157" s="890">
        <f>SUM(G158:G158)</f>
        <v>0</v>
      </c>
      <c r="H157" s="891">
        <f>SUM(H158:H158)</f>
        <v>0</v>
      </c>
      <c r="I157" s="892">
        <f>SUM(I158:I158)</f>
        <v>0</v>
      </c>
      <c r="J157" s="893" t="e">
        <f t="shared" si="39"/>
        <v>#DIV/0!</v>
      </c>
      <c r="K157" s="831"/>
      <c r="L157" s="831"/>
    </row>
    <row r="158" spans="1:12" s="766" customFormat="1" ht="15" hidden="1" customHeight="1" x14ac:dyDescent="0.25">
      <c r="A158" s="802"/>
      <c r="B158" s="983" t="s">
        <v>45</v>
      </c>
      <c r="C158" s="829"/>
      <c r="D158" s="829" t="s">
        <v>449</v>
      </c>
      <c r="E158" s="830" t="s">
        <v>26</v>
      </c>
      <c r="F158" s="823"/>
      <c r="G158" s="889"/>
      <c r="H158" s="825"/>
      <c r="I158" s="826"/>
      <c r="J158" s="827" t="e">
        <f t="shared" si="39"/>
        <v>#DIV/0!</v>
      </c>
      <c r="K158" s="831"/>
      <c r="L158" s="831"/>
    </row>
    <row r="159" spans="1:12" s="884" customFormat="1" ht="15" hidden="1" customHeight="1" x14ac:dyDescent="0.25">
      <c r="A159" s="876"/>
      <c r="B159" s="1015"/>
      <c r="C159" s="1016"/>
      <c r="D159" s="1016"/>
      <c r="E159" s="1017"/>
      <c r="F159" s="1018" t="s">
        <v>56</v>
      </c>
      <c r="G159" s="1019">
        <f t="shared" ref="G159:I159" si="44">SUM(G160:G162)</f>
        <v>0</v>
      </c>
      <c r="H159" s="1020">
        <f t="shared" si="44"/>
        <v>0</v>
      </c>
      <c r="I159" s="1021">
        <f t="shared" si="44"/>
        <v>0</v>
      </c>
      <c r="J159" s="1022" t="e">
        <f t="shared" si="39"/>
        <v>#DIV/0!</v>
      </c>
      <c r="K159" s="831"/>
      <c r="L159" s="831"/>
    </row>
    <row r="160" spans="1:12" s="765" customFormat="1" ht="12.75" hidden="1" customHeight="1" x14ac:dyDescent="0.25">
      <c r="A160" s="802"/>
      <c r="B160" s="1781" t="s">
        <v>45</v>
      </c>
      <c r="C160" s="1754"/>
      <c r="D160" s="1754" t="s">
        <v>57</v>
      </c>
      <c r="E160" s="1756" t="s">
        <v>26</v>
      </c>
      <c r="F160" s="823"/>
      <c r="G160" s="889"/>
      <c r="H160" s="825"/>
      <c r="I160" s="826"/>
      <c r="J160" s="827" t="e">
        <f t="shared" si="39"/>
        <v>#DIV/0!</v>
      </c>
      <c r="K160" s="831"/>
      <c r="L160" s="831"/>
    </row>
    <row r="161" spans="1:12" s="765" customFormat="1" ht="12.75" hidden="1" customHeight="1" x14ac:dyDescent="0.25">
      <c r="A161" s="802"/>
      <c r="B161" s="1782"/>
      <c r="C161" s="1755"/>
      <c r="D161" s="1755"/>
      <c r="E161" s="1757"/>
      <c r="F161" s="823" t="s">
        <v>7</v>
      </c>
      <c r="G161" s="889"/>
      <c r="H161" s="825"/>
      <c r="I161" s="826"/>
      <c r="J161" s="827" t="e">
        <f t="shared" si="39"/>
        <v>#DIV/0!</v>
      </c>
      <c r="K161" s="831"/>
      <c r="L161" s="831"/>
    </row>
    <row r="162" spans="1:12" s="765" customFormat="1" ht="12.75" hidden="1" customHeight="1" x14ac:dyDescent="0.25">
      <c r="A162" s="802"/>
      <c r="B162" s="1023"/>
      <c r="C162" s="821"/>
      <c r="D162" s="821"/>
      <c r="E162" s="822"/>
      <c r="F162" s="823"/>
      <c r="G162" s="889"/>
      <c r="H162" s="825"/>
      <c r="I162" s="826"/>
      <c r="J162" s="827" t="e">
        <f t="shared" si="39"/>
        <v>#DIV/0!</v>
      </c>
      <c r="K162" s="831"/>
      <c r="L162" s="831"/>
    </row>
    <row r="163" spans="1:12" s="874" customFormat="1" ht="36" customHeight="1" x14ac:dyDescent="0.25">
      <c r="A163" s="1024"/>
      <c r="B163" s="947"/>
      <c r="C163" s="948"/>
      <c r="D163" s="948"/>
      <c r="E163" s="949"/>
      <c r="F163" s="950" t="s">
        <v>175</v>
      </c>
      <c r="G163" s="951">
        <f>G164+G167+G169+G171+G173+G179+G195</f>
        <v>3499688491.23</v>
      </c>
      <c r="H163" s="952">
        <f>H164+H167+H169+H171+H173+H179+H195+H193+H184</f>
        <v>4033781997.8499999</v>
      </c>
      <c r="I163" s="952">
        <f>I164+I167+I169+I171+I173+I179+I195+I193+I184</f>
        <v>484361329.56</v>
      </c>
      <c r="J163" s="954">
        <f>I163/H163</f>
        <v>0.12007622866534778</v>
      </c>
      <c r="K163" s="831"/>
      <c r="L163" s="831"/>
    </row>
    <row r="164" spans="1:12" s="884" customFormat="1" ht="21.75" customHeight="1" x14ac:dyDescent="0.25">
      <c r="A164" s="876"/>
      <c r="B164" s="940"/>
      <c r="C164" s="941"/>
      <c r="D164" s="941"/>
      <c r="E164" s="942"/>
      <c r="F164" s="795" t="s">
        <v>47</v>
      </c>
      <c r="G164" s="890">
        <f>SUM(G165:G166)</f>
        <v>2294872764</v>
      </c>
      <c r="H164" s="891">
        <f>SUM(H165:H166)</f>
        <v>2593796437</v>
      </c>
      <c r="I164" s="892">
        <f t="shared" ref="I164" si="45">SUM(I165:I166)</f>
        <v>268138074.97</v>
      </c>
      <c r="J164" s="893">
        <f t="shared" si="39"/>
        <v>0.10337668413182419</v>
      </c>
      <c r="K164" s="831"/>
      <c r="L164" s="831"/>
    </row>
    <row r="165" spans="1:12" s="765" customFormat="1" ht="12.75" customHeight="1" x14ac:dyDescent="0.25">
      <c r="A165" s="802"/>
      <c r="B165" s="955" t="s">
        <v>45</v>
      </c>
      <c r="C165" s="894"/>
      <c r="D165" s="894" t="s">
        <v>325</v>
      </c>
      <c r="E165" s="895" t="s">
        <v>53</v>
      </c>
      <c r="F165" s="922"/>
      <c r="G165" s="923">
        <v>2293414764</v>
      </c>
      <c r="H165" s="924">
        <v>2592262837</v>
      </c>
      <c r="I165" s="826">
        <v>267900174.97</v>
      </c>
      <c r="J165" s="827">
        <f t="shared" si="39"/>
        <v>0.10334606936696211</v>
      </c>
      <c r="K165" s="831"/>
      <c r="L165" s="831"/>
    </row>
    <row r="166" spans="1:12" s="765" customFormat="1" ht="12.75" customHeight="1" x14ac:dyDescent="0.25">
      <c r="A166" s="802"/>
      <c r="B166" s="955" t="s">
        <v>45</v>
      </c>
      <c r="C166" s="894"/>
      <c r="D166" s="894" t="s">
        <v>326</v>
      </c>
      <c r="E166" s="895" t="s">
        <v>12</v>
      </c>
      <c r="F166" s="823"/>
      <c r="G166" s="889">
        <v>1458000</v>
      </c>
      <c r="H166" s="825">
        <v>1533600</v>
      </c>
      <c r="I166" s="826">
        <v>237900</v>
      </c>
      <c r="J166" s="827">
        <f t="shared" si="39"/>
        <v>0.15512519561815336</v>
      </c>
      <c r="K166" s="831"/>
      <c r="L166" s="831"/>
    </row>
    <row r="167" spans="1:12" s="884" customFormat="1" ht="83.25" customHeight="1" x14ac:dyDescent="0.25">
      <c r="A167" s="876"/>
      <c r="B167" s="940"/>
      <c r="C167" s="941"/>
      <c r="D167" s="941"/>
      <c r="E167" s="942"/>
      <c r="F167" s="795" t="s">
        <v>561</v>
      </c>
      <c r="G167" s="890">
        <f>G168</f>
        <v>164052000</v>
      </c>
      <c r="H167" s="891">
        <f>H168</f>
        <v>174441960</v>
      </c>
      <c r="I167" s="892">
        <f t="shared" ref="I167" si="46">I168</f>
        <v>15190425.57</v>
      </c>
      <c r="J167" s="893">
        <f t="shared" si="39"/>
        <v>8.7080112892563233E-2</v>
      </c>
      <c r="K167" s="831"/>
      <c r="L167" s="831"/>
    </row>
    <row r="168" spans="1:12" s="766" customFormat="1" ht="14.25" customHeight="1" x14ac:dyDescent="0.25">
      <c r="A168" s="802"/>
      <c r="B168" s="955" t="s">
        <v>45</v>
      </c>
      <c r="C168" s="894"/>
      <c r="D168" s="894" t="s">
        <v>562</v>
      </c>
      <c r="E168" s="895" t="s">
        <v>53</v>
      </c>
      <c r="F168" s="823"/>
      <c r="G168" s="889">
        <v>164052000</v>
      </c>
      <c r="H168" s="825">
        <v>174441960</v>
      </c>
      <c r="I168" s="826">
        <v>15190425.57</v>
      </c>
      <c r="J168" s="827">
        <f t="shared" si="39"/>
        <v>8.7080112892563233E-2</v>
      </c>
      <c r="K168" s="831"/>
      <c r="L168" s="831"/>
    </row>
    <row r="169" spans="1:12" s="884" customFormat="1" ht="15" customHeight="1" x14ac:dyDescent="0.25">
      <c r="A169" s="876"/>
      <c r="B169" s="940"/>
      <c r="C169" s="941"/>
      <c r="D169" s="941"/>
      <c r="E169" s="942"/>
      <c r="F169" s="795" t="s">
        <v>54</v>
      </c>
      <c r="G169" s="890">
        <f>G170</f>
        <v>378255196.81</v>
      </c>
      <c r="H169" s="891">
        <f>H170</f>
        <v>518981507.24000001</v>
      </c>
      <c r="I169" s="892">
        <f t="shared" ref="I169" si="47">I170</f>
        <v>100058705.14</v>
      </c>
      <c r="J169" s="893">
        <f t="shared" si="39"/>
        <v>0.19279820907708842</v>
      </c>
      <c r="K169" s="831"/>
      <c r="L169" s="831"/>
    </row>
    <row r="170" spans="1:12" s="765" customFormat="1" ht="14.25" customHeight="1" x14ac:dyDescent="0.25">
      <c r="A170" s="802"/>
      <c r="B170" s="955" t="s">
        <v>45</v>
      </c>
      <c r="C170" s="894"/>
      <c r="D170" s="894" t="s">
        <v>328</v>
      </c>
      <c r="E170" s="895" t="s">
        <v>53</v>
      </c>
      <c r="F170" s="823"/>
      <c r="G170" s="889">
        <v>378255196.81</v>
      </c>
      <c r="H170" s="825">
        <v>518981507.24000001</v>
      </c>
      <c r="I170" s="826">
        <v>100058705.14</v>
      </c>
      <c r="J170" s="827">
        <f t="shared" si="39"/>
        <v>0.19279820907708842</v>
      </c>
      <c r="K170" s="831"/>
      <c r="L170" s="831"/>
    </row>
    <row r="171" spans="1:12" s="884" customFormat="1" ht="30" customHeight="1" x14ac:dyDescent="0.25">
      <c r="A171" s="876"/>
      <c r="B171" s="940"/>
      <c r="C171" s="941"/>
      <c r="D171" s="941"/>
      <c r="E171" s="942"/>
      <c r="F171" s="795" t="s">
        <v>60</v>
      </c>
      <c r="G171" s="890">
        <f>G172</f>
        <v>281802018.19999999</v>
      </c>
      <c r="H171" s="891">
        <f>H172</f>
        <v>350739699.55000001</v>
      </c>
      <c r="I171" s="892">
        <f t="shared" ref="I171" si="48">I172</f>
        <v>38777955.5</v>
      </c>
      <c r="J171" s="893">
        <f t="shared" si="39"/>
        <v>0.1105604970003459</v>
      </c>
      <c r="K171" s="831"/>
      <c r="L171" s="831"/>
    </row>
    <row r="172" spans="1:12" s="765" customFormat="1" ht="12.75" customHeight="1" x14ac:dyDescent="0.25">
      <c r="A172" s="802"/>
      <c r="B172" s="1025" t="s">
        <v>45</v>
      </c>
      <c r="C172" s="894"/>
      <c r="D172" s="894" t="s">
        <v>329</v>
      </c>
      <c r="E172" s="895" t="s">
        <v>53</v>
      </c>
      <c r="F172" s="823"/>
      <c r="G172" s="889">
        <v>281802018.19999999</v>
      </c>
      <c r="H172" s="825">
        <v>350739699.55000001</v>
      </c>
      <c r="I172" s="826">
        <v>38777955.5</v>
      </c>
      <c r="J172" s="827">
        <f t="shared" si="39"/>
        <v>0.1105604970003459</v>
      </c>
      <c r="K172" s="831"/>
      <c r="L172" s="831"/>
    </row>
    <row r="173" spans="1:12" s="884" customFormat="1" ht="21" customHeight="1" x14ac:dyDescent="0.25">
      <c r="A173" s="876"/>
      <c r="B173" s="940"/>
      <c r="C173" s="941"/>
      <c r="D173" s="941"/>
      <c r="E173" s="942"/>
      <c r="F173" s="795" t="s">
        <v>61</v>
      </c>
      <c r="G173" s="890">
        <f t="shared" ref="G173:I173" si="49">G174</f>
        <v>58273531.380000003</v>
      </c>
      <c r="H173" s="891">
        <f t="shared" si="49"/>
        <v>58679956</v>
      </c>
      <c r="I173" s="892">
        <f t="shared" si="49"/>
        <v>8354067.1200000001</v>
      </c>
      <c r="J173" s="893">
        <f t="shared" si="39"/>
        <v>0.14236662208812836</v>
      </c>
      <c r="K173" s="831"/>
      <c r="L173" s="831"/>
    </row>
    <row r="174" spans="1:12" s="765" customFormat="1" ht="14.25" customHeight="1" x14ac:dyDescent="0.25">
      <c r="A174" s="802"/>
      <c r="B174" s="955" t="s">
        <v>45</v>
      </c>
      <c r="C174" s="894"/>
      <c r="D174" s="894" t="s">
        <v>330</v>
      </c>
      <c r="E174" s="895" t="s">
        <v>12</v>
      </c>
      <c r="F174" s="823"/>
      <c r="G174" s="889">
        <v>58273531.380000003</v>
      </c>
      <c r="H174" s="825">
        <v>58679956</v>
      </c>
      <c r="I174" s="826">
        <v>8354067.1200000001</v>
      </c>
      <c r="J174" s="827">
        <f t="shared" si="39"/>
        <v>0.14236662208812836</v>
      </c>
      <c r="K174" s="831"/>
      <c r="L174" s="831"/>
    </row>
    <row r="175" spans="1:12" s="884" customFormat="1" ht="45" hidden="1" customHeight="1" x14ac:dyDescent="0.25">
      <c r="A175" s="876"/>
      <c r="B175" s="1005"/>
      <c r="C175" s="1006"/>
      <c r="D175" s="1006"/>
      <c r="E175" s="1007"/>
      <c r="F175" s="1008" t="s">
        <v>62</v>
      </c>
      <c r="G175" s="1009">
        <f t="shared" ref="G175:I175" si="50">SUM(G176:G178)</f>
        <v>0</v>
      </c>
      <c r="H175" s="1010">
        <f t="shared" si="50"/>
        <v>0</v>
      </c>
      <c r="I175" s="1011">
        <f t="shared" si="50"/>
        <v>0</v>
      </c>
      <c r="J175" s="1012" t="e">
        <f t="shared" si="39"/>
        <v>#DIV/0!</v>
      </c>
      <c r="K175" s="831"/>
      <c r="L175" s="831"/>
    </row>
    <row r="176" spans="1:12" s="765" customFormat="1" ht="12.75" hidden="1" customHeight="1" x14ac:dyDescent="0.25">
      <c r="A176" s="802"/>
      <c r="B176" s="1777" t="s">
        <v>45</v>
      </c>
      <c r="C176" s="1765"/>
      <c r="D176" s="1765" t="s">
        <v>63</v>
      </c>
      <c r="E176" s="1768" t="s">
        <v>26</v>
      </c>
      <c r="F176" s="823"/>
      <c r="G176" s="889"/>
      <c r="H176" s="825"/>
      <c r="I176" s="826"/>
      <c r="J176" s="827" t="e">
        <f t="shared" si="39"/>
        <v>#DIV/0!</v>
      </c>
      <c r="K176" s="831"/>
      <c r="L176" s="831"/>
    </row>
    <row r="177" spans="1:12" s="765" customFormat="1" ht="12.75" hidden="1" customHeight="1" x14ac:dyDescent="0.25">
      <c r="A177" s="802"/>
      <c r="B177" s="1779"/>
      <c r="C177" s="1766"/>
      <c r="D177" s="1766"/>
      <c r="E177" s="1769"/>
      <c r="F177" s="823" t="s">
        <v>7</v>
      </c>
      <c r="G177" s="889"/>
      <c r="H177" s="825"/>
      <c r="I177" s="826"/>
      <c r="J177" s="827" t="e">
        <f t="shared" si="39"/>
        <v>#DIV/0!</v>
      </c>
      <c r="K177" s="831"/>
      <c r="L177" s="831"/>
    </row>
    <row r="178" spans="1:12" s="765" customFormat="1" ht="12.75" hidden="1" customHeight="1" x14ac:dyDescent="0.25">
      <c r="A178" s="802"/>
      <c r="B178" s="1780"/>
      <c r="C178" s="1772"/>
      <c r="D178" s="1772"/>
      <c r="E178" s="1773"/>
      <c r="F178" s="823" t="s">
        <v>9</v>
      </c>
      <c r="G178" s="889"/>
      <c r="H178" s="825"/>
      <c r="I178" s="826"/>
      <c r="J178" s="827" t="e">
        <f t="shared" si="39"/>
        <v>#DIV/0!</v>
      </c>
      <c r="K178" s="831"/>
      <c r="L178" s="831"/>
    </row>
    <row r="179" spans="1:12" s="884" customFormat="1" ht="38.25" customHeight="1" x14ac:dyDescent="0.25">
      <c r="A179" s="876"/>
      <c r="B179" s="940"/>
      <c r="C179" s="941"/>
      <c r="D179" s="941"/>
      <c r="E179" s="942"/>
      <c r="F179" s="795" t="s">
        <v>212</v>
      </c>
      <c r="G179" s="890">
        <f>G180</f>
        <v>319062620.83999997</v>
      </c>
      <c r="H179" s="891">
        <f>H180</f>
        <v>333983474.07999998</v>
      </c>
      <c r="I179" s="892">
        <f t="shared" ref="I179" si="51">I180</f>
        <v>53842101.259999998</v>
      </c>
      <c r="J179" s="893">
        <f t="shared" si="39"/>
        <v>0.16121187255841005</v>
      </c>
      <c r="K179" s="831"/>
      <c r="L179" s="831"/>
    </row>
    <row r="180" spans="1:12" s="766" customFormat="1" ht="14.25" customHeight="1" x14ac:dyDescent="0.25">
      <c r="A180" s="802"/>
      <c r="B180" s="955" t="s">
        <v>45</v>
      </c>
      <c r="C180" s="894"/>
      <c r="D180" s="894" t="s">
        <v>331</v>
      </c>
      <c r="E180" s="895" t="s">
        <v>53</v>
      </c>
      <c r="F180" s="823"/>
      <c r="G180" s="889">
        <v>319062620.83999997</v>
      </c>
      <c r="H180" s="825">
        <v>333983474.07999998</v>
      </c>
      <c r="I180" s="826">
        <v>53842101.259999998</v>
      </c>
      <c r="J180" s="827">
        <f t="shared" si="39"/>
        <v>0.16121187255841005</v>
      </c>
      <c r="K180" s="831"/>
      <c r="L180" s="831"/>
    </row>
    <row r="181" spans="1:12" s="884" customFormat="1" ht="30" hidden="1" customHeight="1" x14ac:dyDescent="0.25">
      <c r="A181" s="876"/>
      <c r="B181" s="1026"/>
      <c r="C181" s="1027"/>
      <c r="D181" s="1027"/>
      <c r="E181" s="1028"/>
      <c r="F181" s="1018" t="s">
        <v>64</v>
      </c>
      <c r="G181" s="1019">
        <f t="shared" ref="G181:I181" si="52">SUM(G182:G183)</f>
        <v>0</v>
      </c>
      <c r="H181" s="1020">
        <f t="shared" si="52"/>
        <v>0</v>
      </c>
      <c r="I181" s="1021">
        <f t="shared" si="52"/>
        <v>0</v>
      </c>
      <c r="J181" s="1022" t="e">
        <f t="shared" si="39"/>
        <v>#DIV/0!</v>
      </c>
      <c r="K181" s="831"/>
      <c r="L181" s="831"/>
    </row>
    <row r="182" spans="1:12" s="766" customFormat="1" ht="12.75" hidden="1" customHeight="1" x14ac:dyDescent="0.25">
      <c r="A182" s="802"/>
      <c r="B182" s="1777" t="s">
        <v>45</v>
      </c>
      <c r="C182" s="1765"/>
      <c r="D182" s="1765" t="s">
        <v>65</v>
      </c>
      <c r="E182" s="1768" t="s">
        <v>26</v>
      </c>
      <c r="F182" s="823"/>
      <c r="G182" s="889"/>
      <c r="H182" s="825"/>
      <c r="I182" s="826"/>
      <c r="J182" s="827" t="e">
        <f t="shared" si="39"/>
        <v>#DIV/0!</v>
      </c>
      <c r="K182" s="831"/>
      <c r="L182" s="831"/>
    </row>
    <row r="183" spans="1:12" s="765" customFormat="1" ht="12.75" hidden="1" customHeight="1" x14ac:dyDescent="0.25">
      <c r="A183" s="802"/>
      <c r="B183" s="1778"/>
      <c r="C183" s="1767"/>
      <c r="D183" s="1767"/>
      <c r="E183" s="1770"/>
      <c r="F183" s="823"/>
      <c r="G183" s="889"/>
      <c r="H183" s="825"/>
      <c r="I183" s="826"/>
      <c r="J183" s="827" t="e">
        <f t="shared" si="39"/>
        <v>#DIV/0!</v>
      </c>
      <c r="K183" s="831"/>
      <c r="L183" s="831"/>
    </row>
    <row r="184" spans="1:12" s="884" customFormat="1" ht="18.75" customHeight="1" x14ac:dyDescent="0.25">
      <c r="A184" s="876"/>
      <c r="B184" s="940"/>
      <c r="C184" s="941"/>
      <c r="D184" s="941"/>
      <c r="E184" s="942"/>
      <c r="F184" s="795" t="s">
        <v>55</v>
      </c>
      <c r="G184" s="890">
        <f t="shared" ref="G184:I184" si="53">SUM(G185:G186)</f>
        <v>0</v>
      </c>
      <c r="H184" s="891">
        <f t="shared" si="53"/>
        <v>3158963.98</v>
      </c>
      <c r="I184" s="892">
        <f t="shared" si="53"/>
        <v>0</v>
      </c>
      <c r="J184" s="893">
        <f t="shared" si="39"/>
        <v>0</v>
      </c>
      <c r="K184" s="831"/>
      <c r="L184" s="831"/>
    </row>
    <row r="185" spans="1:12" s="765" customFormat="1" ht="12.75" customHeight="1" x14ac:dyDescent="0.25">
      <c r="A185" s="802"/>
      <c r="B185" s="962" t="s">
        <v>45</v>
      </c>
      <c r="C185" s="821" t="s">
        <v>43</v>
      </c>
      <c r="D185" s="821" t="s">
        <v>530</v>
      </c>
      <c r="E185" s="821"/>
      <c r="F185" s="1029"/>
      <c r="G185" s="889"/>
      <c r="H185" s="825">
        <v>3058963.98</v>
      </c>
      <c r="I185" s="826">
        <v>0</v>
      </c>
      <c r="J185" s="827">
        <f t="shared" si="39"/>
        <v>0</v>
      </c>
      <c r="K185" s="831"/>
      <c r="L185" s="831"/>
    </row>
    <row r="186" spans="1:12" s="765" customFormat="1" ht="12.75" customHeight="1" x14ac:dyDescent="0.25">
      <c r="A186" s="802"/>
      <c r="B186" s="1030" t="s">
        <v>45</v>
      </c>
      <c r="C186" s="887" t="s">
        <v>68</v>
      </c>
      <c r="D186" s="887" t="s">
        <v>611</v>
      </c>
      <c r="E186" s="888"/>
      <c r="F186" s="823"/>
      <c r="G186" s="889"/>
      <c r="H186" s="825">
        <v>100000</v>
      </c>
      <c r="I186" s="826">
        <v>0</v>
      </c>
      <c r="J186" s="827">
        <f t="shared" si="39"/>
        <v>0</v>
      </c>
      <c r="K186" s="831"/>
      <c r="L186" s="831"/>
    </row>
    <row r="187" spans="1:12" s="884" customFormat="1" ht="30" hidden="1" customHeight="1" x14ac:dyDescent="0.25">
      <c r="A187" s="876"/>
      <c r="B187" s="1026"/>
      <c r="C187" s="1027"/>
      <c r="D187" s="1027"/>
      <c r="E187" s="1028"/>
      <c r="F187" s="1018" t="s">
        <v>163</v>
      </c>
      <c r="G187" s="1019">
        <f t="shared" ref="G187:I187" si="54">SUM(G188:G189)</f>
        <v>0</v>
      </c>
      <c r="H187" s="1020">
        <f t="shared" si="54"/>
        <v>0</v>
      </c>
      <c r="I187" s="1021">
        <f t="shared" si="54"/>
        <v>0</v>
      </c>
      <c r="J187" s="1022" t="e">
        <f t="shared" si="39"/>
        <v>#DIV/0!</v>
      </c>
      <c r="K187" s="831"/>
      <c r="L187" s="831"/>
    </row>
    <row r="188" spans="1:12" s="765" customFormat="1" ht="12.75" hidden="1" customHeight="1" x14ac:dyDescent="0.25">
      <c r="A188" s="802"/>
      <c r="B188" s="1777" t="s">
        <v>45</v>
      </c>
      <c r="C188" s="1765"/>
      <c r="D188" s="1765" t="s">
        <v>164</v>
      </c>
      <c r="E188" s="1768" t="s">
        <v>26</v>
      </c>
      <c r="F188" s="823"/>
      <c r="G188" s="889"/>
      <c r="H188" s="825"/>
      <c r="I188" s="826"/>
      <c r="J188" s="827" t="e">
        <f t="shared" si="39"/>
        <v>#DIV/0!</v>
      </c>
      <c r="K188" s="831"/>
      <c r="L188" s="831"/>
    </row>
    <row r="189" spans="1:12" s="765" customFormat="1" ht="12.75" hidden="1" customHeight="1" x14ac:dyDescent="0.25">
      <c r="A189" s="802"/>
      <c r="B189" s="1778"/>
      <c r="C189" s="1767"/>
      <c r="D189" s="1767"/>
      <c r="E189" s="1770"/>
      <c r="F189" s="823"/>
      <c r="G189" s="889"/>
      <c r="H189" s="825"/>
      <c r="I189" s="826"/>
      <c r="J189" s="827" t="e">
        <f t="shared" si="39"/>
        <v>#DIV/0!</v>
      </c>
      <c r="K189" s="831"/>
      <c r="L189" s="831"/>
    </row>
    <row r="190" spans="1:12" s="884" customFormat="1" ht="15" hidden="1" customHeight="1" x14ac:dyDescent="0.25">
      <c r="A190" s="876"/>
      <c r="B190" s="1026"/>
      <c r="C190" s="1027"/>
      <c r="D190" s="1027"/>
      <c r="E190" s="1028"/>
      <c r="F190" s="1018" t="s">
        <v>56</v>
      </c>
      <c r="G190" s="1019">
        <f t="shared" ref="G190:I190" si="55">SUM(G191:G192)</f>
        <v>0</v>
      </c>
      <c r="H190" s="1020">
        <f t="shared" si="55"/>
        <v>0</v>
      </c>
      <c r="I190" s="1021">
        <f t="shared" si="55"/>
        <v>0</v>
      </c>
      <c r="J190" s="1022" t="e">
        <f t="shared" si="39"/>
        <v>#DIV/0!</v>
      </c>
      <c r="K190" s="831"/>
      <c r="L190" s="831"/>
    </row>
    <row r="191" spans="1:12" s="765" customFormat="1" ht="12.75" hidden="1" customHeight="1" x14ac:dyDescent="0.25">
      <c r="A191" s="802"/>
      <c r="B191" s="1777" t="s">
        <v>45</v>
      </c>
      <c r="C191" s="1765"/>
      <c r="D191" s="1765" t="s">
        <v>66</v>
      </c>
      <c r="E191" s="1768" t="s">
        <v>26</v>
      </c>
      <c r="F191" s="823"/>
      <c r="G191" s="889"/>
      <c r="H191" s="825"/>
      <c r="I191" s="826"/>
      <c r="J191" s="827" t="e">
        <f t="shared" si="39"/>
        <v>#DIV/0!</v>
      </c>
      <c r="K191" s="831"/>
      <c r="L191" s="831"/>
    </row>
    <row r="192" spans="1:12" s="765" customFormat="1" ht="12.75" hidden="1" customHeight="1" x14ac:dyDescent="0.25">
      <c r="A192" s="802"/>
      <c r="B192" s="1778"/>
      <c r="C192" s="1767"/>
      <c r="D192" s="1767"/>
      <c r="E192" s="1770"/>
      <c r="F192" s="823"/>
      <c r="G192" s="889"/>
      <c r="H192" s="825"/>
      <c r="I192" s="826"/>
      <c r="J192" s="827" t="e">
        <f t="shared" si="39"/>
        <v>#DIV/0!</v>
      </c>
      <c r="K192" s="831"/>
      <c r="L192" s="831"/>
    </row>
    <row r="193" spans="1:12" s="884" customFormat="1" ht="30" hidden="1" customHeight="1" x14ac:dyDescent="0.25">
      <c r="A193" s="876"/>
      <c r="B193" s="940"/>
      <c r="C193" s="941"/>
      <c r="D193" s="941"/>
      <c r="E193" s="942"/>
      <c r="F193" s="795" t="s">
        <v>58</v>
      </c>
      <c r="G193" s="890">
        <f>SUM(G194:G194)</f>
        <v>0</v>
      </c>
      <c r="H193" s="891">
        <f>SUM(H194:H194)</f>
        <v>0</v>
      </c>
      <c r="I193" s="892">
        <f>SUM(I194:I194)</f>
        <v>0</v>
      </c>
      <c r="J193" s="893" t="e">
        <f t="shared" si="39"/>
        <v>#DIV/0!</v>
      </c>
      <c r="K193" s="831"/>
      <c r="L193" s="831"/>
    </row>
    <row r="194" spans="1:12" s="765" customFormat="1" ht="15" hidden="1" customHeight="1" x14ac:dyDescent="0.25">
      <c r="A194" s="802"/>
      <c r="B194" s="958" t="s">
        <v>45</v>
      </c>
      <c r="C194" s="959"/>
      <c r="D194" s="959" t="s">
        <v>450</v>
      </c>
      <c r="E194" s="967" t="s">
        <v>26</v>
      </c>
      <c r="F194" s="823"/>
      <c r="G194" s="889"/>
      <c r="H194" s="825"/>
      <c r="I194" s="826"/>
      <c r="J194" s="827" t="e">
        <f t="shared" si="39"/>
        <v>#DIV/0!</v>
      </c>
      <c r="K194" s="831"/>
      <c r="L194" s="831"/>
    </row>
    <row r="195" spans="1:12" s="884" customFormat="1" ht="45.75" hidden="1" customHeight="1" x14ac:dyDescent="0.25">
      <c r="A195" s="876"/>
      <c r="B195" s="940"/>
      <c r="C195" s="941"/>
      <c r="D195" s="941"/>
      <c r="E195" s="942"/>
      <c r="F195" s="795" t="s">
        <v>67</v>
      </c>
      <c r="G195" s="890">
        <f>G196</f>
        <v>3370360</v>
      </c>
      <c r="H195" s="891">
        <f>H196</f>
        <v>0</v>
      </c>
      <c r="I195" s="892">
        <f t="shared" ref="I195" si="56">I196</f>
        <v>0</v>
      </c>
      <c r="J195" s="893" t="e">
        <f t="shared" si="39"/>
        <v>#DIV/0!</v>
      </c>
      <c r="K195" s="831"/>
      <c r="L195" s="831"/>
    </row>
    <row r="196" spans="1:12" s="765" customFormat="1" ht="15.75" hidden="1" customHeight="1" x14ac:dyDescent="0.25">
      <c r="A196" s="802"/>
      <c r="B196" s="955" t="s">
        <v>45</v>
      </c>
      <c r="C196" s="894"/>
      <c r="D196" s="894" t="s">
        <v>332</v>
      </c>
      <c r="E196" s="895" t="s">
        <v>26</v>
      </c>
      <c r="F196" s="823"/>
      <c r="G196" s="889">
        <v>3370360</v>
      </c>
      <c r="H196" s="825"/>
      <c r="I196" s="826"/>
      <c r="J196" s="827" t="e">
        <f t="shared" si="39"/>
        <v>#DIV/0!</v>
      </c>
      <c r="K196" s="831"/>
      <c r="L196" s="831"/>
    </row>
    <row r="197" spans="1:12" s="874" customFormat="1" ht="38.25" customHeight="1" x14ac:dyDescent="0.25">
      <c r="A197" s="780"/>
      <c r="B197" s="947"/>
      <c r="C197" s="948"/>
      <c r="D197" s="948"/>
      <c r="E197" s="949"/>
      <c r="F197" s="950" t="s">
        <v>176</v>
      </c>
      <c r="G197" s="951">
        <f>G198+G200</f>
        <v>117943947.61</v>
      </c>
      <c r="H197" s="952">
        <f>H198+H200</f>
        <v>139902946.69999999</v>
      </c>
      <c r="I197" s="953">
        <f>I198+I200</f>
        <v>19937440.939999998</v>
      </c>
      <c r="J197" s="954">
        <f t="shared" si="39"/>
        <v>0.14250908512136434</v>
      </c>
      <c r="K197" s="831"/>
      <c r="L197" s="831"/>
    </row>
    <row r="198" spans="1:12" s="884" customFormat="1" ht="18.75" customHeight="1" x14ac:dyDescent="0.25">
      <c r="A198" s="876"/>
      <c r="B198" s="940"/>
      <c r="C198" s="941"/>
      <c r="D198" s="941"/>
      <c r="E198" s="942"/>
      <c r="F198" s="795" t="s">
        <v>54</v>
      </c>
      <c r="G198" s="890">
        <f>G199</f>
        <v>8036129.5899999999</v>
      </c>
      <c r="H198" s="891">
        <f>H199</f>
        <v>9692274.4299999997</v>
      </c>
      <c r="I198" s="892">
        <f t="shared" ref="I198" si="57">I199</f>
        <v>1847948.38</v>
      </c>
      <c r="J198" s="893">
        <f t="shared" si="39"/>
        <v>0.19066199511232781</v>
      </c>
      <c r="K198" s="831"/>
      <c r="L198" s="831"/>
    </row>
    <row r="199" spans="1:12" s="765" customFormat="1" ht="12.75" customHeight="1" x14ac:dyDescent="0.25">
      <c r="A199" s="802"/>
      <c r="B199" s="955" t="s">
        <v>45</v>
      </c>
      <c r="C199" s="894"/>
      <c r="D199" s="894" t="s">
        <v>333</v>
      </c>
      <c r="E199" s="895" t="s">
        <v>26</v>
      </c>
      <c r="F199" s="823"/>
      <c r="G199" s="889">
        <v>8036129.5899999999</v>
      </c>
      <c r="H199" s="825">
        <v>9692274.4299999997</v>
      </c>
      <c r="I199" s="826">
        <v>1847948.38</v>
      </c>
      <c r="J199" s="827">
        <f t="shared" si="39"/>
        <v>0.19066199511232781</v>
      </c>
      <c r="K199" s="831"/>
      <c r="L199" s="831"/>
    </row>
    <row r="200" spans="1:12" s="884" customFormat="1" ht="16.5" customHeight="1" x14ac:dyDescent="0.25">
      <c r="A200" s="876"/>
      <c r="B200" s="940"/>
      <c r="C200" s="941"/>
      <c r="D200" s="941"/>
      <c r="E200" s="942"/>
      <c r="F200" s="795" t="s">
        <v>69</v>
      </c>
      <c r="G200" s="890">
        <f t="shared" ref="G200:I200" si="58">G201</f>
        <v>109907818.02</v>
      </c>
      <c r="H200" s="891">
        <f t="shared" si="58"/>
        <v>130210672.27</v>
      </c>
      <c r="I200" s="892">
        <f t="shared" si="58"/>
        <v>18089492.559999999</v>
      </c>
      <c r="J200" s="893">
        <f t="shared" si="39"/>
        <v>0.13892480734981769</v>
      </c>
      <c r="K200" s="831"/>
      <c r="L200" s="831"/>
    </row>
    <row r="201" spans="1:12" s="766" customFormat="1" ht="15" customHeight="1" x14ac:dyDescent="0.25">
      <c r="A201" s="802"/>
      <c r="B201" s="955" t="s">
        <v>45</v>
      </c>
      <c r="C201" s="894"/>
      <c r="D201" s="894" t="s">
        <v>334</v>
      </c>
      <c r="E201" s="895" t="s">
        <v>26</v>
      </c>
      <c r="F201" s="823"/>
      <c r="G201" s="889">
        <v>109907818.02</v>
      </c>
      <c r="H201" s="825">
        <v>130210672.27</v>
      </c>
      <c r="I201" s="826">
        <v>18089492.559999999</v>
      </c>
      <c r="J201" s="827">
        <f t="shared" si="39"/>
        <v>0.13892480734981769</v>
      </c>
      <c r="K201" s="831"/>
      <c r="L201" s="831"/>
    </row>
    <row r="202" spans="1:12" s="884" customFormat="1" ht="15" hidden="1" customHeight="1" x14ac:dyDescent="0.25">
      <c r="A202" s="876"/>
      <c r="B202" s="1031"/>
      <c r="C202" s="1027"/>
      <c r="D202" s="1027"/>
      <c r="E202" s="1028"/>
      <c r="F202" s="1018" t="s">
        <v>70</v>
      </c>
      <c r="G202" s="1019">
        <f>SUM(G203:G204)</f>
        <v>0</v>
      </c>
      <c r="H202" s="1020">
        <f>SUM(H203:H204)</f>
        <v>0</v>
      </c>
      <c r="I202" s="1021">
        <f>SUM(I203:I204)</f>
        <v>0</v>
      </c>
      <c r="J202" s="1022" t="e">
        <f t="shared" si="39"/>
        <v>#DIV/0!</v>
      </c>
      <c r="K202" s="831"/>
      <c r="L202" s="831"/>
    </row>
    <row r="203" spans="1:12" s="766" customFormat="1" ht="12.75" hidden="1" customHeight="1" x14ac:dyDescent="0.25">
      <c r="A203" s="802"/>
      <c r="B203" s="1774" t="s">
        <v>45</v>
      </c>
      <c r="C203" s="1765"/>
      <c r="D203" s="1765" t="s">
        <v>71</v>
      </c>
      <c r="E203" s="1768" t="s">
        <v>26</v>
      </c>
      <c r="F203" s="823"/>
      <c r="G203" s="889"/>
      <c r="H203" s="825"/>
      <c r="I203" s="826"/>
      <c r="J203" s="827" t="e">
        <f t="shared" si="39"/>
        <v>#DIV/0!</v>
      </c>
      <c r="K203" s="831"/>
      <c r="L203" s="831"/>
    </row>
    <row r="204" spans="1:12" s="765" customFormat="1" ht="12.75" hidden="1" customHeight="1" x14ac:dyDescent="0.25">
      <c r="A204" s="802"/>
      <c r="B204" s="1776"/>
      <c r="C204" s="1767"/>
      <c r="D204" s="1767"/>
      <c r="E204" s="1770"/>
      <c r="F204" s="823" t="s">
        <v>7</v>
      </c>
      <c r="G204" s="889"/>
      <c r="H204" s="825"/>
      <c r="I204" s="826"/>
      <c r="J204" s="827" t="e">
        <f t="shared" si="39"/>
        <v>#DIV/0!</v>
      </c>
      <c r="K204" s="831"/>
      <c r="L204" s="831"/>
    </row>
    <row r="205" spans="1:12" s="884" customFormat="1" ht="15" hidden="1" customHeight="1" x14ac:dyDescent="0.25">
      <c r="A205" s="876"/>
      <c r="B205" s="1026"/>
      <c r="C205" s="1027"/>
      <c r="D205" s="1027"/>
      <c r="E205" s="1028"/>
      <c r="F205" s="1018" t="s">
        <v>56</v>
      </c>
      <c r="G205" s="1019">
        <f t="shared" ref="G205:I205" si="59">SUM(G206:G207)</f>
        <v>0</v>
      </c>
      <c r="H205" s="1020">
        <f t="shared" si="59"/>
        <v>0</v>
      </c>
      <c r="I205" s="1021">
        <f t="shared" si="59"/>
        <v>0</v>
      </c>
      <c r="J205" s="1022" t="e">
        <f t="shared" si="39"/>
        <v>#DIV/0!</v>
      </c>
      <c r="K205" s="831"/>
      <c r="L205" s="831"/>
    </row>
    <row r="206" spans="1:12" s="766" customFormat="1" ht="12.75" hidden="1" customHeight="1" x14ac:dyDescent="0.25">
      <c r="A206" s="802"/>
      <c r="B206" s="1777" t="s">
        <v>45</v>
      </c>
      <c r="C206" s="1765"/>
      <c r="D206" s="1765" t="s">
        <v>72</v>
      </c>
      <c r="E206" s="1768" t="s">
        <v>26</v>
      </c>
      <c r="F206" s="823"/>
      <c r="G206" s="889"/>
      <c r="H206" s="825"/>
      <c r="I206" s="826"/>
      <c r="J206" s="827" t="e">
        <f t="shared" si="39"/>
        <v>#DIV/0!</v>
      </c>
      <c r="K206" s="831"/>
      <c r="L206" s="831"/>
    </row>
    <row r="207" spans="1:12" s="765" customFormat="1" ht="12.75" hidden="1" customHeight="1" x14ac:dyDescent="0.25">
      <c r="A207" s="802"/>
      <c r="B207" s="1778"/>
      <c r="C207" s="1767"/>
      <c r="D207" s="1767"/>
      <c r="E207" s="1770"/>
      <c r="F207" s="823" t="s">
        <v>7</v>
      </c>
      <c r="G207" s="889"/>
      <c r="H207" s="825"/>
      <c r="I207" s="826"/>
      <c r="J207" s="827" t="e">
        <f t="shared" ref="J207:J270" si="60">I207/H207</f>
        <v>#DIV/0!</v>
      </c>
      <c r="K207" s="831"/>
      <c r="L207" s="831"/>
    </row>
    <row r="208" spans="1:12" s="884" customFormat="1" ht="30" hidden="1" customHeight="1" x14ac:dyDescent="0.25">
      <c r="A208" s="876"/>
      <c r="B208" s="1031"/>
      <c r="C208" s="1027"/>
      <c r="D208" s="1027"/>
      <c r="E208" s="1028"/>
      <c r="F208" s="1018" t="s">
        <v>73</v>
      </c>
      <c r="G208" s="1019">
        <f t="shared" ref="G208:I208" si="61">SUM(G209:G210)</f>
        <v>0</v>
      </c>
      <c r="H208" s="1020">
        <f t="shared" si="61"/>
        <v>0</v>
      </c>
      <c r="I208" s="1021">
        <f t="shared" si="61"/>
        <v>0</v>
      </c>
      <c r="J208" s="1022" t="e">
        <f t="shared" si="60"/>
        <v>#DIV/0!</v>
      </c>
      <c r="K208" s="831"/>
      <c r="L208" s="831"/>
    </row>
    <row r="209" spans="1:12" s="766" customFormat="1" ht="12.75" hidden="1" customHeight="1" x14ac:dyDescent="0.25">
      <c r="A209" s="802"/>
      <c r="B209" s="1774" t="s">
        <v>74</v>
      </c>
      <c r="C209" s="1765"/>
      <c r="D209" s="1765" t="s">
        <v>75</v>
      </c>
      <c r="E209" s="1768" t="s">
        <v>26</v>
      </c>
      <c r="F209" s="823"/>
      <c r="G209" s="889"/>
      <c r="H209" s="825"/>
      <c r="I209" s="826"/>
      <c r="J209" s="827" t="e">
        <f t="shared" si="60"/>
        <v>#DIV/0!</v>
      </c>
      <c r="K209" s="831"/>
      <c r="L209" s="831"/>
    </row>
    <row r="210" spans="1:12" s="765" customFormat="1" ht="12.75" hidden="1" customHeight="1" x14ac:dyDescent="0.25">
      <c r="A210" s="802"/>
      <c r="B210" s="1776"/>
      <c r="C210" s="1767"/>
      <c r="D210" s="1767"/>
      <c r="E210" s="1770"/>
      <c r="F210" s="823" t="s">
        <v>7</v>
      </c>
      <c r="G210" s="889"/>
      <c r="H210" s="825"/>
      <c r="I210" s="826"/>
      <c r="J210" s="827" t="e">
        <f t="shared" si="60"/>
        <v>#DIV/0!</v>
      </c>
      <c r="K210" s="831"/>
      <c r="L210" s="831"/>
    </row>
    <row r="211" spans="1:12" s="884" customFormat="1" ht="45" hidden="1" customHeight="1" x14ac:dyDescent="0.25">
      <c r="A211" s="876"/>
      <c r="B211" s="1031"/>
      <c r="C211" s="1027"/>
      <c r="D211" s="1027"/>
      <c r="E211" s="1028"/>
      <c r="F211" s="1018"/>
      <c r="G211" s="1019">
        <f>SUM(G212:G214)</f>
        <v>0</v>
      </c>
      <c r="H211" s="1020">
        <f>SUM(H212:H214)</f>
        <v>0</v>
      </c>
      <c r="I211" s="1021">
        <f>SUM(I212:I214)</f>
        <v>0</v>
      </c>
      <c r="J211" s="1022" t="e">
        <f t="shared" si="60"/>
        <v>#DIV/0!</v>
      </c>
      <c r="K211" s="831"/>
      <c r="L211" s="831"/>
    </row>
    <row r="212" spans="1:12" s="766" customFormat="1" ht="12.75" hidden="1" customHeight="1" x14ac:dyDescent="0.25">
      <c r="A212" s="802"/>
      <c r="B212" s="1774"/>
      <c r="C212" s="1765"/>
      <c r="D212" s="1765"/>
      <c r="E212" s="1768"/>
      <c r="F212" s="823"/>
      <c r="G212" s="889"/>
      <c r="H212" s="825"/>
      <c r="I212" s="826"/>
      <c r="J212" s="827" t="e">
        <f t="shared" si="60"/>
        <v>#DIV/0!</v>
      </c>
      <c r="K212" s="831"/>
      <c r="L212" s="831"/>
    </row>
    <row r="213" spans="1:12" s="766" customFormat="1" ht="12.75" hidden="1" customHeight="1" x14ac:dyDescent="0.25">
      <c r="A213" s="802"/>
      <c r="B213" s="1775"/>
      <c r="C213" s="1766"/>
      <c r="D213" s="1766"/>
      <c r="E213" s="1769"/>
      <c r="F213" s="823" t="s">
        <v>7</v>
      </c>
      <c r="G213" s="889"/>
      <c r="H213" s="825"/>
      <c r="I213" s="826"/>
      <c r="J213" s="827" t="e">
        <f t="shared" si="60"/>
        <v>#DIV/0!</v>
      </c>
      <c r="K213" s="831"/>
      <c r="L213" s="831"/>
    </row>
    <row r="214" spans="1:12" s="766" customFormat="1" ht="12.75" hidden="1" customHeight="1" x14ac:dyDescent="0.25">
      <c r="A214" s="802"/>
      <c r="B214" s="1776"/>
      <c r="C214" s="1767"/>
      <c r="D214" s="1767"/>
      <c r="E214" s="1770"/>
      <c r="F214" s="823" t="s">
        <v>9</v>
      </c>
      <c r="G214" s="889"/>
      <c r="H214" s="825"/>
      <c r="I214" s="826"/>
      <c r="J214" s="827" t="e">
        <f t="shared" si="60"/>
        <v>#DIV/0!</v>
      </c>
      <c r="K214" s="831"/>
      <c r="L214" s="831"/>
    </row>
    <row r="215" spans="1:12" s="884" customFormat="1" ht="15" hidden="1" customHeight="1" x14ac:dyDescent="0.25">
      <c r="A215" s="876"/>
      <c r="B215" s="1031"/>
      <c r="C215" s="1027"/>
      <c r="D215" s="1027"/>
      <c r="E215" s="1028"/>
      <c r="F215" s="1018" t="s">
        <v>55</v>
      </c>
      <c r="G215" s="1019">
        <f>SUM(G216:G217)</f>
        <v>0</v>
      </c>
      <c r="H215" s="1020">
        <f>SUM(H216:H217)</f>
        <v>0</v>
      </c>
      <c r="I215" s="1021">
        <f>SUM(I216:I217)</f>
        <v>0</v>
      </c>
      <c r="J215" s="1022" t="e">
        <f t="shared" si="60"/>
        <v>#DIV/0!</v>
      </c>
      <c r="K215" s="831"/>
      <c r="L215" s="831"/>
    </row>
    <row r="216" spans="1:12" s="766" customFormat="1" ht="12.75" hidden="1" customHeight="1" x14ac:dyDescent="0.25">
      <c r="A216" s="802"/>
      <c r="B216" s="1774" t="s">
        <v>45</v>
      </c>
      <c r="C216" s="1765" t="s">
        <v>68</v>
      </c>
      <c r="D216" s="1765" t="s">
        <v>76</v>
      </c>
      <c r="E216" s="1768" t="s">
        <v>53</v>
      </c>
      <c r="F216" s="823"/>
      <c r="G216" s="889"/>
      <c r="H216" s="825"/>
      <c r="I216" s="826"/>
      <c r="J216" s="827" t="e">
        <f t="shared" si="60"/>
        <v>#DIV/0!</v>
      </c>
      <c r="K216" s="831"/>
      <c r="L216" s="831"/>
    </row>
    <row r="217" spans="1:12" s="766" customFormat="1" ht="10.5" hidden="1" customHeight="1" x14ac:dyDescent="0.25">
      <c r="A217" s="802"/>
      <c r="B217" s="1776"/>
      <c r="C217" s="1767"/>
      <c r="D217" s="1767"/>
      <c r="E217" s="1770"/>
      <c r="F217" s="823" t="s">
        <v>7</v>
      </c>
      <c r="G217" s="889"/>
      <c r="H217" s="825"/>
      <c r="I217" s="826"/>
      <c r="J217" s="827" t="e">
        <f t="shared" si="60"/>
        <v>#DIV/0!</v>
      </c>
      <c r="K217" s="831"/>
      <c r="L217" s="831"/>
    </row>
    <row r="218" spans="1:12" s="874" customFormat="1" ht="30" hidden="1" customHeight="1" x14ac:dyDescent="0.25">
      <c r="A218" s="780"/>
      <c r="B218" s="1032"/>
      <c r="C218" s="1033"/>
      <c r="D218" s="1033"/>
      <c r="E218" s="1034"/>
      <c r="F218" s="1035" t="s">
        <v>177</v>
      </c>
      <c r="G218" s="1036">
        <f t="shared" ref="G218:I218" si="62">G219+G221+G223+G225+G228+G230+G232</f>
        <v>0</v>
      </c>
      <c r="H218" s="1037">
        <f t="shared" si="62"/>
        <v>0</v>
      </c>
      <c r="I218" s="1038">
        <f t="shared" si="62"/>
        <v>0</v>
      </c>
      <c r="J218" s="1039" t="e">
        <f t="shared" si="60"/>
        <v>#DIV/0!</v>
      </c>
      <c r="K218" s="831"/>
      <c r="L218" s="831"/>
    </row>
    <row r="219" spans="1:12" s="884" customFormat="1" ht="15" hidden="1" customHeight="1" x14ac:dyDescent="0.25">
      <c r="A219" s="876"/>
      <c r="B219" s="1026"/>
      <c r="C219" s="1027"/>
      <c r="D219" s="1027"/>
      <c r="E219" s="1028"/>
      <c r="F219" s="1018" t="s">
        <v>54</v>
      </c>
      <c r="G219" s="1019">
        <f t="shared" ref="G219:I219" si="63">G220</f>
        <v>0</v>
      </c>
      <c r="H219" s="1020">
        <f t="shared" si="63"/>
        <v>0</v>
      </c>
      <c r="I219" s="1021">
        <f t="shared" si="63"/>
        <v>0</v>
      </c>
      <c r="J219" s="1022" t="e">
        <f t="shared" si="60"/>
        <v>#DIV/0!</v>
      </c>
      <c r="K219" s="831"/>
      <c r="L219" s="831"/>
    </row>
    <row r="220" spans="1:12" s="766" customFormat="1" ht="12.75" hidden="1" customHeight="1" x14ac:dyDescent="0.25">
      <c r="A220" s="802"/>
      <c r="B220" s="955" t="s">
        <v>45</v>
      </c>
      <c r="C220" s="894" t="s">
        <v>77</v>
      </c>
      <c r="D220" s="894" t="s">
        <v>78</v>
      </c>
      <c r="E220" s="895" t="s">
        <v>53</v>
      </c>
      <c r="F220" s="823"/>
      <c r="G220" s="889"/>
      <c r="H220" s="825"/>
      <c r="I220" s="826"/>
      <c r="J220" s="827" t="e">
        <f t="shared" si="60"/>
        <v>#DIV/0!</v>
      </c>
      <c r="K220" s="831"/>
      <c r="L220" s="831"/>
    </row>
    <row r="221" spans="1:12" s="884" customFormat="1" ht="15" hidden="1" customHeight="1" x14ac:dyDescent="0.25">
      <c r="A221" s="876"/>
      <c r="B221" s="1026"/>
      <c r="C221" s="1027"/>
      <c r="D221" s="1027"/>
      <c r="E221" s="1028"/>
      <c r="F221" s="1018" t="s">
        <v>69</v>
      </c>
      <c r="G221" s="1019">
        <f t="shared" ref="G221:I221" si="64">G222</f>
        <v>0</v>
      </c>
      <c r="H221" s="1020">
        <f t="shared" si="64"/>
        <v>0</v>
      </c>
      <c r="I221" s="1021">
        <f t="shared" si="64"/>
        <v>0</v>
      </c>
      <c r="J221" s="1022" t="e">
        <f t="shared" si="60"/>
        <v>#DIV/0!</v>
      </c>
      <c r="K221" s="831"/>
      <c r="L221" s="831"/>
    </row>
    <row r="222" spans="1:12" s="766" customFormat="1" ht="12.75" hidden="1" customHeight="1" x14ac:dyDescent="0.25">
      <c r="A222" s="802"/>
      <c r="B222" s="955" t="s">
        <v>45</v>
      </c>
      <c r="C222" s="894" t="s">
        <v>77</v>
      </c>
      <c r="D222" s="894" t="s">
        <v>79</v>
      </c>
      <c r="E222" s="895" t="s">
        <v>53</v>
      </c>
      <c r="F222" s="823"/>
      <c r="G222" s="889"/>
      <c r="H222" s="825"/>
      <c r="I222" s="826"/>
      <c r="J222" s="827" t="e">
        <f t="shared" si="60"/>
        <v>#DIV/0!</v>
      </c>
      <c r="K222" s="831"/>
      <c r="L222" s="831"/>
    </row>
    <row r="223" spans="1:12" s="884" customFormat="1" ht="15" hidden="1" customHeight="1" x14ac:dyDescent="0.25">
      <c r="A223" s="876"/>
      <c r="B223" s="1026"/>
      <c r="C223" s="1027"/>
      <c r="D223" s="1027"/>
      <c r="E223" s="1028"/>
      <c r="F223" s="1018" t="s">
        <v>80</v>
      </c>
      <c r="G223" s="1019">
        <f t="shared" ref="G223:I223" si="65">G224</f>
        <v>0</v>
      </c>
      <c r="H223" s="1020">
        <f t="shared" si="65"/>
        <v>0</v>
      </c>
      <c r="I223" s="1021">
        <f t="shared" si="65"/>
        <v>0</v>
      </c>
      <c r="J223" s="1022" t="e">
        <f t="shared" si="60"/>
        <v>#DIV/0!</v>
      </c>
      <c r="K223" s="831"/>
      <c r="L223" s="831"/>
    </row>
    <row r="224" spans="1:12" s="766" customFormat="1" ht="12.75" hidden="1" customHeight="1" x14ac:dyDescent="0.25">
      <c r="A224" s="802"/>
      <c r="B224" s="1025" t="s">
        <v>45</v>
      </c>
      <c r="C224" s="894" t="s">
        <v>77</v>
      </c>
      <c r="D224" s="894" t="s">
        <v>81</v>
      </c>
      <c r="E224" s="895" t="s">
        <v>53</v>
      </c>
      <c r="F224" s="823"/>
      <c r="G224" s="889"/>
      <c r="H224" s="825"/>
      <c r="I224" s="826"/>
      <c r="J224" s="827" t="e">
        <f t="shared" si="60"/>
        <v>#DIV/0!</v>
      </c>
      <c r="K224" s="831"/>
      <c r="L224" s="831"/>
    </row>
    <row r="225" spans="1:12" s="884" customFormat="1" ht="15" hidden="1" customHeight="1" x14ac:dyDescent="0.25">
      <c r="A225" s="876"/>
      <c r="B225" s="1026"/>
      <c r="C225" s="1027"/>
      <c r="D225" s="1027"/>
      <c r="E225" s="1028"/>
      <c r="F225" s="1018" t="s">
        <v>82</v>
      </c>
      <c r="G225" s="1019">
        <f t="shared" ref="G225:I225" si="66">G226+G227</f>
        <v>0</v>
      </c>
      <c r="H225" s="1020">
        <f t="shared" si="66"/>
        <v>0</v>
      </c>
      <c r="I225" s="1021">
        <f t="shared" si="66"/>
        <v>0</v>
      </c>
      <c r="J225" s="1022" t="e">
        <f t="shared" si="60"/>
        <v>#DIV/0!</v>
      </c>
      <c r="K225" s="831"/>
      <c r="L225" s="831"/>
    </row>
    <row r="226" spans="1:12" s="766" customFormat="1" ht="12.75" hidden="1" customHeight="1" x14ac:dyDescent="0.25">
      <c r="A226" s="802"/>
      <c r="B226" s="1025" t="s">
        <v>45</v>
      </c>
      <c r="C226" s="894" t="s">
        <v>77</v>
      </c>
      <c r="D226" s="894" t="s">
        <v>83</v>
      </c>
      <c r="E226" s="895" t="s">
        <v>53</v>
      </c>
      <c r="F226" s="823"/>
      <c r="G226" s="889"/>
      <c r="H226" s="825"/>
      <c r="I226" s="826"/>
      <c r="J226" s="827" t="e">
        <f t="shared" si="60"/>
        <v>#DIV/0!</v>
      </c>
      <c r="K226" s="831"/>
      <c r="L226" s="831"/>
    </row>
    <row r="227" spans="1:12" s="766" customFormat="1" ht="12.75" hidden="1" customHeight="1" x14ac:dyDescent="0.25">
      <c r="A227" s="802"/>
      <c r="B227" s="955" t="s">
        <v>45</v>
      </c>
      <c r="C227" s="894" t="s">
        <v>84</v>
      </c>
      <c r="D227" s="894" t="s">
        <v>83</v>
      </c>
      <c r="E227" s="895" t="s">
        <v>53</v>
      </c>
      <c r="F227" s="823"/>
      <c r="G227" s="889"/>
      <c r="H227" s="825"/>
      <c r="I227" s="826"/>
      <c r="J227" s="827" t="e">
        <f t="shared" si="60"/>
        <v>#DIV/0!</v>
      </c>
      <c r="K227" s="831"/>
      <c r="L227" s="831"/>
    </row>
    <row r="228" spans="1:12" s="884" customFormat="1" ht="15" hidden="1" customHeight="1" x14ac:dyDescent="0.25">
      <c r="A228" s="876"/>
      <c r="B228" s="1026"/>
      <c r="C228" s="1027"/>
      <c r="D228" s="1027"/>
      <c r="E228" s="1028"/>
      <c r="F228" s="1018" t="s">
        <v>85</v>
      </c>
      <c r="G228" s="1019">
        <f>G229</f>
        <v>0</v>
      </c>
      <c r="H228" s="1020">
        <f>H229</f>
        <v>0</v>
      </c>
      <c r="I228" s="1021">
        <f>I229</f>
        <v>0</v>
      </c>
      <c r="J228" s="1022" t="e">
        <f t="shared" si="60"/>
        <v>#DIV/0!</v>
      </c>
      <c r="K228" s="831"/>
      <c r="L228" s="831"/>
    </row>
    <row r="229" spans="1:12" s="766" customFormat="1" ht="12.75" hidden="1" customHeight="1" x14ac:dyDescent="0.25">
      <c r="A229" s="802"/>
      <c r="B229" s="955" t="s">
        <v>45</v>
      </c>
      <c r="C229" s="894" t="s">
        <v>77</v>
      </c>
      <c r="D229" s="894" t="s">
        <v>86</v>
      </c>
      <c r="E229" s="895" t="s">
        <v>53</v>
      </c>
      <c r="F229" s="823"/>
      <c r="G229" s="889"/>
      <c r="H229" s="825"/>
      <c r="I229" s="826"/>
      <c r="J229" s="827" t="e">
        <f t="shared" si="60"/>
        <v>#DIV/0!</v>
      </c>
      <c r="K229" s="831"/>
      <c r="L229" s="831"/>
    </row>
    <row r="230" spans="1:12" s="884" customFormat="1" ht="15" hidden="1" customHeight="1" x14ac:dyDescent="0.25">
      <c r="A230" s="876"/>
      <c r="B230" s="1026"/>
      <c r="C230" s="1027"/>
      <c r="D230" s="1027"/>
      <c r="E230" s="1028"/>
      <c r="F230" s="1018" t="s">
        <v>87</v>
      </c>
      <c r="G230" s="1019">
        <f t="shared" ref="G230:I230" si="67">G231</f>
        <v>0</v>
      </c>
      <c r="H230" s="1020">
        <f t="shared" si="67"/>
        <v>0</v>
      </c>
      <c r="I230" s="1021">
        <f t="shared" si="67"/>
        <v>0</v>
      </c>
      <c r="J230" s="1022" t="e">
        <f t="shared" si="60"/>
        <v>#DIV/0!</v>
      </c>
      <c r="K230" s="831"/>
      <c r="L230" s="831"/>
    </row>
    <row r="231" spans="1:12" s="766" customFormat="1" ht="12.75" hidden="1" customHeight="1" x14ac:dyDescent="0.25">
      <c r="A231" s="802"/>
      <c r="B231" s="1025" t="s">
        <v>45</v>
      </c>
      <c r="C231" s="894" t="s">
        <v>77</v>
      </c>
      <c r="D231" s="894" t="s">
        <v>88</v>
      </c>
      <c r="E231" s="895" t="s">
        <v>51</v>
      </c>
      <c r="F231" s="823"/>
      <c r="G231" s="889"/>
      <c r="H231" s="825"/>
      <c r="I231" s="826"/>
      <c r="J231" s="827" t="e">
        <f t="shared" si="60"/>
        <v>#DIV/0!</v>
      </c>
      <c r="K231" s="831"/>
      <c r="L231" s="831"/>
    </row>
    <row r="232" spans="1:12" s="884" customFormat="1" ht="15" hidden="1" customHeight="1" x14ac:dyDescent="0.25">
      <c r="A232" s="876"/>
      <c r="B232" s="1026"/>
      <c r="C232" s="1027"/>
      <c r="D232" s="1027"/>
      <c r="E232" s="1028"/>
      <c r="F232" s="1018" t="s">
        <v>150</v>
      </c>
      <c r="G232" s="1019">
        <f>G233+G234</f>
        <v>0</v>
      </c>
      <c r="H232" s="1020">
        <f>H233+H234</f>
        <v>0</v>
      </c>
      <c r="I232" s="1021">
        <f>I233+I234</f>
        <v>0</v>
      </c>
      <c r="J232" s="1022" t="e">
        <f t="shared" si="60"/>
        <v>#DIV/0!</v>
      </c>
      <c r="K232" s="831"/>
      <c r="L232" s="831"/>
    </row>
    <row r="233" spans="1:12" s="766" customFormat="1" ht="12.75" hidden="1" customHeight="1" x14ac:dyDescent="0.25">
      <c r="A233" s="802"/>
      <c r="B233" s="1762" t="s">
        <v>45</v>
      </c>
      <c r="C233" s="1765" t="s">
        <v>77</v>
      </c>
      <c r="D233" s="1765" t="s">
        <v>89</v>
      </c>
      <c r="E233" s="1768" t="s">
        <v>53</v>
      </c>
      <c r="F233" s="823"/>
      <c r="G233" s="889"/>
      <c r="H233" s="825"/>
      <c r="I233" s="826"/>
      <c r="J233" s="827" t="e">
        <f t="shared" si="60"/>
        <v>#DIV/0!</v>
      </c>
      <c r="K233" s="831"/>
      <c r="L233" s="831"/>
    </row>
    <row r="234" spans="1:12" s="766" customFormat="1" ht="12.75" hidden="1" customHeight="1" x14ac:dyDescent="0.25">
      <c r="A234" s="802"/>
      <c r="B234" s="1771"/>
      <c r="C234" s="1772"/>
      <c r="D234" s="1772"/>
      <c r="E234" s="1773"/>
      <c r="F234" s="823" t="s">
        <v>7</v>
      </c>
      <c r="G234" s="889"/>
      <c r="H234" s="825"/>
      <c r="I234" s="826"/>
      <c r="J234" s="827" t="e">
        <f t="shared" si="60"/>
        <v>#DIV/0!</v>
      </c>
      <c r="K234" s="831"/>
      <c r="L234" s="831"/>
    </row>
    <row r="235" spans="1:12" s="874" customFormat="1" ht="49.5" customHeight="1" x14ac:dyDescent="0.25">
      <c r="A235" s="780"/>
      <c r="B235" s="947"/>
      <c r="C235" s="948"/>
      <c r="D235" s="948"/>
      <c r="E235" s="949"/>
      <c r="F235" s="950" t="s">
        <v>178</v>
      </c>
      <c r="G235" s="951">
        <f>G236+G238+G240+G242+G244+G246+G248+G250+G252+G254</f>
        <v>227000030.38</v>
      </c>
      <c r="H235" s="952">
        <f>H236+H238+H240+H242+H244+H246+H248+H250+H252+H254+H256</f>
        <v>242435198.85000002</v>
      </c>
      <c r="I235" s="953">
        <f>I236+I238+I240+I242+I244+I246+I248+I250+I252+I254+I256</f>
        <v>26610347.25</v>
      </c>
      <c r="J235" s="954">
        <f t="shared" si="60"/>
        <v>0.10976272165191824</v>
      </c>
      <c r="K235" s="831"/>
      <c r="L235" s="831"/>
    </row>
    <row r="236" spans="1:12" s="884" customFormat="1" ht="30" customHeight="1" x14ac:dyDescent="0.25">
      <c r="A236" s="876"/>
      <c r="B236" s="940"/>
      <c r="C236" s="941"/>
      <c r="D236" s="941"/>
      <c r="E236" s="942"/>
      <c r="F236" s="795" t="s">
        <v>40</v>
      </c>
      <c r="G236" s="890">
        <f t="shared" ref="G236:I236" si="68">G237</f>
        <v>41809021.350000001</v>
      </c>
      <c r="H236" s="891">
        <f t="shared" si="68"/>
        <v>43652817.560000002</v>
      </c>
      <c r="I236" s="892">
        <f t="shared" si="68"/>
        <v>5254308.63</v>
      </c>
      <c r="J236" s="893">
        <f t="shared" si="60"/>
        <v>0.1203658531955709</v>
      </c>
      <c r="K236" s="831"/>
      <c r="L236" s="831"/>
    </row>
    <row r="237" spans="1:12" s="766" customFormat="1" ht="15" customHeight="1" x14ac:dyDescent="0.25">
      <c r="A237" s="802"/>
      <c r="B237" s="955" t="s">
        <v>45</v>
      </c>
      <c r="C237" s="894"/>
      <c r="D237" s="894" t="s">
        <v>335</v>
      </c>
      <c r="E237" s="895" t="s">
        <v>12</v>
      </c>
      <c r="F237" s="823"/>
      <c r="G237" s="889">
        <v>41809021.350000001</v>
      </c>
      <c r="H237" s="825">
        <v>43652817.560000002</v>
      </c>
      <c r="I237" s="826">
        <v>5254308.63</v>
      </c>
      <c r="J237" s="827">
        <f t="shared" si="60"/>
        <v>0.1203658531955709</v>
      </c>
      <c r="K237" s="831"/>
      <c r="L237" s="831"/>
    </row>
    <row r="238" spans="1:12" s="766" customFormat="1" ht="18" customHeight="1" x14ac:dyDescent="0.25">
      <c r="A238" s="802"/>
      <c r="B238" s="940"/>
      <c r="C238" s="941"/>
      <c r="D238" s="941"/>
      <c r="E238" s="942"/>
      <c r="F238" s="795" t="s">
        <v>95</v>
      </c>
      <c r="G238" s="890">
        <f t="shared" ref="G238:I242" si="69">G239</f>
        <v>8603118.5500000007</v>
      </c>
      <c r="H238" s="891">
        <f t="shared" si="69"/>
        <v>9502941.5800000001</v>
      </c>
      <c r="I238" s="892">
        <f t="shared" si="69"/>
        <v>1128148.6399999999</v>
      </c>
      <c r="J238" s="893">
        <f t="shared" si="60"/>
        <v>0.11871572928263754</v>
      </c>
      <c r="K238" s="831"/>
      <c r="L238" s="831"/>
    </row>
    <row r="239" spans="1:12" s="766" customFormat="1" ht="15.75" customHeight="1" x14ac:dyDescent="0.25">
      <c r="A239" s="802"/>
      <c r="B239" s="1025" t="s">
        <v>45</v>
      </c>
      <c r="C239" s="894"/>
      <c r="D239" s="894" t="s">
        <v>336</v>
      </c>
      <c r="E239" s="895" t="s">
        <v>26</v>
      </c>
      <c r="F239" s="823"/>
      <c r="G239" s="889">
        <v>8603118.5500000007</v>
      </c>
      <c r="H239" s="825">
        <v>9502941.5800000001</v>
      </c>
      <c r="I239" s="826">
        <v>1128148.6399999999</v>
      </c>
      <c r="J239" s="827">
        <f t="shared" si="60"/>
        <v>0.11871572928263754</v>
      </c>
      <c r="K239" s="831"/>
      <c r="L239" s="831"/>
    </row>
    <row r="240" spans="1:12" s="766" customFormat="1" ht="18" customHeight="1" x14ac:dyDescent="0.25">
      <c r="A240" s="802"/>
      <c r="B240" s="940"/>
      <c r="C240" s="941"/>
      <c r="D240" s="941"/>
      <c r="E240" s="942"/>
      <c r="F240" s="795" t="s">
        <v>80</v>
      </c>
      <c r="G240" s="890">
        <f t="shared" si="69"/>
        <v>12134643.9</v>
      </c>
      <c r="H240" s="891">
        <f t="shared" si="69"/>
        <v>16453914.4</v>
      </c>
      <c r="I240" s="892">
        <f t="shared" si="69"/>
        <v>2822211.55</v>
      </c>
      <c r="J240" s="893">
        <f t="shared" si="60"/>
        <v>0.17152219717394421</v>
      </c>
      <c r="K240" s="831"/>
      <c r="L240" s="831"/>
    </row>
    <row r="241" spans="1:12" s="766" customFormat="1" ht="15" customHeight="1" x14ac:dyDescent="0.25">
      <c r="A241" s="802"/>
      <c r="B241" s="1025" t="s">
        <v>45</v>
      </c>
      <c r="C241" s="894"/>
      <c r="D241" s="894" t="s">
        <v>337</v>
      </c>
      <c r="E241" s="895" t="s">
        <v>26</v>
      </c>
      <c r="F241" s="823"/>
      <c r="G241" s="889">
        <v>12134643.9</v>
      </c>
      <c r="H241" s="825">
        <v>16453914.4</v>
      </c>
      <c r="I241" s="826">
        <v>2822211.55</v>
      </c>
      <c r="J241" s="827">
        <f t="shared" si="60"/>
        <v>0.17152219717394421</v>
      </c>
      <c r="K241" s="831"/>
      <c r="L241" s="831"/>
    </row>
    <row r="242" spans="1:12" s="884" customFormat="1" ht="28.5" customHeight="1" x14ac:dyDescent="0.25">
      <c r="A242" s="876"/>
      <c r="B242" s="940"/>
      <c r="C242" s="941"/>
      <c r="D242" s="941"/>
      <c r="E242" s="942"/>
      <c r="F242" s="795" t="s">
        <v>90</v>
      </c>
      <c r="G242" s="890">
        <f t="shared" si="69"/>
        <v>10492466.199999999</v>
      </c>
      <c r="H242" s="891">
        <f t="shared" si="69"/>
        <v>11813163.210000001</v>
      </c>
      <c r="I242" s="892">
        <f t="shared" si="69"/>
        <v>1173162.31</v>
      </c>
      <c r="J242" s="893">
        <f t="shared" si="60"/>
        <v>9.9309752108300883E-2</v>
      </c>
      <c r="K242" s="831"/>
      <c r="L242" s="831"/>
    </row>
    <row r="243" spans="1:12" s="766" customFormat="1" ht="16.5" customHeight="1" x14ac:dyDescent="0.25">
      <c r="A243" s="802"/>
      <c r="B243" s="1025" t="s">
        <v>45</v>
      </c>
      <c r="C243" s="894"/>
      <c r="D243" s="894" t="s">
        <v>338</v>
      </c>
      <c r="E243" s="895" t="s">
        <v>26</v>
      </c>
      <c r="F243" s="823"/>
      <c r="G243" s="889">
        <v>10492466.199999999</v>
      </c>
      <c r="H243" s="825">
        <v>11813163.210000001</v>
      </c>
      <c r="I243" s="826">
        <v>1173162.31</v>
      </c>
      <c r="J243" s="827">
        <f t="shared" si="60"/>
        <v>9.9309752108300883E-2</v>
      </c>
      <c r="K243" s="831"/>
      <c r="L243" s="831"/>
    </row>
    <row r="244" spans="1:12" s="884" customFormat="1" ht="32.25" customHeight="1" x14ac:dyDescent="0.25">
      <c r="A244" s="876"/>
      <c r="B244" s="940"/>
      <c r="C244" s="941"/>
      <c r="D244" s="941"/>
      <c r="E244" s="942"/>
      <c r="F244" s="795" t="s">
        <v>60</v>
      </c>
      <c r="G244" s="890">
        <f t="shared" ref="G244:I244" si="70">G245</f>
        <v>134847317.31999999</v>
      </c>
      <c r="H244" s="891">
        <f t="shared" si="70"/>
        <v>141630382.30000001</v>
      </c>
      <c r="I244" s="892">
        <f t="shared" si="70"/>
        <v>15832516.119999999</v>
      </c>
      <c r="J244" s="893">
        <f t="shared" si="60"/>
        <v>0.11178756890215637</v>
      </c>
      <c r="K244" s="831"/>
      <c r="L244" s="831"/>
    </row>
    <row r="245" spans="1:12" s="765" customFormat="1" ht="15" customHeight="1" x14ac:dyDescent="0.25">
      <c r="A245" s="802"/>
      <c r="B245" s="1013" t="s">
        <v>45</v>
      </c>
      <c r="C245" s="887"/>
      <c r="D245" s="887" t="s">
        <v>339</v>
      </c>
      <c r="E245" s="888" t="s">
        <v>12</v>
      </c>
      <c r="F245" s="823"/>
      <c r="G245" s="889">
        <v>134847317.31999999</v>
      </c>
      <c r="H245" s="825">
        <v>141630382.30000001</v>
      </c>
      <c r="I245" s="826">
        <v>15832516.119999999</v>
      </c>
      <c r="J245" s="827">
        <f t="shared" si="60"/>
        <v>0.11178756890215637</v>
      </c>
      <c r="K245" s="831"/>
      <c r="L245" s="831"/>
    </row>
    <row r="246" spans="1:12" s="884" customFormat="1" ht="34.5" customHeight="1" x14ac:dyDescent="0.25">
      <c r="A246" s="876"/>
      <c r="B246" s="940"/>
      <c r="C246" s="941"/>
      <c r="D246" s="941"/>
      <c r="E246" s="942"/>
      <c r="F246" s="795" t="s">
        <v>82</v>
      </c>
      <c r="G246" s="890">
        <f t="shared" ref="G246:I246" si="71">G247</f>
        <v>539720.19999999995</v>
      </c>
      <c r="H246" s="891">
        <f t="shared" si="71"/>
        <v>688999.6</v>
      </c>
      <c r="I246" s="892">
        <f t="shared" si="71"/>
        <v>0</v>
      </c>
      <c r="J246" s="893">
        <f t="shared" si="60"/>
        <v>0</v>
      </c>
      <c r="K246" s="831"/>
      <c r="L246" s="831"/>
    </row>
    <row r="247" spans="1:12" s="766" customFormat="1" ht="16.5" customHeight="1" x14ac:dyDescent="0.25">
      <c r="A247" s="802"/>
      <c r="B247" s="955" t="s">
        <v>45</v>
      </c>
      <c r="C247" s="894"/>
      <c r="D247" s="894" t="s">
        <v>340</v>
      </c>
      <c r="E247" s="895" t="s">
        <v>26</v>
      </c>
      <c r="F247" s="823"/>
      <c r="G247" s="889">
        <v>539720.19999999995</v>
      </c>
      <c r="H247" s="825">
        <v>688999.6</v>
      </c>
      <c r="I247" s="826">
        <v>0</v>
      </c>
      <c r="J247" s="827">
        <f t="shared" si="60"/>
        <v>0</v>
      </c>
      <c r="K247" s="831"/>
      <c r="L247" s="831"/>
    </row>
    <row r="248" spans="1:12" s="884" customFormat="1" ht="30" customHeight="1" x14ac:dyDescent="0.25">
      <c r="A248" s="876"/>
      <c r="B248" s="940"/>
      <c r="C248" s="941"/>
      <c r="D248" s="941"/>
      <c r="E248" s="942"/>
      <c r="F248" s="795" t="s">
        <v>91</v>
      </c>
      <c r="G248" s="890">
        <f t="shared" ref="G248:I248" si="72">G249</f>
        <v>850000</v>
      </c>
      <c r="H248" s="891">
        <f t="shared" si="72"/>
        <v>904437.34</v>
      </c>
      <c r="I248" s="892">
        <f t="shared" si="72"/>
        <v>0</v>
      </c>
      <c r="J248" s="893">
        <f t="shared" si="60"/>
        <v>0</v>
      </c>
      <c r="K248" s="831"/>
      <c r="L248" s="831"/>
    </row>
    <row r="249" spans="1:12" s="765" customFormat="1" ht="15.75" customHeight="1" x14ac:dyDescent="0.25">
      <c r="A249" s="802"/>
      <c r="B249" s="1025" t="s">
        <v>45</v>
      </c>
      <c r="C249" s="894"/>
      <c r="D249" s="894" t="s">
        <v>341</v>
      </c>
      <c r="E249" s="895" t="s">
        <v>12</v>
      </c>
      <c r="F249" s="823"/>
      <c r="G249" s="889">
        <v>850000</v>
      </c>
      <c r="H249" s="825">
        <v>904437.34</v>
      </c>
      <c r="I249" s="826">
        <v>0</v>
      </c>
      <c r="J249" s="827">
        <f t="shared" si="60"/>
        <v>0</v>
      </c>
      <c r="K249" s="831"/>
      <c r="L249" s="831"/>
    </row>
    <row r="250" spans="1:12" s="884" customFormat="1" ht="32.25" customHeight="1" x14ac:dyDescent="0.25">
      <c r="A250" s="876"/>
      <c r="B250" s="940"/>
      <c r="C250" s="941"/>
      <c r="D250" s="941"/>
      <c r="E250" s="942"/>
      <c r="F250" s="795" t="s">
        <v>92</v>
      </c>
      <c r="G250" s="890">
        <f t="shared" ref="G250:I252" si="73">G251</f>
        <v>3255000</v>
      </c>
      <c r="H250" s="891">
        <f t="shared" si="73"/>
        <v>3255000</v>
      </c>
      <c r="I250" s="892">
        <f t="shared" si="73"/>
        <v>0</v>
      </c>
      <c r="J250" s="893">
        <f t="shared" si="60"/>
        <v>0</v>
      </c>
      <c r="K250" s="831"/>
      <c r="L250" s="831"/>
    </row>
    <row r="251" spans="1:12" s="765" customFormat="1" ht="12.75" customHeight="1" x14ac:dyDescent="0.25">
      <c r="A251" s="802"/>
      <c r="B251" s="1025" t="s">
        <v>45</v>
      </c>
      <c r="C251" s="894"/>
      <c r="D251" s="894" t="s">
        <v>342</v>
      </c>
      <c r="E251" s="895" t="s">
        <v>149</v>
      </c>
      <c r="F251" s="823"/>
      <c r="G251" s="889">
        <v>3255000</v>
      </c>
      <c r="H251" s="825">
        <v>3255000</v>
      </c>
      <c r="I251" s="826">
        <v>0</v>
      </c>
      <c r="J251" s="827">
        <f t="shared" si="60"/>
        <v>0</v>
      </c>
      <c r="K251" s="831"/>
      <c r="L251" s="831"/>
    </row>
    <row r="252" spans="1:12" s="765" customFormat="1" ht="18" customHeight="1" x14ac:dyDescent="0.25">
      <c r="A252" s="802"/>
      <c r="B252" s="940"/>
      <c r="C252" s="941"/>
      <c r="D252" s="941"/>
      <c r="E252" s="942"/>
      <c r="F252" s="795" t="s">
        <v>87</v>
      </c>
      <c r="G252" s="890">
        <f t="shared" si="73"/>
        <v>2400000</v>
      </c>
      <c r="H252" s="891">
        <f t="shared" si="73"/>
        <v>2400000</v>
      </c>
      <c r="I252" s="892">
        <f t="shared" si="73"/>
        <v>400000</v>
      </c>
      <c r="J252" s="893">
        <f t="shared" si="60"/>
        <v>0.16666666666666666</v>
      </c>
      <c r="K252" s="831"/>
      <c r="L252" s="831"/>
    </row>
    <row r="253" spans="1:12" s="765" customFormat="1" ht="12.75" customHeight="1" x14ac:dyDescent="0.25">
      <c r="A253" s="802"/>
      <c r="B253" s="1025" t="s">
        <v>45</v>
      </c>
      <c r="C253" s="894"/>
      <c r="D253" s="894" t="s">
        <v>343</v>
      </c>
      <c r="E253" s="895" t="s">
        <v>234</v>
      </c>
      <c r="F253" s="823"/>
      <c r="G253" s="889">
        <v>2400000</v>
      </c>
      <c r="H253" s="825">
        <v>2400000</v>
      </c>
      <c r="I253" s="826">
        <v>400000</v>
      </c>
      <c r="J253" s="827">
        <f t="shared" si="60"/>
        <v>0.16666666666666666</v>
      </c>
      <c r="K253" s="831"/>
      <c r="L253" s="831"/>
    </row>
    <row r="254" spans="1:12" s="884" customFormat="1" ht="25.5" customHeight="1" x14ac:dyDescent="0.25">
      <c r="A254" s="876"/>
      <c r="B254" s="940"/>
      <c r="C254" s="941"/>
      <c r="D254" s="941"/>
      <c r="E254" s="942"/>
      <c r="F254" s="795" t="s">
        <v>150</v>
      </c>
      <c r="G254" s="890">
        <f>G255</f>
        <v>12068742.859999999</v>
      </c>
      <c r="H254" s="891">
        <f>H255</f>
        <v>12133542.859999999</v>
      </c>
      <c r="I254" s="892">
        <f t="shared" ref="I254" si="74">I255</f>
        <v>0</v>
      </c>
      <c r="J254" s="893">
        <f t="shared" si="60"/>
        <v>0</v>
      </c>
      <c r="K254" s="831"/>
      <c r="L254" s="831"/>
    </row>
    <row r="255" spans="1:12" s="884" customFormat="1" ht="15" customHeight="1" x14ac:dyDescent="0.25">
      <c r="A255" s="876"/>
      <c r="B255" s="1040" t="s">
        <v>45</v>
      </c>
      <c r="C255" s="959"/>
      <c r="D255" s="959" t="s">
        <v>344</v>
      </c>
      <c r="E255" s="967" t="s">
        <v>53</v>
      </c>
      <c r="F255" s="1041"/>
      <c r="G255" s="978">
        <v>12068742.859999999</v>
      </c>
      <c r="H255" s="808">
        <v>12133542.859999999</v>
      </c>
      <c r="I255" s="809">
        <v>0</v>
      </c>
      <c r="J255" s="810">
        <f t="shared" si="60"/>
        <v>0</v>
      </c>
      <c r="K255" s="831"/>
      <c r="L255" s="831"/>
    </row>
    <row r="256" spans="1:12" s="884" customFormat="1" ht="33" hidden="1" customHeight="1" x14ac:dyDescent="0.25">
      <c r="A256" s="876"/>
      <c r="B256" s="1042"/>
      <c r="C256" s="1042"/>
      <c r="D256" s="1042"/>
      <c r="E256" s="1042"/>
      <c r="F256" s="1043" t="s">
        <v>428</v>
      </c>
      <c r="G256" s="910"/>
      <c r="H256" s="910">
        <f>SUM(H257)</f>
        <v>0</v>
      </c>
      <c r="I256" s="910">
        <f>SUM(I257)</f>
        <v>0</v>
      </c>
      <c r="J256" s="1044" t="e">
        <f t="shared" si="60"/>
        <v>#DIV/0!</v>
      </c>
      <c r="K256" s="831"/>
      <c r="L256" s="831"/>
    </row>
    <row r="257" spans="1:12" s="884" customFormat="1" ht="39" hidden="1" customHeight="1" x14ac:dyDescent="0.25">
      <c r="A257" s="876"/>
      <c r="B257" s="1045" t="s">
        <v>45</v>
      </c>
      <c r="C257" s="821"/>
      <c r="D257" s="821" t="s">
        <v>502</v>
      </c>
      <c r="E257" s="821" t="s">
        <v>130</v>
      </c>
      <c r="F257" s="1046" t="s">
        <v>503</v>
      </c>
      <c r="G257" s="826"/>
      <c r="H257" s="826"/>
      <c r="I257" s="826"/>
      <c r="J257" s="1047" t="e">
        <f t="shared" si="60"/>
        <v>#DIV/0!</v>
      </c>
      <c r="K257" s="831"/>
      <c r="L257" s="831"/>
    </row>
    <row r="258" spans="1:12" s="874" customFormat="1" ht="48" customHeight="1" x14ac:dyDescent="0.25">
      <c r="A258" s="780"/>
      <c r="B258" s="947"/>
      <c r="C258" s="948"/>
      <c r="D258" s="948"/>
      <c r="E258" s="949"/>
      <c r="F258" s="950" t="s">
        <v>94</v>
      </c>
      <c r="G258" s="951">
        <f>G259</f>
        <v>115531492.88</v>
      </c>
      <c r="H258" s="952">
        <f>H259</f>
        <v>125968625.48</v>
      </c>
      <c r="I258" s="953">
        <f t="shared" ref="I258:I259" si="75">I259</f>
        <v>9983143.9499999993</v>
      </c>
      <c r="J258" s="954">
        <f t="shared" si="60"/>
        <v>7.9251035025265232E-2</v>
      </c>
      <c r="K258" s="831"/>
      <c r="L258" s="831"/>
    </row>
    <row r="259" spans="1:12" s="884" customFormat="1" ht="37.5" customHeight="1" x14ac:dyDescent="0.25">
      <c r="A259" s="876"/>
      <c r="B259" s="940"/>
      <c r="C259" s="941"/>
      <c r="D259" s="941"/>
      <c r="E259" s="942"/>
      <c r="F259" s="795" t="s">
        <v>94</v>
      </c>
      <c r="G259" s="890">
        <f>G260</f>
        <v>115531492.88</v>
      </c>
      <c r="H259" s="891">
        <f>H260</f>
        <v>125968625.48</v>
      </c>
      <c r="I259" s="892">
        <f t="shared" si="75"/>
        <v>9983143.9499999993</v>
      </c>
      <c r="J259" s="893">
        <f t="shared" si="60"/>
        <v>7.9251035025265232E-2</v>
      </c>
      <c r="K259" s="831"/>
      <c r="L259" s="831"/>
    </row>
    <row r="260" spans="1:12" s="766" customFormat="1" ht="15.75" customHeight="1" x14ac:dyDescent="0.25">
      <c r="A260" s="802"/>
      <c r="B260" s="955" t="s">
        <v>45</v>
      </c>
      <c r="C260" s="894"/>
      <c r="D260" s="894" t="s">
        <v>345</v>
      </c>
      <c r="E260" s="895" t="s">
        <v>53</v>
      </c>
      <c r="F260" s="823"/>
      <c r="G260" s="889">
        <v>115531492.88</v>
      </c>
      <c r="H260" s="825">
        <v>125968625.48</v>
      </c>
      <c r="I260" s="826">
        <v>9983143.9499999993</v>
      </c>
      <c r="J260" s="827">
        <f t="shared" si="60"/>
        <v>7.9251035025265232E-2</v>
      </c>
      <c r="K260" s="831"/>
      <c r="L260" s="831"/>
    </row>
    <row r="261" spans="1:12" s="874" customFormat="1" ht="21" customHeight="1" x14ac:dyDescent="0.25">
      <c r="A261" s="780"/>
      <c r="B261" s="947"/>
      <c r="C261" s="948"/>
      <c r="D261" s="948"/>
      <c r="E261" s="949"/>
      <c r="F261" s="950" t="s">
        <v>221</v>
      </c>
      <c r="G261" s="951">
        <f t="shared" ref="G261:I261" si="76">G262</f>
        <v>0</v>
      </c>
      <c r="H261" s="952">
        <f t="shared" si="76"/>
        <v>0</v>
      </c>
      <c r="I261" s="953">
        <f t="shared" si="76"/>
        <v>0</v>
      </c>
      <c r="J261" s="954" t="e">
        <f t="shared" si="60"/>
        <v>#DIV/0!</v>
      </c>
      <c r="K261" s="831"/>
      <c r="L261" s="831"/>
    </row>
    <row r="262" spans="1:12" s="884" customFormat="1" ht="18.75" hidden="1" customHeight="1" x14ac:dyDescent="0.25">
      <c r="A262" s="876"/>
      <c r="B262" s="940"/>
      <c r="C262" s="941"/>
      <c r="D262" s="941"/>
      <c r="E262" s="942"/>
      <c r="F262" s="795" t="s">
        <v>221</v>
      </c>
      <c r="G262" s="890">
        <f>SUM(G263:G276)</f>
        <v>0</v>
      </c>
      <c r="H262" s="891">
        <f>SUM(H263:H276)</f>
        <v>0</v>
      </c>
      <c r="I262" s="892">
        <f>SUM(I263:I276)</f>
        <v>0</v>
      </c>
      <c r="J262" s="893" t="e">
        <f t="shared" si="60"/>
        <v>#DIV/0!</v>
      </c>
      <c r="K262" s="831"/>
      <c r="L262" s="831"/>
    </row>
    <row r="263" spans="1:12" s="766" customFormat="1" ht="12.75" hidden="1" customHeight="1" x14ac:dyDescent="0.25">
      <c r="A263" s="802"/>
      <c r="B263" s="1040" t="s">
        <v>45</v>
      </c>
      <c r="C263" s="959"/>
      <c r="D263" s="959" t="s">
        <v>475</v>
      </c>
      <c r="E263" s="967" t="s">
        <v>26</v>
      </c>
      <c r="F263" s="823"/>
      <c r="G263" s="889"/>
      <c r="H263" s="825"/>
      <c r="I263" s="826"/>
      <c r="J263" s="827" t="e">
        <f t="shared" si="60"/>
        <v>#DIV/0!</v>
      </c>
      <c r="K263" s="831"/>
      <c r="L263" s="831"/>
    </row>
    <row r="264" spans="1:12" s="766" customFormat="1" ht="12.75" hidden="1" customHeight="1" x14ac:dyDescent="0.25">
      <c r="A264" s="802"/>
      <c r="B264" s="1040" t="s">
        <v>45</v>
      </c>
      <c r="C264" s="959"/>
      <c r="D264" s="959" t="s">
        <v>476</v>
      </c>
      <c r="E264" s="967" t="s">
        <v>26</v>
      </c>
      <c r="F264" s="823"/>
      <c r="G264" s="889"/>
      <c r="H264" s="825"/>
      <c r="I264" s="826"/>
      <c r="J264" s="827" t="e">
        <f t="shared" si="60"/>
        <v>#DIV/0!</v>
      </c>
      <c r="K264" s="831"/>
      <c r="L264" s="831"/>
    </row>
    <row r="265" spans="1:12" s="766" customFormat="1" ht="12.75" hidden="1" customHeight="1" x14ac:dyDescent="0.25">
      <c r="A265" s="802"/>
      <c r="B265" s="1040" t="s">
        <v>45</v>
      </c>
      <c r="C265" s="959"/>
      <c r="D265" s="959" t="s">
        <v>477</v>
      </c>
      <c r="E265" s="967" t="s">
        <v>26</v>
      </c>
      <c r="F265" s="823"/>
      <c r="G265" s="889"/>
      <c r="H265" s="825"/>
      <c r="I265" s="826"/>
      <c r="J265" s="827" t="e">
        <f t="shared" si="60"/>
        <v>#DIV/0!</v>
      </c>
      <c r="K265" s="831"/>
      <c r="L265" s="831"/>
    </row>
    <row r="266" spans="1:12" s="766" customFormat="1" ht="12.75" hidden="1" customHeight="1" x14ac:dyDescent="0.25">
      <c r="A266" s="802"/>
      <c r="B266" s="1040" t="s">
        <v>45</v>
      </c>
      <c r="C266" s="959"/>
      <c r="D266" s="959" t="s">
        <v>478</v>
      </c>
      <c r="E266" s="967" t="s">
        <v>26</v>
      </c>
      <c r="F266" s="823"/>
      <c r="G266" s="889"/>
      <c r="H266" s="825"/>
      <c r="I266" s="826"/>
      <c r="J266" s="827" t="e">
        <f t="shared" si="60"/>
        <v>#DIV/0!</v>
      </c>
      <c r="K266" s="831"/>
      <c r="L266" s="831"/>
    </row>
    <row r="267" spans="1:12" s="766" customFormat="1" ht="12.75" hidden="1" customHeight="1" x14ac:dyDescent="0.25">
      <c r="A267" s="802"/>
      <c r="B267" s="1040" t="s">
        <v>45</v>
      </c>
      <c r="C267" s="959"/>
      <c r="D267" s="959" t="s">
        <v>479</v>
      </c>
      <c r="E267" s="967" t="s">
        <v>26</v>
      </c>
      <c r="F267" s="823"/>
      <c r="G267" s="889"/>
      <c r="H267" s="825"/>
      <c r="I267" s="826"/>
      <c r="J267" s="827" t="e">
        <f t="shared" si="60"/>
        <v>#DIV/0!</v>
      </c>
      <c r="K267" s="831"/>
      <c r="L267" s="831"/>
    </row>
    <row r="268" spans="1:12" s="766" customFormat="1" ht="12.75" hidden="1" customHeight="1" x14ac:dyDescent="0.25">
      <c r="A268" s="802"/>
      <c r="B268" s="1040" t="s">
        <v>45</v>
      </c>
      <c r="C268" s="959"/>
      <c r="D268" s="959" t="s">
        <v>480</v>
      </c>
      <c r="E268" s="967" t="s">
        <v>26</v>
      </c>
      <c r="F268" s="823"/>
      <c r="G268" s="889"/>
      <c r="H268" s="825"/>
      <c r="I268" s="826"/>
      <c r="J268" s="827" t="e">
        <f t="shared" si="60"/>
        <v>#DIV/0!</v>
      </c>
      <c r="K268" s="831"/>
      <c r="L268" s="831"/>
    </row>
    <row r="269" spans="1:12" s="766" customFormat="1" ht="12.75" hidden="1" customHeight="1" x14ac:dyDescent="0.25">
      <c r="A269" s="802"/>
      <c r="B269" s="1040" t="s">
        <v>45</v>
      </c>
      <c r="C269" s="959"/>
      <c r="D269" s="959" t="s">
        <v>481</v>
      </c>
      <c r="E269" s="967" t="s">
        <v>26</v>
      </c>
      <c r="F269" s="823"/>
      <c r="G269" s="889"/>
      <c r="H269" s="825"/>
      <c r="I269" s="826"/>
      <c r="J269" s="827" t="e">
        <f t="shared" si="60"/>
        <v>#DIV/0!</v>
      </c>
      <c r="K269" s="831"/>
      <c r="L269" s="831"/>
    </row>
    <row r="270" spans="1:12" s="766" customFormat="1" ht="12.75" hidden="1" customHeight="1" x14ac:dyDescent="0.25">
      <c r="A270" s="802"/>
      <c r="B270" s="1040" t="s">
        <v>45</v>
      </c>
      <c r="C270" s="959"/>
      <c r="D270" s="959" t="s">
        <v>482</v>
      </c>
      <c r="E270" s="967" t="s">
        <v>26</v>
      </c>
      <c r="F270" s="823"/>
      <c r="G270" s="889"/>
      <c r="H270" s="825"/>
      <c r="I270" s="826"/>
      <c r="J270" s="827" t="e">
        <f t="shared" si="60"/>
        <v>#DIV/0!</v>
      </c>
      <c r="K270" s="831"/>
      <c r="L270" s="831"/>
    </row>
    <row r="271" spans="1:12" s="766" customFormat="1" ht="12.75" hidden="1" customHeight="1" x14ac:dyDescent="0.25">
      <c r="A271" s="802"/>
      <c r="B271" s="1040" t="s">
        <v>45</v>
      </c>
      <c r="C271" s="959"/>
      <c r="D271" s="959" t="s">
        <v>483</v>
      </c>
      <c r="E271" s="967" t="s">
        <v>26</v>
      </c>
      <c r="F271" s="823"/>
      <c r="G271" s="889"/>
      <c r="H271" s="825"/>
      <c r="I271" s="826"/>
      <c r="J271" s="827" t="e">
        <f t="shared" ref="J271:J353" si="77">I271/H271</f>
        <v>#DIV/0!</v>
      </c>
      <c r="K271" s="831"/>
      <c r="L271" s="831"/>
    </row>
    <row r="272" spans="1:12" s="766" customFormat="1" ht="12.75" hidden="1" customHeight="1" x14ac:dyDescent="0.25">
      <c r="A272" s="802"/>
      <c r="B272" s="1040" t="s">
        <v>45</v>
      </c>
      <c r="C272" s="959"/>
      <c r="D272" s="959" t="s">
        <v>484</v>
      </c>
      <c r="E272" s="967" t="s">
        <v>26</v>
      </c>
      <c r="F272" s="823"/>
      <c r="G272" s="889"/>
      <c r="H272" s="825"/>
      <c r="I272" s="826"/>
      <c r="J272" s="827" t="e">
        <f t="shared" si="77"/>
        <v>#DIV/0!</v>
      </c>
      <c r="K272" s="831"/>
      <c r="L272" s="831"/>
    </row>
    <row r="273" spans="1:12" s="766" customFormat="1" ht="12.75" hidden="1" customHeight="1" x14ac:dyDescent="0.25">
      <c r="A273" s="802"/>
      <c r="B273" s="1040" t="s">
        <v>45</v>
      </c>
      <c r="C273" s="959"/>
      <c r="D273" s="959" t="s">
        <v>485</v>
      </c>
      <c r="E273" s="967" t="s">
        <v>26</v>
      </c>
      <c r="F273" s="823"/>
      <c r="G273" s="889"/>
      <c r="H273" s="1048"/>
      <c r="I273" s="1048"/>
      <c r="J273" s="827" t="e">
        <f t="shared" si="77"/>
        <v>#DIV/0!</v>
      </c>
      <c r="K273" s="831"/>
      <c r="L273" s="831"/>
    </row>
    <row r="274" spans="1:12" s="766" customFormat="1" ht="12.75" hidden="1" customHeight="1" x14ac:dyDescent="0.25">
      <c r="A274" s="802"/>
      <c r="B274" s="1040" t="s">
        <v>45</v>
      </c>
      <c r="C274" s="959"/>
      <c r="D274" s="959" t="s">
        <v>486</v>
      </c>
      <c r="E274" s="967" t="s">
        <v>26</v>
      </c>
      <c r="F274" s="823"/>
      <c r="G274" s="889"/>
      <c r="H274" s="825"/>
      <c r="I274" s="826"/>
      <c r="J274" s="827" t="e">
        <f t="shared" si="77"/>
        <v>#DIV/0!</v>
      </c>
      <c r="K274" s="831"/>
      <c r="L274" s="831"/>
    </row>
    <row r="275" spans="1:12" s="766" customFormat="1" ht="12.75" hidden="1" customHeight="1" x14ac:dyDescent="0.25">
      <c r="A275" s="802"/>
      <c r="B275" s="1040" t="s">
        <v>45</v>
      </c>
      <c r="C275" s="959"/>
      <c r="D275" s="959" t="s">
        <v>487</v>
      </c>
      <c r="E275" s="967" t="s">
        <v>26</v>
      </c>
      <c r="F275" s="823"/>
      <c r="G275" s="889"/>
      <c r="H275" s="825"/>
      <c r="I275" s="826"/>
      <c r="J275" s="827" t="e">
        <f t="shared" si="77"/>
        <v>#DIV/0!</v>
      </c>
      <c r="K275" s="831"/>
      <c r="L275" s="831"/>
    </row>
    <row r="276" spans="1:12" s="766" customFormat="1" ht="12.75" hidden="1" customHeight="1" x14ac:dyDescent="0.25">
      <c r="A276" s="802"/>
      <c r="B276" s="1040" t="s">
        <v>45</v>
      </c>
      <c r="C276" s="959"/>
      <c r="D276" s="959" t="s">
        <v>488</v>
      </c>
      <c r="E276" s="967" t="s">
        <v>26</v>
      </c>
      <c r="F276" s="823"/>
      <c r="G276" s="889"/>
      <c r="H276" s="825"/>
      <c r="I276" s="826"/>
      <c r="J276" s="827" t="e">
        <f t="shared" si="77"/>
        <v>#DIV/0!</v>
      </c>
      <c r="K276" s="831"/>
      <c r="L276" s="831"/>
    </row>
    <row r="277" spans="1:12" s="874" customFormat="1" ht="39" customHeight="1" x14ac:dyDescent="0.25">
      <c r="A277" s="780"/>
      <c r="B277" s="947"/>
      <c r="C277" s="948"/>
      <c r="D277" s="948"/>
      <c r="E277" s="949"/>
      <c r="F277" s="950" t="s">
        <v>44</v>
      </c>
      <c r="G277" s="951">
        <f>G282</f>
        <v>7521477.4000000004</v>
      </c>
      <c r="H277" s="952">
        <f>SUM(H282)</f>
        <v>64162024.280000001</v>
      </c>
      <c r="I277" s="953">
        <f>SUM(I282)</f>
        <v>0</v>
      </c>
      <c r="J277" s="954">
        <f t="shared" si="77"/>
        <v>0</v>
      </c>
      <c r="K277" s="831"/>
      <c r="L277" s="831"/>
    </row>
    <row r="278" spans="1:12" s="874" customFormat="1" ht="22.5" hidden="1" customHeight="1" x14ac:dyDescent="0.25">
      <c r="A278" s="780"/>
      <c r="B278" s="1049"/>
      <c r="C278" s="1016"/>
      <c r="D278" s="1016"/>
      <c r="E278" s="1017"/>
      <c r="F278" s="1018" t="s">
        <v>209</v>
      </c>
      <c r="G278" s="1019">
        <f>SUM(G279:G281)</f>
        <v>0</v>
      </c>
      <c r="H278" s="1020">
        <f>SUM(H279:H281)</f>
        <v>0</v>
      </c>
      <c r="I278" s="1021">
        <f t="shared" ref="I278" si="78">SUM(I279:I281)</f>
        <v>0</v>
      </c>
      <c r="J278" s="1022" t="e">
        <f t="shared" si="77"/>
        <v>#DIV/0!</v>
      </c>
      <c r="K278" s="831"/>
      <c r="L278" s="831"/>
    </row>
    <row r="279" spans="1:12" s="874" customFormat="1" ht="13.5" hidden="1" customHeight="1" x14ac:dyDescent="0.25">
      <c r="A279" s="780"/>
      <c r="B279" s="962" t="s">
        <v>45</v>
      </c>
      <c r="C279" s="821"/>
      <c r="D279" s="821" t="s">
        <v>261</v>
      </c>
      <c r="E279" s="821" t="s">
        <v>26</v>
      </c>
      <c r="F279" s="1029"/>
      <c r="G279" s="1050"/>
      <c r="H279" s="1051"/>
      <c r="I279" s="1052"/>
      <c r="J279" s="827" t="e">
        <f t="shared" si="77"/>
        <v>#DIV/0!</v>
      </c>
      <c r="K279" s="831"/>
      <c r="L279" s="831"/>
    </row>
    <row r="280" spans="1:12" s="874" customFormat="1" ht="13.5" hidden="1" customHeight="1" x14ac:dyDescent="0.25">
      <c r="A280" s="780"/>
      <c r="B280" s="962"/>
      <c r="C280" s="821"/>
      <c r="D280" s="821"/>
      <c r="E280" s="821"/>
      <c r="F280" s="1029"/>
      <c r="G280" s="1050"/>
      <c r="H280" s="1051"/>
      <c r="I280" s="1052"/>
      <c r="J280" s="827" t="e">
        <f t="shared" si="77"/>
        <v>#DIV/0!</v>
      </c>
      <c r="K280" s="831"/>
      <c r="L280" s="831"/>
    </row>
    <row r="281" spans="1:12" s="874" customFormat="1" ht="14.25" hidden="1" customHeight="1" x14ac:dyDescent="0.25">
      <c r="A281" s="780"/>
      <c r="B281" s="962"/>
      <c r="C281" s="821"/>
      <c r="D281" s="821"/>
      <c r="E281" s="821"/>
      <c r="F281" s="1029"/>
      <c r="G281" s="889"/>
      <c r="H281" s="825"/>
      <c r="I281" s="826"/>
      <c r="J281" s="827" t="e">
        <f t="shared" si="77"/>
        <v>#DIV/0!</v>
      </c>
      <c r="K281" s="831"/>
      <c r="L281" s="831"/>
    </row>
    <row r="282" spans="1:12" s="884" customFormat="1" ht="75" customHeight="1" x14ac:dyDescent="0.25">
      <c r="A282" s="876"/>
      <c r="B282" s="940"/>
      <c r="C282" s="941"/>
      <c r="D282" s="941"/>
      <c r="E282" s="942"/>
      <c r="F282" s="795" t="s">
        <v>265</v>
      </c>
      <c r="G282" s="890">
        <f>G283</f>
        <v>7521477.4000000004</v>
      </c>
      <c r="H282" s="891">
        <f>H283</f>
        <v>64162024.280000001</v>
      </c>
      <c r="I282" s="892">
        <f t="shared" ref="I282" si="79">I283</f>
        <v>0</v>
      </c>
      <c r="J282" s="893">
        <f t="shared" si="77"/>
        <v>0</v>
      </c>
      <c r="K282" s="831"/>
      <c r="L282" s="831"/>
    </row>
    <row r="283" spans="1:12" s="765" customFormat="1" ht="16.5" customHeight="1" x14ac:dyDescent="0.25">
      <c r="A283" s="802"/>
      <c r="B283" s="958" t="s">
        <v>45</v>
      </c>
      <c r="C283" s="959"/>
      <c r="D283" s="959" t="s">
        <v>346</v>
      </c>
      <c r="E283" s="967" t="s">
        <v>26</v>
      </c>
      <c r="F283" s="1041"/>
      <c r="G283" s="978">
        <v>7521477.4000000004</v>
      </c>
      <c r="H283" s="808">
        <v>64162024.280000001</v>
      </c>
      <c r="I283" s="809">
        <v>0</v>
      </c>
      <c r="J283" s="810">
        <f t="shared" si="77"/>
        <v>0</v>
      </c>
      <c r="K283" s="831"/>
      <c r="L283" s="831"/>
    </row>
    <row r="284" spans="1:12" s="765" customFormat="1" ht="34.5" customHeight="1" x14ac:dyDescent="0.25">
      <c r="A284" s="802"/>
      <c r="B284" s="1053"/>
      <c r="C284" s="1054"/>
      <c r="D284" s="1054"/>
      <c r="E284" s="1055"/>
      <c r="F284" s="1056" t="s">
        <v>603</v>
      </c>
      <c r="G284" s="1057"/>
      <c r="H284" s="1058">
        <f>SUM(H285)</f>
        <v>1822893.68</v>
      </c>
      <c r="I284" s="1059">
        <f>SUM(I285)</f>
        <v>0</v>
      </c>
      <c r="J284" s="1060"/>
      <c r="K284" s="831"/>
      <c r="L284" s="831"/>
    </row>
    <row r="285" spans="1:12" s="765" customFormat="1" ht="51.75" customHeight="1" x14ac:dyDescent="0.25">
      <c r="A285" s="802"/>
      <c r="B285" s="1061"/>
      <c r="C285" s="1062"/>
      <c r="D285" s="1062"/>
      <c r="E285" s="1063"/>
      <c r="F285" s="1064" t="s">
        <v>67</v>
      </c>
      <c r="G285" s="1065"/>
      <c r="H285" s="1066">
        <f>SUM(H286)</f>
        <v>1822893.68</v>
      </c>
      <c r="I285" s="1067">
        <f>SUM(I286)</f>
        <v>0</v>
      </c>
      <c r="J285" s="1068">
        <f>I285/H285</f>
        <v>0</v>
      </c>
      <c r="K285" s="831"/>
      <c r="L285" s="831"/>
    </row>
    <row r="286" spans="1:12" s="765" customFormat="1" ht="16.5" customHeight="1" x14ac:dyDescent="0.25">
      <c r="A286" s="802"/>
      <c r="B286" s="962" t="s">
        <v>45</v>
      </c>
      <c r="C286" s="821"/>
      <c r="D286" s="821" t="s">
        <v>557</v>
      </c>
      <c r="E286" s="821" t="s">
        <v>558</v>
      </c>
      <c r="F286" s="1029"/>
      <c r="G286" s="889"/>
      <c r="H286" s="825">
        <v>1822893.68</v>
      </c>
      <c r="I286" s="826">
        <v>0</v>
      </c>
      <c r="J286" s="911">
        <f>I286/H286</f>
        <v>0</v>
      </c>
      <c r="K286" s="831"/>
      <c r="L286" s="831"/>
    </row>
    <row r="287" spans="1:12" s="765" customFormat="1" ht="39.75" customHeight="1" x14ac:dyDescent="0.25">
      <c r="A287" s="802"/>
      <c r="B287" s="947"/>
      <c r="C287" s="948"/>
      <c r="D287" s="948"/>
      <c r="E287" s="949"/>
      <c r="F287" s="950" t="s">
        <v>267</v>
      </c>
      <c r="G287" s="951">
        <f>G288</f>
        <v>24119589.059999999</v>
      </c>
      <c r="H287" s="952">
        <f>H288</f>
        <v>23776955.510000002</v>
      </c>
      <c r="I287" s="953">
        <f t="shared" ref="I287:I288" si="80">I288</f>
        <v>2146013.9500000002</v>
      </c>
      <c r="J287" s="954">
        <f t="shared" si="77"/>
        <v>9.0256044307162858E-2</v>
      </c>
      <c r="K287" s="831"/>
      <c r="L287" s="831"/>
    </row>
    <row r="288" spans="1:12" s="765" customFormat="1" ht="53.25" customHeight="1" x14ac:dyDescent="0.25">
      <c r="A288" s="802"/>
      <c r="B288" s="940"/>
      <c r="C288" s="941"/>
      <c r="D288" s="941"/>
      <c r="E288" s="942"/>
      <c r="F288" s="795" t="s">
        <v>268</v>
      </c>
      <c r="G288" s="890">
        <f>G289</f>
        <v>24119589.059999999</v>
      </c>
      <c r="H288" s="891">
        <f>H289</f>
        <v>23776955.510000002</v>
      </c>
      <c r="I288" s="892">
        <f t="shared" si="80"/>
        <v>2146013.9500000002</v>
      </c>
      <c r="J288" s="893">
        <f t="shared" si="77"/>
        <v>9.0256044307162858E-2</v>
      </c>
      <c r="K288" s="831"/>
      <c r="L288" s="831"/>
    </row>
    <row r="289" spans="1:12" s="765" customFormat="1" ht="16.5" customHeight="1" x14ac:dyDescent="0.25">
      <c r="A289" s="802"/>
      <c r="B289" s="958" t="s">
        <v>45</v>
      </c>
      <c r="C289" s="959"/>
      <c r="D289" s="959" t="s">
        <v>347</v>
      </c>
      <c r="E289" s="967" t="s">
        <v>53</v>
      </c>
      <c r="F289" s="1041"/>
      <c r="G289" s="978">
        <v>24119589.059999999</v>
      </c>
      <c r="H289" s="808">
        <v>23776955.510000002</v>
      </c>
      <c r="I289" s="826">
        <v>2146013.9500000002</v>
      </c>
      <c r="J289" s="827">
        <f t="shared" si="77"/>
        <v>9.0256044307162858E-2</v>
      </c>
      <c r="K289" s="831"/>
      <c r="L289" s="831"/>
    </row>
    <row r="290" spans="1:12" s="765" customFormat="1" ht="36.75" customHeight="1" x14ac:dyDescent="0.25">
      <c r="A290" s="802"/>
      <c r="B290" s="947"/>
      <c r="C290" s="948"/>
      <c r="D290" s="948"/>
      <c r="E290" s="949"/>
      <c r="F290" s="950" t="s">
        <v>560</v>
      </c>
      <c r="G290" s="951">
        <f>G291</f>
        <v>114179196.23</v>
      </c>
      <c r="H290" s="952">
        <f>H291</f>
        <v>523411385.67999995</v>
      </c>
      <c r="I290" s="953">
        <f t="shared" ref="I290" si="81">I291</f>
        <v>0</v>
      </c>
      <c r="J290" s="954">
        <f t="shared" si="77"/>
        <v>0</v>
      </c>
      <c r="K290" s="831"/>
      <c r="L290" s="831"/>
    </row>
    <row r="291" spans="1:12" s="765" customFormat="1" ht="23.25" customHeight="1" x14ac:dyDescent="0.25">
      <c r="A291" s="802"/>
      <c r="B291" s="940"/>
      <c r="C291" s="941"/>
      <c r="D291" s="941"/>
      <c r="E291" s="942"/>
      <c r="F291" s="795" t="s">
        <v>258</v>
      </c>
      <c r="G291" s="890">
        <f>G292</f>
        <v>114179196.23</v>
      </c>
      <c r="H291" s="891">
        <f>SUM(H292:H293)</f>
        <v>523411385.67999995</v>
      </c>
      <c r="I291" s="892">
        <f>SUM(I292:I293)</f>
        <v>0</v>
      </c>
      <c r="J291" s="893">
        <f t="shared" si="77"/>
        <v>0</v>
      </c>
      <c r="K291" s="831"/>
      <c r="L291" s="831"/>
    </row>
    <row r="292" spans="1:12" s="765" customFormat="1" ht="18" customHeight="1" x14ac:dyDescent="0.25">
      <c r="A292" s="802"/>
      <c r="B292" s="962" t="s">
        <v>45</v>
      </c>
      <c r="C292" s="821"/>
      <c r="D292" s="821" t="s">
        <v>609</v>
      </c>
      <c r="E292" s="821" t="s">
        <v>26</v>
      </c>
      <c r="F292" s="1069"/>
      <c r="G292" s="1070">
        <v>114179196.23</v>
      </c>
      <c r="H292" s="826">
        <v>334792049.27999997</v>
      </c>
      <c r="I292" s="826">
        <v>0</v>
      </c>
      <c r="J292" s="1047">
        <f t="shared" si="77"/>
        <v>0</v>
      </c>
      <c r="K292" s="831"/>
      <c r="L292" s="831"/>
    </row>
    <row r="293" spans="1:12" s="765" customFormat="1" ht="18" customHeight="1" thickBot="1" x14ac:dyDescent="0.3">
      <c r="A293" s="802"/>
      <c r="B293" s="962" t="s">
        <v>45</v>
      </c>
      <c r="C293" s="821"/>
      <c r="D293" s="821" t="s">
        <v>610</v>
      </c>
      <c r="E293" s="821" t="s">
        <v>26</v>
      </c>
      <c r="F293" s="1069"/>
      <c r="G293" s="845"/>
      <c r="H293" s="826">
        <v>188619336.40000001</v>
      </c>
      <c r="I293" s="826">
        <v>0</v>
      </c>
      <c r="J293" s="1047"/>
      <c r="K293" s="831"/>
      <c r="L293" s="831"/>
    </row>
    <row r="294" spans="1:12" s="765" customFormat="1" ht="37.5" customHeight="1" thickBot="1" x14ac:dyDescent="0.3">
      <c r="A294" s="802"/>
      <c r="B294" s="1071"/>
      <c r="C294" s="1072"/>
      <c r="D294" s="1072"/>
      <c r="E294" s="1073"/>
      <c r="F294" s="1074" t="s">
        <v>210</v>
      </c>
      <c r="G294" s="785">
        <f>G295+G302+G307</f>
        <v>1130452837.01</v>
      </c>
      <c r="H294" s="1075">
        <f>H295+H302+H307+H311+H315+H318</f>
        <v>2443998638.4400001</v>
      </c>
      <c r="I294" s="1076">
        <f>I295+I302+I307+I311+I315+I318</f>
        <v>64159951.510000005</v>
      </c>
      <c r="J294" s="1077">
        <f t="shared" si="77"/>
        <v>2.6252040611181842E-2</v>
      </c>
      <c r="K294" s="831"/>
      <c r="L294" s="831"/>
    </row>
    <row r="295" spans="1:12" s="765" customFormat="1" ht="27" hidden="1" customHeight="1" x14ac:dyDescent="0.25">
      <c r="A295" s="802"/>
      <c r="B295" s="1078"/>
      <c r="C295" s="1079"/>
      <c r="D295" s="1079"/>
      <c r="E295" s="1080"/>
      <c r="F295" s="1081" t="s">
        <v>173</v>
      </c>
      <c r="G295" s="973">
        <f>SUM(G296:G299)</f>
        <v>6000000</v>
      </c>
      <c r="H295" s="974">
        <f>SUM(H296:H301)</f>
        <v>0</v>
      </c>
      <c r="I295" s="975">
        <f>SUM(I296:I301)</f>
        <v>0</v>
      </c>
      <c r="J295" s="976" t="e">
        <f t="shared" si="77"/>
        <v>#DIV/0!</v>
      </c>
      <c r="K295" s="831"/>
      <c r="L295" s="831"/>
    </row>
    <row r="296" spans="1:12" s="765" customFormat="1" ht="15" hidden="1" customHeight="1" x14ac:dyDescent="0.25">
      <c r="A296" s="802"/>
      <c r="B296" s="1082"/>
      <c r="C296" s="1083"/>
      <c r="D296" s="1083"/>
      <c r="E296" s="1084"/>
      <c r="F296" s="921"/>
      <c r="G296" s="889">
        <v>6000000</v>
      </c>
      <c r="H296" s="825"/>
      <c r="I296" s="826"/>
      <c r="J296" s="827" t="e">
        <f t="shared" si="77"/>
        <v>#DIV/0!</v>
      </c>
      <c r="K296" s="831"/>
      <c r="L296" s="831"/>
    </row>
    <row r="297" spans="1:12" s="765" customFormat="1" ht="15" hidden="1" customHeight="1" x14ac:dyDescent="0.25">
      <c r="A297" s="802"/>
      <c r="B297" s="1082"/>
      <c r="C297" s="1083"/>
      <c r="D297" s="1083"/>
      <c r="E297" s="1084"/>
      <c r="F297" s="921"/>
      <c r="G297" s="889"/>
      <c r="H297" s="825"/>
      <c r="I297" s="826"/>
      <c r="J297" s="827" t="e">
        <f t="shared" si="77"/>
        <v>#DIV/0!</v>
      </c>
      <c r="K297" s="831"/>
      <c r="L297" s="831"/>
    </row>
    <row r="298" spans="1:12" s="765" customFormat="1" ht="15" hidden="1" customHeight="1" x14ac:dyDescent="0.25">
      <c r="A298" s="802"/>
      <c r="B298" s="1082" t="s">
        <v>41</v>
      </c>
      <c r="C298" s="1083"/>
      <c r="D298" s="1083" t="s">
        <v>437</v>
      </c>
      <c r="E298" s="1084" t="s">
        <v>22</v>
      </c>
      <c r="F298" s="921"/>
      <c r="G298" s="889">
        <v>0</v>
      </c>
      <c r="H298" s="825"/>
      <c r="I298" s="826"/>
      <c r="J298" s="827" t="e">
        <f t="shared" si="77"/>
        <v>#DIV/0!</v>
      </c>
      <c r="K298" s="831"/>
      <c r="L298" s="831"/>
    </row>
    <row r="299" spans="1:12" s="765" customFormat="1" ht="12.75" hidden="1" customHeight="1" x14ac:dyDescent="0.25">
      <c r="A299" s="802"/>
      <c r="B299" s="1085" t="s">
        <v>41</v>
      </c>
      <c r="C299" s="1085"/>
      <c r="D299" s="1085" t="s">
        <v>260</v>
      </c>
      <c r="E299" s="1085" t="s">
        <v>22</v>
      </c>
      <c r="F299" s="1029"/>
      <c r="G299" s="889">
        <v>0</v>
      </c>
      <c r="H299" s="825"/>
      <c r="I299" s="826"/>
      <c r="J299" s="827" t="e">
        <f t="shared" si="77"/>
        <v>#DIV/0!</v>
      </c>
      <c r="K299" s="831"/>
      <c r="L299" s="831"/>
    </row>
    <row r="300" spans="1:12" s="765" customFormat="1" ht="12.75" hidden="1" customHeight="1" x14ac:dyDescent="0.25">
      <c r="A300" s="802"/>
      <c r="B300" s="1085" t="s">
        <v>41</v>
      </c>
      <c r="C300" s="1085" t="s">
        <v>43</v>
      </c>
      <c r="D300" s="1085" t="s">
        <v>546</v>
      </c>
      <c r="E300" s="1085" t="s">
        <v>22</v>
      </c>
      <c r="F300" s="1086"/>
      <c r="G300" s="923"/>
      <c r="H300" s="924"/>
      <c r="I300" s="826"/>
      <c r="J300" s="827"/>
      <c r="K300" s="831"/>
      <c r="L300" s="831"/>
    </row>
    <row r="301" spans="1:12" s="765" customFormat="1" ht="12.75" hidden="1" customHeight="1" x14ac:dyDescent="0.25">
      <c r="A301" s="802"/>
      <c r="B301" s="1085" t="s">
        <v>41</v>
      </c>
      <c r="C301" s="1085" t="s">
        <v>43</v>
      </c>
      <c r="D301" s="1085" t="s">
        <v>547</v>
      </c>
      <c r="E301" s="1085" t="s">
        <v>22</v>
      </c>
      <c r="F301" s="1069"/>
      <c r="G301" s="1087"/>
      <c r="H301" s="924"/>
      <c r="I301" s="826"/>
      <c r="J301" s="827"/>
      <c r="K301" s="831"/>
      <c r="L301" s="831"/>
    </row>
    <row r="302" spans="1:12" s="765" customFormat="1" ht="33.75" hidden="1" customHeight="1" x14ac:dyDescent="0.25">
      <c r="A302" s="802"/>
      <c r="B302" s="941"/>
      <c r="C302" s="941"/>
      <c r="D302" s="941"/>
      <c r="E302" s="941"/>
      <c r="F302" s="1088" t="s">
        <v>259</v>
      </c>
      <c r="G302" s="892">
        <f>G303</f>
        <v>343434343.43000001</v>
      </c>
      <c r="H302" s="892">
        <f>SUM(H303:H306)</f>
        <v>0</v>
      </c>
      <c r="I302" s="892">
        <f>SUM(I303:I306)</f>
        <v>0</v>
      </c>
      <c r="J302" s="1089" t="e">
        <f t="shared" si="77"/>
        <v>#DIV/0!</v>
      </c>
      <c r="K302" s="831"/>
      <c r="L302" s="831"/>
    </row>
    <row r="303" spans="1:12" s="765" customFormat="1" ht="16.5" hidden="1" customHeight="1" x14ac:dyDescent="0.25">
      <c r="A303" s="802"/>
      <c r="B303" s="1085" t="s">
        <v>41</v>
      </c>
      <c r="C303" s="1085"/>
      <c r="D303" s="1085" t="s">
        <v>350</v>
      </c>
      <c r="E303" s="1085" t="s">
        <v>22</v>
      </c>
      <c r="F303" s="1090"/>
      <c r="G303" s="826">
        <v>343434343.43000001</v>
      </c>
      <c r="H303" s="826"/>
      <c r="I303" s="826"/>
      <c r="J303" s="1047" t="e">
        <f t="shared" si="77"/>
        <v>#DIV/0!</v>
      </c>
      <c r="K303" s="831"/>
      <c r="L303" s="831"/>
    </row>
    <row r="304" spans="1:12" s="765" customFormat="1" ht="16.5" hidden="1" customHeight="1" x14ac:dyDescent="0.25">
      <c r="A304" s="802"/>
      <c r="B304" s="1085" t="s">
        <v>41</v>
      </c>
      <c r="C304" s="1085"/>
      <c r="D304" s="1085" t="s">
        <v>516</v>
      </c>
      <c r="E304" s="1085" t="s">
        <v>22</v>
      </c>
      <c r="F304" s="1090"/>
      <c r="G304" s="826"/>
      <c r="H304" s="826"/>
      <c r="I304" s="826"/>
      <c r="J304" s="1047" t="e">
        <f t="shared" si="77"/>
        <v>#DIV/0!</v>
      </c>
      <c r="K304" s="831"/>
      <c r="L304" s="831"/>
    </row>
    <row r="305" spans="1:12" s="765" customFormat="1" ht="17.25" hidden="1" customHeight="1" x14ac:dyDescent="0.25">
      <c r="A305" s="802"/>
      <c r="B305" s="1085" t="s">
        <v>41</v>
      </c>
      <c r="C305" s="1085"/>
      <c r="D305" s="1085" t="s">
        <v>474</v>
      </c>
      <c r="E305" s="1085" t="s">
        <v>22</v>
      </c>
      <c r="F305" s="1090"/>
      <c r="G305" s="826"/>
      <c r="H305" s="826"/>
      <c r="I305" s="826"/>
      <c r="J305" s="1047" t="e">
        <f t="shared" si="77"/>
        <v>#DIV/0!</v>
      </c>
      <c r="K305" s="831"/>
      <c r="L305" s="831"/>
    </row>
    <row r="306" spans="1:12" s="765" customFormat="1" ht="17.25" hidden="1" customHeight="1" x14ac:dyDescent="0.25">
      <c r="A306" s="802"/>
      <c r="B306" s="1085" t="s">
        <v>41</v>
      </c>
      <c r="C306" s="1085"/>
      <c r="D306" s="1085" t="s">
        <v>517</v>
      </c>
      <c r="E306" s="1085" t="s">
        <v>22</v>
      </c>
      <c r="F306" s="1090"/>
      <c r="G306" s="826"/>
      <c r="H306" s="826"/>
      <c r="I306" s="826"/>
      <c r="J306" s="1047" t="e">
        <f t="shared" si="77"/>
        <v>#DIV/0!</v>
      </c>
      <c r="K306" s="831"/>
      <c r="L306" s="831"/>
    </row>
    <row r="307" spans="1:12" s="765" customFormat="1" ht="23.25" customHeight="1" x14ac:dyDescent="0.25">
      <c r="A307" s="802"/>
      <c r="B307" s="1091"/>
      <c r="C307" s="1091"/>
      <c r="D307" s="1091"/>
      <c r="E307" s="1091"/>
      <c r="F307" s="1092" t="s">
        <v>595</v>
      </c>
      <c r="G307" s="1093">
        <f>G311+G312</f>
        <v>781018493.57999992</v>
      </c>
      <c r="H307" s="1093">
        <f>SUM(H308:H310)</f>
        <v>972262965.20000005</v>
      </c>
      <c r="I307" s="1093">
        <f>SUM(I308:I310)</f>
        <v>43902488.890000001</v>
      </c>
      <c r="J307" s="1094">
        <f t="shared" si="77"/>
        <v>4.5154953403957962E-2</v>
      </c>
      <c r="K307" s="831"/>
      <c r="L307" s="831"/>
    </row>
    <row r="308" spans="1:12" s="765" customFormat="1" ht="23.25" customHeight="1" x14ac:dyDescent="0.25">
      <c r="A308" s="802"/>
      <c r="B308" s="821" t="s">
        <v>41</v>
      </c>
      <c r="C308" s="821" t="s">
        <v>43</v>
      </c>
      <c r="D308" s="821" t="s">
        <v>621</v>
      </c>
      <c r="E308" s="821"/>
      <c r="F308" s="1046"/>
      <c r="G308" s="826"/>
      <c r="H308" s="826">
        <v>14759376.32</v>
      </c>
      <c r="I308" s="826">
        <v>0</v>
      </c>
      <c r="J308" s="1094">
        <f t="shared" si="77"/>
        <v>0</v>
      </c>
      <c r="K308" s="831"/>
      <c r="L308" s="831"/>
    </row>
    <row r="309" spans="1:12" s="765" customFormat="1" ht="21.75" customHeight="1" x14ac:dyDescent="0.25">
      <c r="A309" s="802"/>
      <c r="B309" s="821" t="s">
        <v>41</v>
      </c>
      <c r="C309" s="821"/>
      <c r="D309" s="1085" t="s">
        <v>266</v>
      </c>
      <c r="E309" s="821" t="s">
        <v>22</v>
      </c>
      <c r="F309" s="1095"/>
      <c r="G309" s="1021"/>
      <c r="H309" s="1021">
        <v>670234466.66999996</v>
      </c>
      <c r="I309" s="1021">
        <v>32631431.350000001</v>
      </c>
      <c r="J309" s="1094">
        <f t="shared" si="77"/>
        <v>4.8686590995724754E-2</v>
      </c>
      <c r="K309" s="831"/>
      <c r="L309" s="831"/>
    </row>
    <row r="310" spans="1:12" s="765" customFormat="1" ht="21.75" customHeight="1" x14ac:dyDescent="0.25">
      <c r="A310" s="802"/>
      <c r="B310" s="821" t="s">
        <v>41</v>
      </c>
      <c r="C310" s="821" t="s">
        <v>43</v>
      </c>
      <c r="D310" s="1085" t="s">
        <v>593</v>
      </c>
      <c r="E310" s="821" t="s">
        <v>567</v>
      </c>
      <c r="F310" s="1095"/>
      <c r="G310" s="1021"/>
      <c r="H310" s="826">
        <v>287269122.20999998</v>
      </c>
      <c r="I310" s="826">
        <v>11271057.539999999</v>
      </c>
      <c r="J310" s="1096">
        <f t="shared" si="77"/>
        <v>3.9235186341261594E-2</v>
      </c>
      <c r="K310" s="831"/>
      <c r="L310" s="831"/>
    </row>
    <row r="311" spans="1:12" s="765" customFormat="1" ht="26.25" customHeight="1" x14ac:dyDescent="0.25">
      <c r="A311" s="802"/>
      <c r="B311" s="1097"/>
      <c r="C311" s="1097"/>
      <c r="D311" s="1097"/>
      <c r="E311" s="1097"/>
      <c r="F311" s="1092" t="s">
        <v>604</v>
      </c>
      <c r="G311" s="1098">
        <v>414807876.76999998</v>
      </c>
      <c r="H311" s="1098">
        <f>SUM(H312:H313)</f>
        <v>702551690.16999996</v>
      </c>
      <c r="I311" s="1098">
        <f>SUM(I312:I313)</f>
        <v>20257462.620000001</v>
      </c>
      <c r="J311" s="1096">
        <f t="shared" si="77"/>
        <v>2.8834124098538857E-2</v>
      </c>
      <c r="K311" s="831"/>
      <c r="L311" s="831"/>
    </row>
    <row r="312" spans="1:12" s="765" customFormat="1" ht="19.5" customHeight="1" x14ac:dyDescent="0.25">
      <c r="A312" s="802"/>
      <c r="B312" s="1085" t="s">
        <v>41</v>
      </c>
      <c r="C312" s="1085"/>
      <c r="D312" s="1085" t="s">
        <v>46</v>
      </c>
      <c r="E312" s="1085" t="s">
        <v>22</v>
      </c>
      <c r="F312" s="1069"/>
      <c r="G312" s="826">
        <v>366210616.81</v>
      </c>
      <c r="H312" s="826">
        <v>515680206.31999999</v>
      </c>
      <c r="I312" s="826">
        <v>20257462.620000001</v>
      </c>
      <c r="J312" s="1047">
        <f t="shared" si="77"/>
        <v>3.928299432813491E-2</v>
      </c>
      <c r="K312" s="831"/>
      <c r="L312" s="831"/>
    </row>
    <row r="313" spans="1:12" s="765" customFormat="1" ht="19.5" customHeight="1" x14ac:dyDescent="0.25">
      <c r="A313" s="802"/>
      <c r="B313" s="1085" t="s">
        <v>41</v>
      </c>
      <c r="C313" s="1085" t="s">
        <v>43</v>
      </c>
      <c r="D313" s="1085" t="s">
        <v>592</v>
      </c>
      <c r="E313" s="1085" t="s">
        <v>567</v>
      </c>
      <c r="F313" s="1069"/>
      <c r="G313" s="826"/>
      <c r="H313" s="826">
        <v>186871483.84999999</v>
      </c>
      <c r="I313" s="826">
        <v>0</v>
      </c>
      <c r="J313" s="1047">
        <f t="shared" si="77"/>
        <v>0</v>
      </c>
      <c r="K313" s="831"/>
      <c r="L313" s="831"/>
    </row>
    <row r="314" spans="1:12" s="765" customFormat="1" ht="19.5" hidden="1" customHeight="1" x14ac:dyDescent="0.25">
      <c r="A314" s="802"/>
      <c r="B314" s="1085"/>
      <c r="C314" s="1085"/>
      <c r="D314" s="1085"/>
      <c r="E314" s="1085"/>
      <c r="F314" s="1069"/>
      <c r="G314" s="826"/>
      <c r="H314" s="826"/>
      <c r="I314" s="826"/>
      <c r="J314" s="1047"/>
      <c r="K314" s="831"/>
      <c r="L314" s="831"/>
    </row>
    <row r="315" spans="1:12" s="765" customFormat="1" ht="69" customHeight="1" x14ac:dyDescent="0.25">
      <c r="A315" s="802"/>
      <c r="B315" s="1097"/>
      <c r="C315" s="1097"/>
      <c r="D315" s="1097"/>
      <c r="E315" s="1097"/>
      <c r="F315" s="1092" t="s">
        <v>590</v>
      </c>
      <c r="G315" s="1098"/>
      <c r="H315" s="1098">
        <f>SUM(H316:H317)</f>
        <v>768327272.73000002</v>
      </c>
      <c r="I315" s="1098">
        <f>SUM(I316:I317)</f>
        <v>0</v>
      </c>
      <c r="J315" s="1047">
        <f t="shared" si="77"/>
        <v>0</v>
      </c>
      <c r="K315" s="831"/>
      <c r="L315" s="831"/>
    </row>
    <row r="316" spans="1:12" s="765" customFormat="1" ht="19.5" customHeight="1" x14ac:dyDescent="0.25">
      <c r="A316" s="802"/>
      <c r="B316" s="1085" t="s">
        <v>41</v>
      </c>
      <c r="C316" s="1085" t="s">
        <v>43</v>
      </c>
      <c r="D316" s="1085" t="s">
        <v>591</v>
      </c>
      <c r="E316" s="1085" t="s">
        <v>567</v>
      </c>
      <c r="F316" s="1069"/>
      <c r="G316" s="826"/>
      <c r="H316" s="826">
        <v>588269696.97000003</v>
      </c>
      <c r="I316" s="826">
        <v>0</v>
      </c>
      <c r="J316" s="1047">
        <f>I316/H316</f>
        <v>0</v>
      </c>
      <c r="K316" s="831"/>
      <c r="L316" s="831"/>
    </row>
    <row r="317" spans="1:12" s="765" customFormat="1" ht="19.5" customHeight="1" x14ac:dyDescent="0.25">
      <c r="A317" s="802"/>
      <c r="B317" s="1085" t="s">
        <v>41</v>
      </c>
      <c r="C317" s="1085" t="s">
        <v>43</v>
      </c>
      <c r="D317" s="1085" t="s">
        <v>594</v>
      </c>
      <c r="E317" s="1085" t="s">
        <v>567</v>
      </c>
      <c r="F317" s="1069"/>
      <c r="G317" s="826"/>
      <c r="H317" s="826">
        <v>180057575.75999999</v>
      </c>
      <c r="I317" s="826">
        <v>0</v>
      </c>
      <c r="J317" s="1047">
        <f>I317/H317</f>
        <v>0</v>
      </c>
      <c r="K317" s="831"/>
      <c r="L317" s="831"/>
    </row>
    <row r="318" spans="1:12" s="765" customFormat="1" ht="83.25" customHeight="1" x14ac:dyDescent="0.25">
      <c r="A318" s="802"/>
      <c r="B318" s="1099"/>
      <c r="C318" s="1099"/>
      <c r="D318" s="1099"/>
      <c r="E318" s="1099"/>
      <c r="F318" s="1092" t="s">
        <v>619</v>
      </c>
      <c r="G318" s="1100"/>
      <c r="H318" s="1100">
        <f>SUM(H319:H320)</f>
        <v>856710.34</v>
      </c>
      <c r="I318" s="1100">
        <f>SUM(I319:I320)</f>
        <v>0</v>
      </c>
      <c r="J318" s="1047">
        <f t="shared" ref="J318:J320" si="82">I318/H318</f>
        <v>0</v>
      </c>
      <c r="K318" s="831"/>
      <c r="L318" s="831"/>
    </row>
    <row r="319" spans="1:12" s="765" customFormat="1" ht="19.5" customHeight="1" thickBot="1" x14ac:dyDescent="0.3">
      <c r="A319" s="802"/>
      <c r="B319" s="1085" t="s">
        <v>41</v>
      </c>
      <c r="C319" s="1085" t="s">
        <v>620</v>
      </c>
      <c r="D319" s="1085" t="s">
        <v>517</v>
      </c>
      <c r="E319" s="1085"/>
      <c r="F319" s="1069"/>
      <c r="G319" s="826"/>
      <c r="H319" s="826">
        <v>856710.34</v>
      </c>
      <c r="I319" s="826">
        <v>0</v>
      </c>
      <c r="J319" s="1047">
        <f t="shared" si="82"/>
        <v>0</v>
      </c>
      <c r="K319" s="831"/>
      <c r="L319" s="831"/>
    </row>
    <row r="320" spans="1:12" s="765" customFormat="1" ht="19.5" hidden="1" customHeight="1" thickBot="1" x14ac:dyDescent="0.3">
      <c r="A320" s="802"/>
      <c r="B320" s="1085"/>
      <c r="C320" s="1085"/>
      <c r="D320" s="1085"/>
      <c r="E320" s="1085"/>
      <c r="F320" s="1069"/>
      <c r="G320" s="826"/>
      <c r="H320" s="826"/>
      <c r="I320" s="826"/>
      <c r="J320" s="1047" t="e">
        <f t="shared" si="82"/>
        <v>#DIV/0!</v>
      </c>
      <c r="K320" s="831"/>
      <c r="L320" s="831"/>
    </row>
    <row r="321" spans="1:12" s="778" customFormat="1" ht="41.25" customHeight="1" thickBot="1" x14ac:dyDescent="0.3">
      <c r="A321" s="984">
        <v>6</v>
      </c>
      <c r="B321" s="858"/>
      <c r="C321" s="859"/>
      <c r="D321" s="859"/>
      <c r="E321" s="1101"/>
      <c r="F321" s="861" t="s">
        <v>231</v>
      </c>
      <c r="G321" s="1102">
        <f>G322+G358+G363+G372+G375+G378</f>
        <v>770027225.51999998</v>
      </c>
      <c r="H321" s="1103">
        <f>H322+H358+H363+H372+H375+H378</f>
        <v>995292579.41999996</v>
      </c>
      <c r="I321" s="1104">
        <f>I322+I358+I363+I372+I375+I378</f>
        <v>90919656.079999998</v>
      </c>
      <c r="J321" s="1105">
        <f t="shared" si="77"/>
        <v>9.1349677431517493E-2</v>
      </c>
      <c r="K321" s="831"/>
      <c r="L321" s="831"/>
    </row>
    <row r="322" spans="1:12" s="789" customFormat="1" ht="32.25" customHeight="1" x14ac:dyDescent="0.25">
      <c r="A322" s="989"/>
      <c r="B322" s="1106"/>
      <c r="C322" s="1107"/>
      <c r="D322" s="1107"/>
      <c r="E322" s="1108"/>
      <c r="F322" s="1109" t="s">
        <v>180</v>
      </c>
      <c r="G322" s="871">
        <f>G323+G325+G327+G329+G331+G342</f>
        <v>669594588.13</v>
      </c>
      <c r="H322" s="871">
        <f>H323+H325+H327+H329+H331+H342+H333+H344+H337</f>
        <v>759526096</v>
      </c>
      <c r="I322" s="872">
        <f>I323+I325+I327+I329+I331+I342+I333+I344+I337</f>
        <v>81064809.109999999</v>
      </c>
      <c r="J322" s="903">
        <f t="shared" si="77"/>
        <v>0.10673077533072675</v>
      </c>
      <c r="K322" s="831"/>
      <c r="L322" s="831"/>
    </row>
    <row r="323" spans="1:12" s="1110" customFormat="1" ht="17.25" customHeight="1" x14ac:dyDescent="0.25">
      <c r="A323" s="876"/>
      <c r="B323" s="969"/>
      <c r="C323" s="970"/>
      <c r="D323" s="970"/>
      <c r="E323" s="971"/>
      <c r="F323" s="1081" t="s">
        <v>95</v>
      </c>
      <c r="G323" s="974">
        <f>G324</f>
        <v>266896073</v>
      </c>
      <c r="H323" s="974">
        <f>H324</f>
        <v>283996433</v>
      </c>
      <c r="I323" s="892">
        <f t="shared" ref="I323" si="83">I324</f>
        <v>31229965.719999999</v>
      </c>
      <c r="J323" s="893">
        <f t="shared" si="77"/>
        <v>0.10996604918625862</v>
      </c>
      <c r="K323" s="831"/>
      <c r="L323" s="831"/>
    </row>
    <row r="324" spans="1:12" s="766" customFormat="1" ht="16.5" customHeight="1" x14ac:dyDescent="0.25">
      <c r="A324" s="802"/>
      <c r="B324" s="886" t="s">
        <v>74</v>
      </c>
      <c r="C324" s="894"/>
      <c r="D324" s="894" t="s">
        <v>351</v>
      </c>
      <c r="E324" s="895" t="s">
        <v>26</v>
      </c>
      <c r="F324" s="1111"/>
      <c r="G324" s="825">
        <v>266896073</v>
      </c>
      <c r="H324" s="825">
        <v>283996433</v>
      </c>
      <c r="I324" s="826">
        <v>31229965.719999999</v>
      </c>
      <c r="J324" s="827">
        <f t="shared" si="77"/>
        <v>0.10996604918625862</v>
      </c>
      <c r="K324" s="831"/>
      <c r="L324" s="831"/>
    </row>
    <row r="325" spans="1:12" s="1110" customFormat="1" ht="15" customHeight="1" x14ac:dyDescent="0.25">
      <c r="A325" s="876"/>
      <c r="B325" s="969"/>
      <c r="C325" s="970"/>
      <c r="D325" s="970"/>
      <c r="E325" s="971"/>
      <c r="F325" s="1081" t="s">
        <v>96</v>
      </c>
      <c r="G325" s="974">
        <f>G326</f>
        <v>114652696.13</v>
      </c>
      <c r="H325" s="974">
        <f>H326</f>
        <v>143646500.74000001</v>
      </c>
      <c r="I325" s="892">
        <f t="shared" ref="I325" si="84">I326</f>
        <v>13779179.84</v>
      </c>
      <c r="J325" s="893">
        <f t="shared" si="77"/>
        <v>9.5924229055466506E-2</v>
      </c>
      <c r="K325" s="831"/>
      <c r="L325" s="831"/>
    </row>
    <row r="326" spans="1:12" s="766" customFormat="1" ht="15.75" customHeight="1" x14ac:dyDescent="0.25">
      <c r="A326" s="802"/>
      <c r="B326" s="886" t="s">
        <v>74</v>
      </c>
      <c r="C326" s="894"/>
      <c r="D326" s="894" t="s">
        <v>352</v>
      </c>
      <c r="E326" s="895" t="s">
        <v>26</v>
      </c>
      <c r="F326" s="1112"/>
      <c r="G326" s="825">
        <v>114652696.13</v>
      </c>
      <c r="H326" s="825">
        <v>143646500.74000001</v>
      </c>
      <c r="I326" s="826">
        <v>13779179.84</v>
      </c>
      <c r="J326" s="827">
        <f t="shared" si="77"/>
        <v>9.5924229055466506E-2</v>
      </c>
      <c r="K326" s="831"/>
      <c r="L326" s="831"/>
    </row>
    <row r="327" spans="1:12" s="1110" customFormat="1" ht="15" customHeight="1" x14ac:dyDescent="0.25">
      <c r="A327" s="876"/>
      <c r="B327" s="969"/>
      <c r="C327" s="970"/>
      <c r="D327" s="970"/>
      <c r="E327" s="971"/>
      <c r="F327" s="1081" t="s">
        <v>98</v>
      </c>
      <c r="G327" s="974">
        <f>G328</f>
        <v>81978176</v>
      </c>
      <c r="H327" s="974">
        <f>H328</f>
        <v>89914548</v>
      </c>
      <c r="I327" s="892">
        <f t="shared" ref="I327" si="85">I328</f>
        <v>9115209</v>
      </c>
      <c r="J327" s="893">
        <f t="shared" si="77"/>
        <v>0.10137635346840647</v>
      </c>
      <c r="K327" s="831"/>
      <c r="L327" s="831"/>
    </row>
    <row r="328" spans="1:12" s="766" customFormat="1" ht="16.5" customHeight="1" x14ac:dyDescent="0.25">
      <c r="A328" s="802"/>
      <c r="B328" s="886" t="s">
        <v>74</v>
      </c>
      <c r="C328" s="894"/>
      <c r="D328" s="894" t="s">
        <v>353</v>
      </c>
      <c r="E328" s="895" t="s">
        <v>26</v>
      </c>
      <c r="F328" s="1111"/>
      <c r="G328" s="825">
        <v>81978176</v>
      </c>
      <c r="H328" s="825">
        <v>89914548</v>
      </c>
      <c r="I328" s="826">
        <v>9115209</v>
      </c>
      <c r="J328" s="827">
        <f t="shared" si="77"/>
        <v>0.10137635346840647</v>
      </c>
      <c r="K328" s="831"/>
      <c r="L328" s="831"/>
    </row>
    <row r="329" spans="1:12" s="1110" customFormat="1" ht="15" customHeight="1" x14ac:dyDescent="0.25">
      <c r="A329" s="876"/>
      <c r="B329" s="969"/>
      <c r="C329" s="970"/>
      <c r="D329" s="970"/>
      <c r="E329" s="971"/>
      <c r="F329" s="1081" t="s">
        <v>99</v>
      </c>
      <c r="G329" s="974">
        <f>G330</f>
        <v>175143593</v>
      </c>
      <c r="H329" s="974">
        <f>H330</f>
        <v>200624958</v>
      </c>
      <c r="I329" s="892">
        <f t="shared" ref="I329" si="86">I330</f>
        <v>22027454.300000001</v>
      </c>
      <c r="J329" s="893">
        <f t="shared" si="77"/>
        <v>0.10979418772015394</v>
      </c>
      <c r="K329" s="831"/>
      <c r="L329" s="831"/>
    </row>
    <row r="330" spans="1:12" s="765" customFormat="1" ht="15.75" customHeight="1" x14ac:dyDescent="0.25">
      <c r="A330" s="802"/>
      <c r="B330" s="955" t="s">
        <v>74</v>
      </c>
      <c r="C330" s="894"/>
      <c r="D330" s="894" t="s">
        <v>354</v>
      </c>
      <c r="E330" s="895" t="s">
        <v>26</v>
      </c>
      <c r="F330" s="1111"/>
      <c r="G330" s="825">
        <v>175143593</v>
      </c>
      <c r="H330" s="825">
        <v>200624958</v>
      </c>
      <c r="I330" s="826">
        <v>22027454.300000001</v>
      </c>
      <c r="J330" s="827">
        <f t="shared" si="77"/>
        <v>0.10979418772015394</v>
      </c>
      <c r="K330" s="831"/>
      <c r="L330" s="831"/>
    </row>
    <row r="331" spans="1:12" s="1110" customFormat="1" ht="15" customHeight="1" x14ac:dyDescent="0.25">
      <c r="A331" s="876"/>
      <c r="B331" s="969"/>
      <c r="C331" s="970"/>
      <c r="D331" s="970"/>
      <c r="E331" s="971"/>
      <c r="F331" s="1081" t="s">
        <v>100</v>
      </c>
      <c r="G331" s="974">
        <f>G332</f>
        <v>29587030</v>
      </c>
      <c r="H331" s="974">
        <f>H332</f>
        <v>37361140</v>
      </c>
      <c r="I331" s="892">
        <f t="shared" ref="I331" si="87">I332</f>
        <v>4913000.25</v>
      </c>
      <c r="J331" s="893">
        <f t="shared" si="77"/>
        <v>0.13150027675815032</v>
      </c>
      <c r="K331" s="831"/>
      <c r="L331" s="831"/>
    </row>
    <row r="332" spans="1:12" s="766" customFormat="1" ht="16.5" customHeight="1" x14ac:dyDescent="0.25">
      <c r="A332" s="802"/>
      <c r="B332" s="955" t="s">
        <v>74</v>
      </c>
      <c r="C332" s="894"/>
      <c r="D332" s="894" t="s">
        <v>355</v>
      </c>
      <c r="E332" s="895" t="s">
        <v>114</v>
      </c>
      <c r="F332" s="1111"/>
      <c r="G332" s="825">
        <v>29587030</v>
      </c>
      <c r="H332" s="825">
        <v>37361140</v>
      </c>
      <c r="I332" s="826">
        <v>4913000.25</v>
      </c>
      <c r="J332" s="827">
        <f t="shared" si="77"/>
        <v>0.13150027675815032</v>
      </c>
      <c r="K332" s="831"/>
      <c r="L332" s="831"/>
    </row>
    <row r="333" spans="1:12" s="1110" customFormat="1" ht="30" customHeight="1" x14ac:dyDescent="0.25">
      <c r="A333" s="876"/>
      <c r="B333" s="969"/>
      <c r="C333" s="970"/>
      <c r="D333" s="970"/>
      <c r="E333" s="971"/>
      <c r="F333" s="1081" t="s">
        <v>21</v>
      </c>
      <c r="G333" s="974">
        <f t="shared" ref="G333" si="88">G334+G336</f>
        <v>0</v>
      </c>
      <c r="H333" s="974">
        <f>H334+H336+H335</f>
        <v>374000</v>
      </c>
      <c r="I333" s="892">
        <f>I334+I336+I335</f>
        <v>0</v>
      </c>
      <c r="J333" s="893">
        <f t="shared" si="77"/>
        <v>0</v>
      </c>
      <c r="K333" s="831"/>
      <c r="L333" s="831"/>
    </row>
    <row r="334" spans="1:12" s="766" customFormat="1" ht="15" customHeight="1" x14ac:dyDescent="0.25">
      <c r="A334" s="802"/>
      <c r="B334" s="955" t="s">
        <v>41</v>
      </c>
      <c r="C334" s="894" t="s">
        <v>68</v>
      </c>
      <c r="D334" s="894" t="s">
        <v>451</v>
      </c>
      <c r="E334" s="895" t="s">
        <v>102</v>
      </c>
      <c r="F334" s="1111"/>
      <c r="G334" s="825"/>
      <c r="H334" s="825">
        <v>374000</v>
      </c>
      <c r="I334" s="826">
        <v>0</v>
      </c>
      <c r="J334" s="827">
        <f t="shared" si="77"/>
        <v>0</v>
      </c>
      <c r="K334" s="831"/>
      <c r="L334" s="831"/>
    </row>
    <row r="335" spans="1:12" s="766" customFormat="1" ht="15" hidden="1" customHeight="1" x14ac:dyDescent="0.25">
      <c r="A335" s="802"/>
      <c r="B335" s="955" t="s">
        <v>41</v>
      </c>
      <c r="C335" s="894"/>
      <c r="D335" s="1113" t="s">
        <v>540</v>
      </c>
      <c r="E335" s="1114"/>
      <c r="F335" s="1115"/>
      <c r="G335" s="1116"/>
      <c r="H335" s="1116"/>
      <c r="I335" s="1117"/>
      <c r="J335" s="827" t="e">
        <f t="shared" si="77"/>
        <v>#DIV/0!</v>
      </c>
      <c r="K335" s="831"/>
      <c r="L335" s="831"/>
    </row>
    <row r="336" spans="1:12" s="766" customFormat="1" ht="12.75" hidden="1" customHeight="1" x14ac:dyDescent="0.25">
      <c r="A336" s="802"/>
      <c r="B336" s="955" t="s">
        <v>41</v>
      </c>
      <c r="C336" s="894" t="s">
        <v>68</v>
      </c>
      <c r="D336" s="894" t="s">
        <v>101</v>
      </c>
      <c r="E336" s="895" t="s">
        <v>102</v>
      </c>
      <c r="F336" s="1029"/>
      <c r="G336" s="825"/>
      <c r="H336" s="825"/>
      <c r="I336" s="826"/>
      <c r="J336" s="827" t="e">
        <f t="shared" si="77"/>
        <v>#DIV/0!</v>
      </c>
      <c r="K336" s="831"/>
      <c r="L336" s="831"/>
    </row>
    <row r="337" spans="1:12" s="1110" customFormat="1" ht="49.5" customHeight="1" x14ac:dyDescent="0.25">
      <c r="A337" s="876"/>
      <c r="B337" s="1264"/>
      <c r="C337" s="1265"/>
      <c r="D337" s="1265"/>
      <c r="E337" s="1266"/>
      <c r="F337" s="1267" t="s">
        <v>103</v>
      </c>
      <c r="G337" s="1010">
        <f>SUM(G338:G341)</f>
        <v>0</v>
      </c>
      <c r="H337" s="1010">
        <f>SUM(H338:H341)</f>
        <v>2499053.1</v>
      </c>
      <c r="I337" s="1011">
        <f>SUM(I338:I341)</f>
        <v>0</v>
      </c>
      <c r="J337" s="1012">
        <f t="shared" si="77"/>
        <v>0</v>
      </c>
      <c r="K337" s="831"/>
      <c r="L337" s="831"/>
    </row>
    <row r="338" spans="1:12" s="766" customFormat="1" ht="12.75" hidden="1" customHeight="1" x14ac:dyDescent="0.25">
      <c r="A338" s="802"/>
      <c r="B338" s="1762" t="s">
        <v>74</v>
      </c>
      <c r="C338" s="1765" t="s">
        <v>68</v>
      </c>
      <c r="D338" s="1765" t="s">
        <v>104</v>
      </c>
      <c r="E338" s="1768" t="s">
        <v>53</v>
      </c>
      <c r="F338" s="1111"/>
      <c r="G338" s="825"/>
      <c r="H338" s="825"/>
      <c r="I338" s="826"/>
      <c r="J338" s="827" t="e">
        <f t="shared" si="77"/>
        <v>#DIV/0!</v>
      </c>
      <c r="K338" s="831"/>
      <c r="L338" s="831"/>
    </row>
    <row r="339" spans="1:12" s="766" customFormat="1" ht="12.75" hidden="1" customHeight="1" x14ac:dyDescent="0.25">
      <c r="A339" s="802"/>
      <c r="B339" s="1764"/>
      <c r="C339" s="1767"/>
      <c r="D339" s="1767"/>
      <c r="E339" s="1770"/>
      <c r="F339" s="1111"/>
      <c r="G339" s="825"/>
      <c r="H339" s="825"/>
      <c r="I339" s="826"/>
      <c r="J339" s="827" t="e">
        <f t="shared" si="77"/>
        <v>#DIV/0!</v>
      </c>
      <c r="K339" s="831"/>
      <c r="L339" s="831"/>
    </row>
    <row r="340" spans="1:12" s="766" customFormat="1" ht="25.5" customHeight="1" x14ac:dyDescent="0.25">
      <c r="A340" s="802"/>
      <c r="B340" s="1762" t="s">
        <v>74</v>
      </c>
      <c r="C340" s="1765" t="s">
        <v>97</v>
      </c>
      <c r="D340" s="1765" t="s">
        <v>612</v>
      </c>
      <c r="E340" s="1768" t="s">
        <v>26</v>
      </c>
      <c r="F340" s="1111"/>
      <c r="G340" s="825"/>
      <c r="H340" s="825">
        <v>2499053.1</v>
      </c>
      <c r="I340" s="826">
        <v>0</v>
      </c>
      <c r="J340" s="827">
        <f t="shared" si="77"/>
        <v>0</v>
      </c>
      <c r="K340" s="831"/>
      <c r="L340" s="831"/>
    </row>
    <row r="341" spans="1:12" s="766" customFormat="1" ht="12.75" hidden="1" customHeight="1" x14ac:dyDescent="0.25">
      <c r="A341" s="802"/>
      <c r="B341" s="1764"/>
      <c r="C341" s="1767"/>
      <c r="D341" s="1767"/>
      <c r="E341" s="1770"/>
      <c r="F341" s="1111"/>
      <c r="G341" s="825"/>
      <c r="H341" s="825"/>
      <c r="I341" s="826"/>
      <c r="J341" s="827" t="e">
        <f t="shared" si="77"/>
        <v>#DIV/0!</v>
      </c>
      <c r="K341" s="831"/>
      <c r="L341" s="831"/>
    </row>
    <row r="342" spans="1:12" s="1110" customFormat="1" ht="18" customHeight="1" x14ac:dyDescent="0.25">
      <c r="A342" s="876"/>
      <c r="B342" s="1268"/>
      <c r="C342" s="1269"/>
      <c r="D342" s="1269"/>
      <c r="E342" s="1270"/>
      <c r="F342" s="1271" t="s">
        <v>113</v>
      </c>
      <c r="G342" s="974">
        <f>G343</f>
        <v>1337020</v>
      </c>
      <c r="H342" s="974">
        <f>H343</f>
        <v>1109463.1599999999</v>
      </c>
      <c r="I342" s="892">
        <f t="shared" ref="I342" si="89">I343</f>
        <v>0</v>
      </c>
      <c r="J342" s="893">
        <f t="shared" si="77"/>
        <v>0</v>
      </c>
      <c r="K342" s="831"/>
      <c r="L342" s="831"/>
    </row>
    <row r="343" spans="1:12" s="766" customFormat="1" ht="15.75" customHeight="1" x14ac:dyDescent="0.25">
      <c r="A343" s="802"/>
      <c r="B343" s="955" t="s">
        <v>74</v>
      </c>
      <c r="C343" s="894"/>
      <c r="D343" s="894" t="s">
        <v>356</v>
      </c>
      <c r="E343" s="895" t="s">
        <v>26</v>
      </c>
      <c r="F343" s="1111"/>
      <c r="G343" s="825">
        <v>1337020</v>
      </c>
      <c r="H343" s="825">
        <v>1109463.1599999999</v>
      </c>
      <c r="I343" s="826">
        <v>0</v>
      </c>
      <c r="J343" s="827">
        <f t="shared" si="77"/>
        <v>0</v>
      </c>
      <c r="K343" s="831"/>
      <c r="L343" s="831"/>
    </row>
    <row r="344" spans="1:12" s="1110" customFormat="1" ht="19.5" hidden="1" customHeight="1" x14ac:dyDescent="0.25">
      <c r="A344" s="876"/>
      <c r="B344" s="969"/>
      <c r="C344" s="970"/>
      <c r="D344" s="970"/>
      <c r="E344" s="971"/>
      <c r="F344" s="1081" t="s">
        <v>105</v>
      </c>
      <c r="G344" s="974">
        <f>SUM(G345:G345)</f>
        <v>0</v>
      </c>
      <c r="H344" s="974">
        <f>SUM(H345:H345)</f>
        <v>0</v>
      </c>
      <c r="I344" s="892">
        <f>SUM(I345:I345)</f>
        <v>0</v>
      </c>
      <c r="J344" s="893" t="e">
        <f t="shared" si="77"/>
        <v>#DIV/0!</v>
      </c>
      <c r="K344" s="831"/>
      <c r="L344" s="831"/>
    </row>
    <row r="345" spans="1:12" s="766" customFormat="1" ht="16.5" hidden="1" customHeight="1" x14ac:dyDescent="0.25">
      <c r="A345" s="802"/>
      <c r="B345" s="968" t="s">
        <v>74</v>
      </c>
      <c r="C345" s="964"/>
      <c r="D345" s="964" t="s">
        <v>452</v>
      </c>
      <c r="E345" s="965" t="s">
        <v>26</v>
      </c>
      <c r="F345" s="1121"/>
      <c r="G345" s="808"/>
      <c r="H345" s="808"/>
      <c r="I345" s="809"/>
      <c r="J345" s="810" t="e">
        <f t="shared" si="77"/>
        <v>#DIV/0!</v>
      </c>
      <c r="K345" s="831"/>
      <c r="L345" s="831"/>
    </row>
    <row r="346" spans="1:12" s="1110" customFormat="1" ht="18.75" hidden="1" customHeight="1" x14ac:dyDescent="0.25">
      <c r="A346" s="876"/>
      <c r="B346" s="940"/>
      <c r="C346" s="941"/>
      <c r="D346" s="941"/>
      <c r="E346" s="942"/>
      <c r="F346" s="1122" t="s">
        <v>221</v>
      </c>
      <c r="G346" s="1123">
        <f>SUM(G347:G357)</f>
        <v>0</v>
      </c>
      <c r="H346" s="1124">
        <f>SUM(H347:H357)</f>
        <v>0</v>
      </c>
      <c r="I346" s="892">
        <f>SUM(I347:I357)</f>
        <v>0</v>
      </c>
      <c r="J346" s="893" t="e">
        <f t="shared" si="77"/>
        <v>#DIV/0!</v>
      </c>
      <c r="K346" s="831"/>
      <c r="L346" s="831"/>
    </row>
    <row r="347" spans="1:12" s="766" customFormat="1" ht="15" hidden="1" customHeight="1" x14ac:dyDescent="0.25">
      <c r="A347" s="802"/>
      <c r="B347" s="968" t="s">
        <v>74</v>
      </c>
      <c r="C347" s="964"/>
      <c r="D347" s="964" t="s">
        <v>489</v>
      </c>
      <c r="E347" s="965" t="s">
        <v>26</v>
      </c>
      <c r="F347" s="1111"/>
      <c r="G347" s="825"/>
      <c r="H347" s="825"/>
      <c r="I347" s="826"/>
      <c r="J347" s="827" t="e">
        <f t="shared" si="77"/>
        <v>#DIV/0!</v>
      </c>
      <c r="K347" s="831"/>
      <c r="L347" s="831"/>
    </row>
    <row r="348" spans="1:12" s="766" customFormat="1" ht="15" hidden="1" customHeight="1" x14ac:dyDescent="0.25">
      <c r="A348" s="802"/>
      <c r="B348" s="1040" t="s">
        <v>74</v>
      </c>
      <c r="C348" s="959"/>
      <c r="D348" s="959" t="s">
        <v>490</v>
      </c>
      <c r="E348" s="967" t="s">
        <v>26</v>
      </c>
      <c r="F348" s="1111"/>
      <c r="G348" s="825"/>
      <c r="H348" s="825"/>
      <c r="I348" s="826"/>
      <c r="J348" s="827" t="e">
        <f t="shared" si="77"/>
        <v>#DIV/0!</v>
      </c>
      <c r="K348" s="831"/>
      <c r="L348" s="831"/>
    </row>
    <row r="349" spans="1:12" s="766" customFormat="1" ht="12.75" hidden="1" customHeight="1" x14ac:dyDescent="0.25">
      <c r="A349" s="802"/>
      <c r="B349" s="1762" t="s">
        <v>74</v>
      </c>
      <c r="C349" s="1765" t="s">
        <v>97</v>
      </c>
      <c r="D349" s="1765" t="s">
        <v>106</v>
      </c>
      <c r="E349" s="1768" t="s">
        <v>26</v>
      </c>
      <c r="F349" s="1111"/>
      <c r="G349" s="825"/>
      <c r="H349" s="825"/>
      <c r="I349" s="826"/>
      <c r="J349" s="827" t="e">
        <f t="shared" si="77"/>
        <v>#DIV/0!</v>
      </c>
      <c r="K349" s="831"/>
      <c r="L349" s="831"/>
    </row>
    <row r="350" spans="1:12" s="766" customFormat="1" ht="12.75" hidden="1" customHeight="1" x14ac:dyDescent="0.25">
      <c r="A350" s="802"/>
      <c r="B350" s="1763"/>
      <c r="C350" s="1766"/>
      <c r="D350" s="1766"/>
      <c r="E350" s="1769"/>
      <c r="F350" s="1111" t="s">
        <v>7</v>
      </c>
      <c r="G350" s="825"/>
      <c r="H350" s="825"/>
      <c r="I350" s="826"/>
      <c r="J350" s="827" t="e">
        <f t="shared" si="77"/>
        <v>#DIV/0!</v>
      </c>
      <c r="K350" s="831"/>
      <c r="L350" s="831"/>
    </row>
    <row r="351" spans="1:12" s="766" customFormat="1" ht="12.75" hidden="1" customHeight="1" x14ac:dyDescent="0.25">
      <c r="A351" s="802"/>
      <c r="B351" s="1764"/>
      <c r="C351" s="1767"/>
      <c r="D351" s="1767"/>
      <c r="E351" s="1770"/>
      <c r="F351" s="1111" t="s">
        <v>25</v>
      </c>
      <c r="G351" s="825"/>
      <c r="H351" s="825"/>
      <c r="I351" s="826"/>
      <c r="J351" s="827" t="e">
        <f t="shared" si="77"/>
        <v>#DIV/0!</v>
      </c>
      <c r="K351" s="831"/>
      <c r="L351" s="831"/>
    </row>
    <row r="352" spans="1:12" s="766" customFormat="1" ht="12.75" hidden="1" customHeight="1" x14ac:dyDescent="0.25">
      <c r="A352" s="802"/>
      <c r="B352" s="1762" t="s">
        <v>74</v>
      </c>
      <c r="C352" s="1765" t="s">
        <v>97</v>
      </c>
      <c r="D352" s="1765" t="s">
        <v>107</v>
      </c>
      <c r="E352" s="1768" t="s">
        <v>26</v>
      </c>
      <c r="F352" s="1111"/>
      <c r="G352" s="825"/>
      <c r="H352" s="825"/>
      <c r="I352" s="826"/>
      <c r="J352" s="827" t="e">
        <f t="shared" si="77"/>
        <v>#DIV/0!</v>
      </c>
      <c r="K352" s="831"/>
      <c r="L352" s="831"/>
    </row>
    <row r="353" spans="1:12" s="766" customFormat="1" ht="12.75" hidden="1" customHeight="1" x14ac:dyDescent="0.25">
      <c r="A353" s="802"/>
      <c r="B353" s="1763"/>
      <c r="C353" s="1766"/>
      <c r="D353" s="1766"/>
      <c r="E353" s="1769"/>
      <c r="F353" s="1111" t="s">
        <v>7</v>
      </c>
      <c r="G353" s="825"/>
      <c r="H353" s="825"/>
      <c r="I353" s="826"/>
      <c r="J353" s="827" t="e">
        <f t="shared" si="77"/>
        <v>#DIV/0!</v>
      </c>
      <c r="K353" s="831"/>
      <c r="L353" s="831"/>
    </row>
    <row r="354" spans="1:12" s="766" customFormat="1" ht="12.75" hidden="1" customHeight="1" x14ac:dyDescent="0.25">
      <c r="A354" s="802"/>
      <c r="B354" s="1764"/>
      <c r="C354" s="1767"/>
      <c r="D354" s="1767"/>
      <c r="E354" s="1770"/>
      <c r="F354" s="1111" t="s">
        <v>25</v>
      </c>
      <c r="G354" s="825"/>
      <c r="H354" s="825"/>
      <c r="I354" s="826"/>
      <c r="J354" s="827" t="e">
        <f t="shared" ref="J354:J417" si="90">I354/H354</f>
        <v>#DIV/0!</v>
      </c>
      <c r="K354" s="831"/>
      <c r="L354" s="831"/>
    </row>
    <row r="355" spans="1:12" s="766" customFormat="1" ht="12.75" hidden="1" customHeight="1" x14ac:dyDescent="0.25">
      <c r="A355" s="802"/>
      <c r="B355" s="1762" t="s">
        <v>74</v>
      </c>
      <c r="C355" s="1765" t="s">
        <v>97</v>
      </c>
      <c r="D355" s="1765" t="s">
        <v>108</v>
      </c>
      <c r="E355" s="1768" t="s">
        <v>26</v>
      </c>
      <c r="F355" s="1111"/>
      <c r="G355" s="825"/>
      <c r="H355" s="825"/>
      <c r="I355" s="826"/>
      <c r="J355" s="827" t="e">
        <f t="shared" si="90"/>
        <v>#DIV/0!</v>
      </c>
      <c r="K355" s="831"/>
      <c r="L355" s="831"/>
    </row>
    <row r="356" spans="1:12" s="766" customFormat="1" ht="12.75" hidden="1" customHeight="1" x14ac:dyDescent="0.25">
      <c r="A356" s="802"/>
      <c r="B356" s="1763"/>
      <c r="C356" s="1766"/>
      <c r="D356" s="1766"/>
      <c r="E356" s="1769"/>
      <c r="F356" s="1111" t="s">
        <v>7</v>
      </c>
      <c r="G356" s="825"/>
      <c r="H356" s="825"/>
      <c r="I356" s="826"/>
      <c r="J356" s="827" t="e">
        <f t="shared" si="90"/>
        <v>#DIV/0!</v>
      </c>
      <c r="K356" s="831"/>
      <c r="L356" s="831"/>
    </row>
    <row r="357" spans="1:12" s="766" customFormat="1" ht="12.75" hidden="1" customHeight="1" x14ac:dyDescent="0.25">
      <c r="A357" s="802"/>
      <c r="B357" s="1771"/>
      <c r="C357" s="1772"/>
      <c r="D357" s="1772"/>
      <c r="E357" s="1773"/>
      <c r="F357" s="1111" t="s">
        <v>25</v>
      </c>
      <c r="G357" s="825"/>
      <c r="H357" s="825"/>
      <c r="I357" s="826"/>
      <c r="J357" s="827" t="e">
        <f t="shared" si="90"/>
        <v>#DIV/0!</v>
      </c>
      <c r="K357" s="831"/>
      <c r="L357" s="831"/>
    </row>
    <row r="358" spans="1:12" s="874" customFormat="1" ht="37.5" customHeight="1" x14ac:dyDescent="0.25">
      <c r="A358" s="1024"/>
      <c r="B358" s="912"/>
      <c r="C358" s="913"/>
      <c r="D358" s="913"/>
      <c r="E358" s="914"/>
      <c r="F358" s="1109" t="s">
        <v>181</v>
      </c>
      <c r="G358" s="901">
        <f t="shared" ref="G358:I358" si="91">G359+G361</f>
        <v>63410344</v>
      </c>
      <c r="H358" s="901">
        <f>H359+H361</f>
        <v>73570504</v>
      </c>
      <c r="I358" s="902">
        <f t="shared" si="91"/>
        <v>6463455</v>
      </c>
      <c r="J358" s="903">
        <f t="shared" si="90"/>
        <v>8.7853890466755541E-2</v>
      </c>
      <c r="K358" s="831"/>
      <c r="L358" s="831"/>
    </row>
    <row r="359" spans="1:12" s="1110" customFormat="1" ht="30" customHeight="1" x14ac:dyDescent="0.25">
      <c r="A359" s="876"/>
      <c r="B359" s="969"/>
      <c r="C359" s="970"/>
      <c r="D359" s="970"/>
      <c r="E359" s="971"/>
      <c r="F359" s="1081" t="s">
        <v>60</v>
      </c>
      <c r="G359" s="974">
        <f>G360</f>
        <v>56410344</v>
      </c>
      <c r="H359" s="974">
        <f>H360</f>
        <v>70570504</v>
      </c>
      <c r="I359" s="892">
        <f t="shared" ref="I359" si="92">I360</f>
        <v>6442455</v>
      </c>
      <c r="J359" s="893">
        <f t="shared" si="90"/>
        <v>9.1291044201696508E-2</v>
      </c>
      <c r="K359" s="831"/>
      <c r="L359" s="831"/>
    </row>
    <row r="360" spans="1:12" s="766" customFormat="1" ht="15" customHeight="1" x14ac:dyDescent="0.25">
      <c r="A360" s="802"/>
      <c r="B360" s="955" t="s">
        <v>74</v>
      </c>
      <c r="C360" s="894"/>
      <c r="D360" s="894" t="s">
        <v>357</v>
      </c>
      <c r="E360" s="895" t="s">
        <v>26</v>
      </c>
      <c r="F360" s="1125"/>
      <c r="G360" s="825">
        <v>56410344</v>
      </c>
      <c r="H360" s="825">
        <v>70570504</v>
      </c>
      <c r="I360" s="826">
        <v>6442455</v>
      </c>
      <c r="J360" s="827">
        <f t="shared" si="90"/>
        <v>9.1291044201696508E-2</v>
      </c>
      <c r="K360" s="831"/>
      <c r="L360" s="831"/>
    </row>
    <row r="361" spans="1:12" s="1110" customFormat="1" ht="21" customHeight="1" x14ac:dyDescent="0.25">
      <c r="A361" s="876"/>
      <c r="B361" s="969"/>
      <c r="C361" s="970"/>
      <c r="D361" s="970"/>
      <c r="E361" s="971"/>
      <c r="F361" s="1081" t="s">
        <v>109</v>
      </c>
      <c r="G361" s="974">
        <f>G362</f>
        <v>7000000</v>
      </c>
      <c r="H361" s="974">
        <f>H362</f>
        <v>3000000</v>
      </c>
      <c r="I361" s="892">
        <f t="shared" ref="I361" si="93">I362</f>
        <v>21000</v>
      </c>
      <c r="J361" s="893">
        <f t="shared" si="90"/>
        <v>7.0000000000000001E-3</v>
      </c>
      <c r="K361" s="831"/>
      <c r="L361" s="831"/>
    </row>
    <row r="362" spans="1:12" s="766" customFormat="1" ht="15.75" customHeight="1" x14ac:dyDescent="0.25">
      <c r="A362" s="802"/>
      <c r="B362" s="955" t="s">
        <v>74</v>
      </c>
      <c r="C362" s="894"/>
      <c r="D362" s="894" t="s">
        <v>358</v>
      </c>
      <c r="E362" s="895" t="s">
        <v>15</v>
      </c>
      <c r="F362" s="1125"/>
      <c r="G362" s="825">
        <v>7000000</v>
      </c>
      <c r="H362" s="825">
        <v>3000000</v>
      </c>
      <c r="I362" s="826">
        <v>21000</v>
      </c>
      <c r="J362" s="827">
        <f t="shared" si="90"/>
        <v>7.0000000000000001E-3</v>
      </c>
      <c r="K362" s="831"/>
      <c r="L362" s="831"/>
    </row>
    <row r="363" spans="1:12" s="874" customFormat="1" ht="38.25" customHeight="1" x14ac:dyDescent="0.25">
      <c r="A363" s="780"/>
      <c r="B363" s="912"/>
      <c r="C363" s="913"/>
      <c r="D363" s="913"/>
      <c r="E363" s="914"/>
      <c r="F363" s="1109" t="s">
        <v>182</v>
      </c>
      <c r="G363" s="901">
        <f>G364+G366+G368+G370</f>
        <v>2758560</v>
      </c>
      <c r="H363" s="901">
        <f>H364+H366+H368+H370</f>
        <v>2782560</v>
      </c>
      <c r="I363" s="902">
        <f t="shared" ref="I363" si="94">I364+I366+I368+I370</f>
        <v>117400</v>
      </c>
      <c r="J363" s="903">
        <f t="shared" si="90"/>
        <v>4.2191363348858604E-2</v>
      </c>
      <c r="K363" s="831"/>
      <c r="L363" s="831"/>
    </row>
    <row r="364" spans="1:12" s="1110" customFormat="1" ht="52.5" customHeight="1" x14ac:dyDescent="0.25">
      <c r="A364" s="876"/>
      <c r="B364" s="969"/>
      <c r="C364" s="970"/>
      <c r="D364" s="970"/>
      <c r="E364" s="971"/>
      <c r="F364" s="1081" t="s">
        <v>232</v>
      </c>
      <c r="G364" s="974">
        <f t="shared" ref="G364:I364" si="95">G365</f>
        <v>46800</v>
      </c>
      <c r="H364" s="974">
        <f t="shared" si="95"/>
        <v>46800</v>
      </c>
      <c r="I364" s="892">
        <f t="shared" si="95"/>
        <v>0</v>
      </c>
      <c r="J364" s="893">
        <f t="shared" si="90"/>
        <v>0</v>
      </c>
      <c r="K364" s="831"/>
      <c r="L364" s="831"/>
    </row>
    <row r="365" spans="1:12" s="766" customFormat="1" ht="19.5" customHeight="1" x14ac:dyDescent="0.25">
      <c r="A365" s="802"/>
      <c r="B365" s="955" t="s">
        <v>74</v>
      </c>
      <c r="C365" s="894"/>
      <c r="D365" s="894" t="s">
        <v>359</v>
      </c>
      <c r="E365" s="895" t="s">
        <v>26</v>
      </c>
      <c r="F365" s="1125"/>
      <c r="G365" s="825">
        <v>46800</v>
      </c>
      <c r="H365" s="825">
        <v>46800</v>
      </c>
      <c r="I365" s="826">
        <v>0</v>
      </c>
      <c r="J365" s="893">
        <f t="shared" si="90"/>
        <v>0</v>
      </c>
      <c r="K365" s="831"/>
      <c r="L365" s="831"/>
    </row>
    <row r="366" spans="1:12" s="1110" customFormat="1" ht="73.5" customHeight="1" x14ac:dyDescent="0.25">
      <c r="A366" s="876"/>
      <c r="B366" s="969"/>
      <c r="C366" s="970"/>
      <c r="D366" s="970"/>
      <c r="E366" s="971"/>
      <c r="F366" s="1081" t="s">
        <v>233</v>
      </c>
      <c r="G366" s="974">
        <f t="shared" ref="G366:I366" si="96">G367</f>
        <v>164400</v>
      </c>
      <c r="H366" s="974">
        <f t="shared" si="96"/>
        <v>188400</v>
      </c>
      <c r="I366" s="892">
        <f t="shared" si="96"/>
        <v>27400</v>
      </c>
      <c r="J366" s="893">
        <f t="shared" si="90"/>
        <v>0.14543524416135881</v>
      </c>
      <c r="K366" s="831"/>
      <c r="L366" s="831"/>
    </row>
    <row r="367" spans="1:12" s="766" customFormat="1" ht="16.5" customHeight="1" x14ac:dyDescent="0.25">
      <c r="A367" s="802"/>
      <c r="B367" s="955" t="s">
        <v>74</v>
      </c>
      <c r="C367" s="894"/>
      <c r="D367" s="894" t="s">
        <v>360</v>
      </c>
      <c r="E367" s="895" t="s">
        <v>12</v>
      </c>
      <c r="F367" s="1125"/>
      <c r="G367" s="825">
        <v>164400</v>
      </c>
      <c r="H367" s="825">
        <v>188400</v>
      </c>
      <c r="I367" s="826">
        <v>27400</v>
      </c>
      <c r="J367" s="827">
        <f t="shared" si="90"/>
        <v>0.14543524416135881</v>
      </c>
      <c r="K367" s="831"/>
      <c r="L367" s="831"/>
    </row>
    <row r="368" spans="1:12" s="884" customFormat="1" ht="25.5" customHeight="1" x14ac:dyDescent="0.25">
      <c r="A368" s="876"/>
      <c r="B368" s="969"/>
      <c r="C368" s="970"/>
      <c r="D368" s="970"/>
      <c r="E368" s="971"/>
      <c r="F368" s="1081" t="s">
        <v>92</v>
      </c>
      <c r="G368" s="974">
        <f t="shared" ref="G368:I368" si="97">SUM(G369:G369)</f>
        <v>1953000</v>
      </c>
      <c r="H368" s="974">
        <f t="shared" si="97"/>
        <v>1953000</v>
      </c>
      <c r="I368" s="892">
        <f t="shared" si="97"/>
        <v>0</v>
      </c>
      <c r="J368" s="893">
        <f t="shared" si="90"/>
        <v>0</v>
      </c>
      <c r="K368" s="831"/>
      <c r="L368" s="831"/>
    </row>
    <row r="369" spans="1:12" s="766" customFormat="1" ht="16.5" customHeight="1" x14ac:dyDescent="0.25">
      <c r="A369" s="802"/>
      <c r="B369" s="1025" t="s">
        <v>74</v>
      </c>
      <c r="C369" s="894"/>
      <c r="D369" s="894" t="s">
        <v>361</v>
      </c>
      <c r="E369" s="895" t="s">
        <v>149</v>
      </c>
      <c r="F369" s="1125"/>
      <c r="G369" s="825">
        <v>1953000</v>
      </c>
      <c r="H369" s="825">
        <v>1953000</v>
      </c>
      <c r="I369" s="826">
        <v>0</v>
      </c>
      <c r="J369" s="827">
        <f t="shared" si="90"/>
        <v>0</v>
      </c>
      <c r="K369" s="831"/>
      <c r="L369" s="831"/>
    </row>
    <row r="370" spans="1:12" s="884" customFormat="1" ht="15" customHeight="1" x14ac:dyDescent="0.25">
      <c r="A370" s="876"/>
      <c r="B370" s="969"/>
      <c r="C370" s="970"/>
      <c r="D370" s="970"/>
      <c r="E370" s="971"/>
      <c r="F370" s="1081" t="s">
        <v>87</v>
      </c>
      <c r="G370" s="974">
        <f>G371</f>
        <v>594360</v>
      </c>
      <c r="H370" s="974">
        <f>H371</f>
        <v>594360</v>
      </c>
      <c r="I370" s="892">
        <f t="shared" ref="I370" si="98">I371</f>
        <v>90000</v>
      </c>
      <c r="J370" s="893">
        <f t="shared" si="90"/>
        <v>0.15142337976983647</v>
      </c>
      <c r="K370" s="831"/>
      <c r="L370" s="831"/>
    </row>
    <row r="371" spans="1:12" s="766" customFormat="1" ht="17.25" customHeight="1" x14ac:dyDescent="0.25">
      <c r="A371" s="802"/>
      <c r="B371" s="1025" t="s">
        <v>74</v>
      </c>
      <c r="C371" s="894"/>
      <c r="D371" s="894" t="s">
        <v>362</v>
      </c>
      <c r="E371" s="895" t="s">
        <v>234</v>
      </c>
      <c r="F371" s="1125"/>
      <c r="G371" s="825">
        <v>594360</v>
      </c>
      <c r="H371" s="825">
        <v>594360</v>
      </c>
      <c r="I371" s="826">
        <v>90000</v>
      </c>
      <c r="J371" s="827">
        <f t="shared" si="90"/>
        <v>0.15142337976983647</v>
      </c>
      <c r="K371" s="831"/>
      <c r="L371" s="831"/>
    </row>
    <row r="372" spans="1:12" s="874" customFormat="1" ht="30" customHeight="1" x14ac:dyDescent="0.25">
      <c r="A372" s="780"/>
      <c r="B372" s="912"/>
      <c r="C372" s="913"/>
      <c r="D372" s="913"/>
      <c r="E372" s="914"/>
      <c r="F372" s="1109" t="s">
        <v>183</v>
      </c>
      <c r="G372" s="901">
        <f t="shared" ref="G372:I373" si="99">G373</f>
        <v>11339674</v>
      </c>
      <c r="H372" s="901">
        <f t="shared" si="99"/>
        <v>11942415</v>
      </c>
      <c r="I372" s="902">
        <f t="shared" si="99"/>
        <v>1296730</v>
      </c>
      <c r="J372" s="903">
        <f t="shared" si="90"/>
        <v>0.10858189068123994</v>
      </c>
      <c r="K372" s="831"/>
      <c r="L372" s="831"/>
    </row>
    <row r="373" spans="1:12" s="884" customFormat="1" ht="15" customHeight="1" x14ac:dyDescent="0.25">
      <c r="A373" s="876"/>
      <c r="B373" s="969"/>
      <c r="C373" s="970"/>
      <c r="D373" s="970"/>
      <c r="E373" s="971"/>
      <c r="F373" s="1081" t="s">
        <v>110</v>
      </c>
      <c r="G373" s="974">
        <f>G374</f>
        <v>11339674</v>
      </c>
      <c r="H373" s="974">
        <f>H374</f>
        <v>11942415</v>
      </c>
      <c r="I373" s="892">
        <f t="shared" si="99"/>
        <v>1296730</v>
      </c>
      <c r="J373" s="893">
        <f t="shared" si="90"/>
        <v>0.10858189068123994</v>
      </c>
      <c r="K373" s="831"/>
      <c r="L373" s="831"/>
    </row>
    <row r="374" spans="1:12" s="766" customFormat="1" ht="15.75" customHeight="1" x14ac:dyDescent="0.25">
      <c r="A374" s="802"/>
      <c r="B374" s="955" t="s">
        <v>74</v>
      </c>
      <c r="C374" s="894"/>
      <c r="D374" s="894" t="s">
        <v>363</v>
      </c>
      <c r="E374" s="895" t="s">
        <v>26</v>
      </c>
      <c r="F374" s="1125"/>
      <c r="G374" s="1126">
        <v>11339674</v>
      </c>
      <c r="H374" s="1126">
        <v>11942415</v>
      </c>
      <c r="I374" s="1127">
        <v>1296730</v>
      </c>
      <c r="J374" s="1128">
        <f t="shared" si="90"/>
        <v>0.10858189068123994</v>
      </c>
      <c r="K374" s="831"/>
      <c r="L374" s="831"/>
    </row>
    <row r="375" spans="1:12" s="874" customFormat="1" ht="39.75" customHeight="1" x14ac:dyDescent="0.25">
      <c r="A375" s="1024"/>
      <c r="B375" s="912"/>
      <c r="C375" s="913"/>
      <c r="D375" s="913"/>
      <c r="E375" s="914"/>
      <c r="F375" s="1109" t="s">
        <v>269</v>
      </c>
      <c r="G375" s="901">
        <f>G376</f>
        <v>13549207.869999999</v>
      </c>
      <c r="H375" s="901">
        <f>H376</f>
        <v>14223314.26</v>
      </c>
      <c r="I375" s="902">
        <f t="shared" ref="I375:I376" si="100">I376</f>
        <v>1780501.64</v>
      </c>
      <c r="J375" s="903">
        <f t="shared" si="90"/>
        <v>0.12518190960648856</v>
      </c>
      <c r="K375" s="831"/>
      <c r="L375" s="831"/>
    </row>
    <row r="376" spans="1:12" s="1110" customFormat="1" ht="29.25" customHeight="1" x14ac:dyDescent="0.25">
      <c r="A376" s="876"/>
      <c r="B376" s="969"/>
      <c r="C376" s="970"/>
      <c r="D376" s="970"/>
      <c r="E376" s="971"/>
      <c r="F376" s="1081" t="s">
        <v>40</v>
      </c>
      <c r="G376" s="974">
        <f>G377</f>
        <v>13549207.869999999</v>
      </c>
      <c r="H376" s="974">
        <f>H377</f>
        <v>14223314.26</v>
      </c>
      <c r="I376" s="892">
        <f t="shared" si="100"/>
        <v>1780501.64</v>
      </c>
      <c r="J376" s="893">
        <f t="shared" si="90"/>
        <v>0.12518190960648856</v>
      </c>
      <c r="K376" s="831"/>
      <c r="L376" s="831"/>
    </row>
    <row r="377" spans="1:12" s="766" customFormat="1" ht="15" customHeight="1" x14ac:dyDescent="0.25">
      <c r="A377" s="802"/>
      <c r="B377" s="955" t="s">
        <v>74</v>
      </c>
      <c r="C377" s="894"/>
      <c r="D377" s="894" t="s">
        <v>364</v>
      </c>
      <c r="E377" s="895" t="s">
        <v>12</v>
      </c>
      <c r="F377" s="1125"/>
      <c r="G377" s="825">
        <v>13549207.869999999</v>
      </c>
      <c r="H377" s="825">
        <v>14223314.26</v>
      </c>
      <c r="I377" s="826">
        <v>1780501.64</v>
      </c>
      <c r="J377" s="827">
        <f t="shared" si="90"/>
        <v>0.12518190960648856</v>
      </c>
      <c r="K377" s="831"/>
      <c r="L377" s="831"/>
    </row>
    <row r="378" spans="1:12" s="874" customFormat="1" ht="29.25" customHeight="1" x14ac:dyDescent="0.25">
      <c r="A378" s="780"/>
      <c r="B378" s="912"/>
      <c r="C378" s="913"/>
      <c r="D378" s="913"/>
      <c r="E378" s="914"/>
      <c r="F378" s="1109" t="s">
        <v>111</v>
      </c>
      <c r="G378" s="901">
        <f>G379+G381</f>
        <v>9374851.5199999996</v>
      </c>
      <c r="H378" s="901">
        <f>H379+H381</f>
        <v>133247690.16</v>
      </c>
      <c r="I378" s="902">
        <f t="shared" ref="I378" si="101">I379+I381</f>
        <v>196760.33</v>
      </c>
      <c r="J378" s="903">
        <f t="shared" si="90"/>
        <v>1.4766509630578649E-3</v>
      </c>
      <c r="K378" s="831"/>
      <c r="L378" s="831"/>
    </row>
    <row r="379" spans="1:12" s="1110" customFormat="1" ht="15" customHeight="1" x14ac:dyDescent="0.25">
      <c r="A379" s="876"/>
      <c r="B379" s="969"/>
      <c r="C379" s="970"/>
      <c r="D379" s="970"/>
      <c r="E379" s="971"/>
      <c r="F379" s="1081" t="s">
        <v>112</v>
      </c>
      <c r="G379" s="974">
        <f>G380</f>
        <v>5000000</v>
      </c>
      <c r="H379" s="974">
        <f>H380</f>
        <v>16161616.16</v>
      </c>
      <c r="I379" s="892">
        <f t="shared" ref="I379" si="102">I380</f>
        <v>0</v>
      </c>
      <c r="J379" s="893">
        <f t="shared" si="90"/>
        <v>0</v>
      </c>
      <c r="K379" s="831"/>
      <c r="L379" s="831"/>
    </row>
    <row r="380" spans="1:12" s="766" customFormat="1" ht="15" customHeight="1" x14ac:dyDescent="0.25">
      <c r="A380" s="802"/>
      <c r="B380" s="1014" t="s">
        <v>74</v>
      </c>
      <c r="C380" s="821"/>
      <c r="D380" s="821" t="s">
        <v>365</v>
      </c>
      <c r="E380" s="822" t="s">
        <v>26</v>
      </c>
      <c r="F380" s="1111"/>
      <c r="G380" s="825">
        <v>5000000</v>
      </c>
      <c r="H380" s="825">
        <v>16161616.16</v>
      </c>
      <c r="I380" s="826">
        <v>0</v>
      </c>
      <c r="J380" s="827">
        <f t="shared" si="90"/>
        <v>0</v>
      </c>
      <c r="K380" s="831"/>
      <c r="L380" s="831"/>
    </row>
    <row r="381" spans="1:12" s="1110" customFormat="1" ht="16.5" customHeight="1" x14ac:dyDescent="0.25">
      <c r="A381" s="876"/>
      <c r="B381" s="969"/>
      <c r="C381" s="970"/>
      <c r="D381" s="970"/>
      <c r="E381" s="971"/>
      <c r="F381" s="1081" t="s">
        <v>113</v>
      </c>
      <c r="G381" s="974">
        <f>G382</f>
        <v>4374851.5199999996</v>
      </c>
      <c r="H381" s="974">
        <f>H382+H383</f>
        <v>117086074</v>
      </c>
      <c r="I381" s="892">
        <f>I382+I383</f>
        <v>196760.33</v>
      </c>
      <c r="J381" s="893">
        <f t="shared" si="90"/>
        <v>1.6804759377276582E-3</v>
      </c>
      <c r="K381" s="831"/>
      <c r="L381" s="831"/>
    </row>
    <row r="382" spans="1:12" s="766" customFormat="1" ht="14.25" customHeight="1" x14ac:dyDescent="0.25">
      <c r="A382" s="802"/>
      <c r="B382" s="1129" t="s">
        <v>41</v>
      </c>
      <c r="C382" s="829" t="s">
        <v>68</v>
      </c>
      <c r="D382" s="829" t="s">
        <v>366</v>
      </c>
      <c r="E382" s="830" t="s">
        <v>26</v>
      </c>
      <c r="F382" s="1121"/>
      <c r="G382" s="808">
        <v>4374851.5199999996</v>
      </c>
      <c r="H382" s="808">
        <v>117086074</v>
      </c>
      <c r="I382" s="809">
        <v>196760.33</v>
      </c>
      <c r="J382" s="810">
        <f t="shared" si="90"/>
        <v>1.6804759377276582E-3</v>
      </c>
      <c r="K382" s="831"/>
      <c r="L382" s="831"/>
    </row>
    <row r="383" spans="1:12" s="766" customFormat="1" ht="15" customHeight="1" thickBot="1" x14ac:dyDescent="0.3">
      <c r="A383" s="802"/>
      <c r="B383" s="1130" t="s">
        <v>74</v>
      </c>
      <c r="C383" s="804" t="s">
        <v>68</v>
      </c>
      <c r="D383" s="804" t="s">
        <v>623</v>
      </c>
      <c r="E383" s="805"/>
      <c r="F383" s="1111"/>
      <c r="G383" s="825"/>
      <c r="H383" s="1131">
        <v>0</v>
      </c>
      <c r="I383" s="855">
        <v>0</v>
      </c>
      <c r="J383" s="810" t="e">
        <f t="shared" si="90"/>
        <v>#DIV/0!</v>
      </c>
      <c r="K383" s="831"/>
      <c r="L383" s="831"/>
    </row>
    <row r="384" spans="1:12" s="930" customFormat="1" ht="65.25" customHeight="1" thickBot="1" x14ac:dyDescent="0.3">
      <c r="A384" s="769">
        <v>7</v>
      </c>
      <c r="B384" s="770"/>
      <c r="C384" s="771"/>
      <c r="D384" s="771"/>
      <c r="E384" s="772"/>
      <c r="F384" s="773" t="s">
        <v>249</v>
      </c>
      <c r="G384" s="774">
        <f>G385+G391</f>
        <v>2048000</v>
      </c>
      <c r="H384" s="775">
        <f>H385+H391</f>
        <v>2547900</v>
      </c>
      <c r="I384" s="776">
        <f t="shared" ref="I384" si="103">I385+I391</f>
        <v>128800</v>
      </c>
      <c r="J384" s="777">
        <f t="shared" si="90"/>
        <v>5.055143451469838E-2</v>
      </c>
      <c r="K384" s="831"/>
      <c r="L384" s="831"/>
    </row>
    <row r="385" spans="1:12" s="874" customFormat="1" ht="56.25" customHeight="1" x14ac:dyDescent="0.25">
      <c r="A385" s="1132"/>
      <c r="B385" s="1133"/>
      <c r="C385" s="1134"/>
      <c r="D385" s="1134"/>
      <c r="E385" s="1135"/>
      <c r="F385" s="1136" t="s">
        <v>270</v>
      </c>
      <c r="G385" s="1137">
        <f>G386</f>
        <v>30000</v>
      </c>
      <c r="H385" s="1138">
        <f>H386+H389</f>
        <v>30000</v>
      </c>
      <c r="I385" s="1138">
        <f>I386+I389</f>
        <v>0</v>
      </c>
      <c r="J385" s="939">
        <f t="shared" si="90"/>
        <v>0</v>
      </c>
      <c r="K385" s="831"/>
      <c r="L385" s="831"/>
    </row>
    <row r="386" spans="1:12" s="884" customFormat="1" ht="51" customHeight="1" x14ac:dyDescent="0.25">
      <c r="A386" s="876"/>
      <c r="B386" s="969"/>
      <c r="C386" s="970"/>
      <c r="D386" s="970"/>
      <c r="E386" s="971"/>
      <c r="F386" s="1081" t="s">
        <v>115</v>
      </c>
      <c r="G386" s="973">
        <f t="shared" ref="G386" si="104">G387</f>
        <v>30000</v>
      </c>
      <c r="H386" s="974">
        <f>H387+H388</f>
        <v>30000</v>
      </c>
      <c r="I386" s="892">
        <f>I387+I388</f>
        <v>0</v>
      </c>
      <c r="J386" s="893">
        <f t="shared" si="90"/>
        <v>0</v>
      </c>
      <c r="K386" s="831"/>
      <c r="L386" s="831"/>
    </row>
    <row r="387" spans="1:12" s="766" customFormat="1" ht="14.25" customHeight="1" x14ac:dyDescent="0.25">
      <c r="A387" s="802"/>
      <c r="B387" s="1014" t="s">
        <v>11</v>
      </c>
      <c r="C387" s="821" t="s">
        <v>499</v>
      </c>
      <c r="D387" s="821" t="s">
        <v>367</v>
      </c>
      <c r="E387" s="822" t="s">
        <v>15</v>
      </c>
      <c r="F387" s="1125"/>
      <c r="G387" s="1139">
        <v>30000</v>
      </c>
      <c r="H387" s="1126">
        <v>30000</v>
      </c>
      <c r="I387" s="1127">
        <v>0</v>
      </c>
      <c r="J387" s="1128">
        <f t="shared" si="90"/>
        <v>0</v>
      </c>
      <c r="K387" s="831"/>
      <c r="L387" s="831"/>
    </row>
    <row r="388" spans="1:12" s="766" customFormat="1" ht="15" hidden="1" customHeight="1" x14ac:dyDescent="0.25">
      <c r="A388" s="802"/>
      <c r="B388" s="1014" t="s">
        <v>11</v>
      </c>
      <c r="C388" s="821" t="s">
        <v>500</v>
      </c>
      <c r="D388" s="821" t="s">
        <v>367</v>
      </c>
      <c r="E388" s="822" t="s">
        <v>15</v>
      </c>
      <c r="F388" s="1125"/>
      <c r="G388" s="1139"/>
      <c r="H388" s="1126"/>
      <c r="I388" s="1127"/>
      <c r="J388" s="1128" t="e">
        <f t="shared" si="90"/>
        <v>#DIV/0!</v>
      </c>
      <c r="K388" s="831"/>
      <c r="L388" s="831"/>
    </row>
    <row r="389" spans="1:12" s="766" customFormat="1" ht="48" hidden="1" customHeight="1" x14ac:dyDescent="0.25">
      <c r="A389" s="802"/>
      <c r="B389" s="969"/>
      <c r="C389" s="970"/>
      <c r="D389" s="970"/>
      <c r="E389" s="971"/>
      <c r="F389" s="1081" t="s">
        <v>512</v>
      </c>
      <c r="G389" s="973"/>
      <c r="H389" s="974">
        <f>SUM(H390)</f>
        <v>0</v>
      </c>
      <c r="I389" s="892">
        <f>SUM(I390)</f>
        <v>0</v>
      </c>
      <c r="J389" s="893" t="e">
        <f t="shared" si="90"/>
        <v>#DIV/0!</v>
      </c>
      <c r="K389" s="831"/>
      <c r="L389" s="831"/>
    </row>
    <row r="390" spans="1:12" s="766" customFormat="1" ht="30" hidden="1" customHeight="1" x14ac:dyDescent="0.25">
      <c r="A390" s="802"/>
      <c r="B390" s="1014" t="s">
        <v>11</v>
      </c>
      <c r="C390" s="821" t="s">
        <v>500</v>
      </c>
      <c r="D390" s="821" t="s">
        <v>511</v>
      </c>
      <c r="E390" s="822" t="s">
        <v>15</v>
      </c>
      <c r="F390" s="1125"/>
      <c r="G390" s="1140"/>
      <c r="H390" s="1141"/>
      <c r="I390" s="1127"/>
      <c r="J390" s="1128" t="e">
        <f t="shared" si="90"/>
        <v>#DIV/0!</v>
      </c>
      <c r="K390" s="831"/>
      <c r="L390" s="831"/>
    </row>
    <row r="391" spans="1:12" s="874" customFormat="1" ht="35.25" customHeight="1" x14ac:dyDescent="0.25">
      <c r="A391" s="780"/>
      <c r="B391" s="1142"/>
      <c r="C391" s="1143"/>
      <c r="D391" s="1143"/>
      <c r="E391" s="1144"/>
      <c r="F391" s="1136" t="s">
        <v>189</v>
      </c>
      <c r="G391" s="1137">
        <f t="shared" ref="G391:I392" si="105">G392</f>
        <v>2018000</v>
      </c>
      <c r="H391" s="1138">
        <f t="shared" si="105"/>
        <v>2517900</v>
      </c>
      <c r="I391" s="953">
        <f t="shared" si="105"/>
        <v>128800</v>
      </c>
      <c r="J391" s="954">
        <f t="shared" si="90"/>
        <v>5.1153739227133725E-2</v>
      </c>
      <c r="K391" s="831"/>
      <c r="L391" s="831"/>
    </row>
    <row r="392" spans="1:12" s="884" customFormat="1" ht="51.75" customHeight="1" x14ac:dyDescent="0.25">
      <c r="A392" s="1145"/>
      <c r="B392" s="940"/>
      <c r="C392" s="941"/>
      <c r="D392" s="941"/>
      <c r="E392" s="942"/>
      <c r="F392" s="1081" t="s">
        <v>116</v>
      </c>
      <c r="G392" s="973">
        <f t="shared" si="105"/>
        <v>2018000</v>
      </c>
      <c r="H392" s="974">
        <f t="shared" si="105"/>
        <v>2517900</v>
      </c>
      <c r="I392" s="892">
        <f t="shared" si="105"/>
        <v>128800</v>
      </c>
      <c r="J392" s="893">
        <f t="shared" si="90"/>
        <v>5.1153739227133725E-2</v>
      </c>
      <c r="K392" s="831"/>
      <c r="L392" s="831"/>
    </row>
    <row r="393" spans="1:12" s="766" customFormat="1" ht="15.75" customHeight="1" thickBot="1" x14ac:dyDescent="0.3">
      <c r="A393" s="802"/>
      <c r="B393" s="1146" t="s">
        <v>11</v>
      </c>
      <c r="C393" s="842"/>
      <c r="D393" s="842" t="s">
        <v>368</v>
      </c>
      <c r="E393" s="843" t="s">
        <v>140</v>
      </c>
      <c r="F393" s="1147"/>
      <c r="G393" s="1148">
        <v>2018000</v>
      </c>
      <c r="H393" s="1149">
        <v>2517900</v>
      </c>
      <c r="I393" s="1150">
        <v>128800</v>
      </c>
      <c r="J393" s="1151">
        <f t="shared" si="90"/>
        <v>5.1153739227133725E-2</v>
      </c>
      <c r="K393" s="831"/>
      <c r="L393" s="831"/>
    </row>
    <row r="394" spans="1:12" s="930" customFormat="1" ht="40.5" customHeight="1" thickBot="1" x14ac:dyDescent="0.3">
      <c r="A394" s="984">
        <v>8</v>
      </c>
      <c r="B394" s="985"/>
      <c r="C394" s="986"/>
      <c r="D394" s="986"/>
      <c r="E394" s="1152"/>
      <c r="F394" s="988" t="s">
        <v>245</v>
      </c>
      <c r="G394" s="862">
        <f>G395+G414+G433+G448+G461+G487+G439</f>
        <v>434832942.00999999</v>
      </c>
      <c r="H394" s="1153">
        <f>H395+H414+H433+H436+H439+H445+H448+H461+H487</f>
        <v>2463155595.4499998</v>
      </c>
      <c r="I394" s="1153">
        <f>I395+I414+I433+I436+I439+I445+I448+I461+I487</f>
        <v>88909460.50999999</v>
      </c>
      <c r="J394" s="1154">
        <f t="shared" si="90"/>
        <v>3.6095754841568142E-2</v>
      </c>
      <c r="K394" s="831"/>
      <c r="L394" s="831"/>
    </row>
    <row r="395" spans="1:12" s="874" customFormat="1" ht="33.75" customHeight="1" x14ac:dyDescent="0.25">
      <c r="A395" s="989"/>
      <c r="B395" s="1106"/>
      <c r="C395" s="1107"/>
      <c r="D395" s="1107"/>
      <c r="E395" s="1108"/>
      <c r="F395" s="899" t="s">
        <v>195</v>
      </c>
      <c r="G395" s="871">
        <f>G398+G400+G402+G404+G406+G410</f>
        <v>138422541.28</v>
      </c>
      <c r="H395" s="1155">
        <f>H398+H400+H402+H404+H406+H410+H412+H396+H408</f>
        <v>106978289.73999999</v>
      </c>
      <c r="I395" s="1156">
        <f>I398+I400+I402+I404+I406+I408+I410+I412+I396</f>
        <v>12959016.860000001</v>
      </c>
      <c r="J395" s="1157">
        <f t="shared" si="90"/>
        <v>0.12113688573163389</v>
      </c>
      <c r="K395" s="831"/>
      <c r="L395" s="831"/>
    </row>
    <row r="396" spans="1:12" s="874" customFormat="1" ht="45.75" hidden="1" customHeight="1" x14ac:dyDescent="0.25">
      <c r="A396" s="989"/>
      <c r="B396" s="940"/>
      <c r="C396" s="941"/>
      <c r="D396" s="941"/>
      <c r="E396" s="971"/>
      <c r="F396" s="972" t="s">
        <v>461</v>
      </c>
      <c r="G396" s="974"/>
      <c r="H396" s="974">
        <f>H397</f>
        <v>0</v>
      </c>
      <c r="I396" s="892">
        <f>I397</f>
        <v>0</v>
      </c>
      <c r="J396" s="893" t="e">
        <f t="shared" si="90"/>
        <v>#DIV/0!</v>
      </c>
      <c r="K396" s="831"/>
      <c r="L396" s="831"/>
    </row>
    <row r="397" spans="1:12" s="874" customFormat="1" ht="17.25" hidden="1" customHeight="1" x14ac:dyDescent="0.25">
      <c r="A397" s="989"/>
      <c r="B397" s="955" t="s">
        <v>19</v>
      </c>
      <c r="C397" s="894"/>
      <c r="D397" s="894" t="s">
        <v>462</v>
      </c>
      <c r="E397" s="895" t="s">
        <v>26</v>
      </c>
      <c r="F397" s="956"/>
      <c r="G397" s="825"/>
      <c r="H397" s="825"/>
      <c r="I397" s="826"/>
      <c r="J397" s="827" t="e">
        <f t="shared" si="90"/>
        <v>#DIV/0!</v>
      </c>
      <c r="K397" s="831"/>
      <c r="L397" s="831"/>
    </row>
    <row r="398" spans="1:12" s="884" customFormat="1" ht="127.5" hidden="1" customHeight="1" x14ac:dyDescent="0.25">
      <c r="A398" s="876"/>
      <c r="B398" s="940"/>
      <c r="C398" s="941"/>
      <c r="D398" s="941"/>
      <c r="E398" s="971"/>
      <c r="F398" s="972" t="s">
        <v>207</v>
      </c>
      <c r="G398" s="974">
        <f t="shared" ref="G398:I398" si="106">G399</f>
        <v>31518155</v>
      </c>
      <c r="H398" s="974">
        <f t="shared" si="106"/>
        <v>0</v>
      </c>
      <c r="I398" s="892">
        <f t="shared" si="106"/>
        <v>0</v>
      </c>
      <c r="J398" s="893" t="e">
        <f t="shared" si="90"/>
        <v>#DIV/0!</v>
      </c>
      <c r="K398" s="831"/>
      <c r="L398" s="831"/>
    </row>
    <row r="399" spans="1:12" s="766" customFormat="1" ht="13.5" hidden="1" customHeight="1" x14ac:dyDescent="0.25">
      <c r="A399" s="802"/>
      <c r="B399" s="955" t="s">
        <v>19</v>
      </c>
      <c r="C399" s="894"/>
      <c r="D399" s="894" t="s">
        <v>369</v>
      </c>
      <c r="E399" s="895" t="s">
        <v>15</v>
      </c>
      <c r="F399" s="956"/>
      <c r="G399" s="825">
        <v>31518155</v>
      </c>
      <c r="H399" s="825"/>
      <c r="I399" s="826"/>
      <c r="J399" s="827" t="e">
        <f t="shared" si="90"/>
        <v>#DIV/0!</v>
      </c>
      <c r="K399" s="831"/>
      <c r="L399" s="831"/>
    </row>
    <row r="400" spans="1:12" s="884" customFormat="1" ht="30" customHeight="1" x14ac:dyDescent="0.25">
      <c r="A400" s="876"/>
      <c r="B400" s="940"/>
      <c r="C400" s="941"/>
      <c r="D400" s="941"/>
      <c r="E400" s="971"/>
      <c r="F400" s="972" t="s">
        <v>40</v>
      </c>
      <c r="G400" s="974">
        <f>G401</f>
        <v>40083996.299999997</v>
      </c>
      <c r="H400" s="974">
        <f>H401</f>
        <v>40572427.170000002</v>
      </c>
      <c r="I400" s="892">
        <f t="shared" ref="I400" si="107">I401</f>
        <v>4492084.4000000004</v>
      </c>
      <c r="J400" s="893">
        <f t="shared" si="90"/>
        <v>0.11071766500875083</v>
      </c>
      <c r="K400" s="831"/>
      <c r="L400" s="831"/>
    </row>
    <row r="401" spans="1:12" s="766" customFormat="1" ht="17.25" customHeight="1" x14ac:dyDescent="0.25">
      <c r="A401" s="802"/>
      <c r="B401" s="955" t="s">
        <v>19</v>
      </c>
      <c r="C401" s="894"/>
      <c r="D401" s="894" t="s">
        <v>370</v>
      </c>
      <c r="E401" s="895" t="s">
        <v>12</v>
      </c>
      <c r="F401" s="956"/>
      <c r="G401" s="825">
        <v>40083996.299999997</v>
      </c>
      <c r="H401" s="825">
        <v>40572427.170000002</v>
      </c>
      <c r="I401" s="826">
        <v>4492084.4000000004</v>
      </c>
      <c r="J401" s="827">
        <f t="shared" si="90"/>
        <v>0.11071766500875083</v>
      </c>
      <c r="K401" s="831"/>
      <c r="L401" s="831"/>
    </row>
    <row r="402" spans="1:12" s="884" customFormat="1" ht="30" customHeight="1" x14ac:dyDescent="0.25">
      <c r="A402" s="876"/>
      <c r="B402" s="940"/>
      <c r="C402" s="941"/>
      <c r="D402" s="941"/>
      <c r="E402" s="971"/>
      <c r="F402" s="972" t="s">
        <v>120</v>
      </c>
      <c r="G402" s="974">
        <f>G403</f>
        <v>37535901.770000003</v>
      </c>
      <c r="H402" s="974">
        <f>H403</f>
        <v>38918161.060000002</v>
      </c>
      <c r="I402" s="892">
        <f t="shared" ref="I402" si="108">I403</f>
        <v>4127449.24</v>
      </c>
      <c r="J402" s="893">
        <f t="shared" si="90"/>
        <v>0.10605458037024733</v>
      </c>
      <c r="K402" s="831"/>
      <c r="L402" s="831"/>
    </row>
    <row r="403" spans="1:12" s="766" customFormat="1" ht="17.25" customHeight="1" x14ac:dyDescent="0.25">
      <c r="A403" s="802"/>
      <c r="B403" s="955" t="s">
        <v>19</v>
      </c>
      <c r="C403" s="894"/>
      <c r="D403" s="894" t="s">
        <v>371</v>
      </c>
      <c r="E403" s="895" t="s">
        <v>12</v>
      </c>
      <c r="F403" s="956"/>
      <c r="G403" s="825">
        <v>37535901.770000003</v>
      </c>
      <c r="H403" s="825">
        <v>38918161.060000002</v>
      </c>
      <c r="I403" s="826">
        <v>4127449.24</v>
      </c>
      <c r="J403" s="827">
        <f t="shared" si="90"/>
        <v>0.10605458037024733</v>
      </c>
      <c r="K403" s="831"/>
      <c r="L403" s="831"/>
    </row>
    <row r="404" spans="1:12" s="884" customFormat="1" ht="30" customHeight="1" x14ac:dyDescent="0.25">
      <c r="A404" s="876"/>
      <c r="B404" s="940"/>
      <c r="C404" s="941"/>
      <c r="D404" s="941"/>
      <c r="E404" s="971"/>
      <c r="F404" s="972" t="s">
        <v>121</v>
      </c>
      <c r="G404" s="974">
        <f>G405</f>
        <v>4000000</v>
      </c>
      <c r="H404" s="974">
        <f>H405</f>
        <v>2594915.02</v>
      </c>
      <c r="I404" s="892">
        <f t="shared" ref="I404" si="109">I405</f>
        <v>2750</v>
      </c>
      <c r="J404" s="893">
        <f t="shared" si="90"/>
        <v>1.0597649552315589E-3</v>
      </c>
      <c r="K404" s="831"/>
      <c r="L404" s="831"/>
    </row>
    <row r="405" spans="1:12" s="766" customFormat="1" ht="18" customHeight="1" x14ac:dyDescent="0.25">
      <c r="A405" s="802"/>
      <c r="B405" s="955" t="s">
        <v>19</v>
      </c>
      <c r="C405" s="894"/>
      <c r="D405" s="894" t="s">
        <v>372</v>
      </c>
      <c r="E405" s="895" t="s">
        <v>15</v>
      </c>
      <c r="F405" s="956"/>
      <c r="G405" s="825">
        <v>4000000</v>
      </c>
      <c r="H405" s="825">
        <v>2594915.02</v>
      </c>
      <c r="I405" s="826">
        <v>2750</v>
      </c>
      <c r="J405" s="827">
        <f t="shared" si="90"/>
        <v>1.0597649552315589E-3</v>
      </c>
      <c r="K405" s="831"/>
      <c r="L405" s="831"/>
    </row>
    <row r="406" spans="1:12" s="884" customFormat="1" ht="63.75" customHeight="1" x14ac:dyDescent="0.25">
      <c r="A406" s="876"/>
      <c r="B406" s="940"/>
      <c r="C406" s="941"/>
      <c r="D406" s="941"/>
      <c r="E406" s="971"/>
      <c r="F406" s="972" t="s">
        <v>156</v>
      </c>
      <c r="G406" s="974">
        <f>G407</f>
        <v>25284488.210000001</v>
      </c>
      <c r="H406" s="974">
        <f>H407</f>
        <v>24327716.129999999</v>
      </c>
      <c r="I406" s="892">
        <f t="shared" ref="I406" si="110">I407</f>
        <v>4079733.22</v>
      </c>
      <c r="J406" s="893">
        <f t="shared" si="90"/>
        <v>0.16769898161418575</v>
      </c>
      <c r="K406" s="831"/>
      <c r="L406" s="831"/>
    </row>
    <row r="407" spans="1:12" s="766" customFormat="1" ht="18" customHeight="1" x14ac:dyDescent="0.25">
      <c r="A407" s="802"/>
      <c r="B407" s="955" t="s">
        <v>19</v>
      </c>
      <c r="C407" s="894"/>
      <c r="D407" s="894" t="s">
        <v>373</v>
      </c>
      <c r="E407" s="895" t="s">
        <v>15</v>
      </c>
      <c r="F407" s="956"/>
      <c r="G407" s="825">
        <v>25284488.210000001</v>
      </c>
      <c r="H407" s="825">
        <v>24327716.129999999</v>
      </c>
      <c r="I407" s="826">
        <v>4079733.22</v>
      </c>
      <c r="J407" s="827">
        <f t="shared" si="90"/>
        <v>0.16769898161418575</v>
      </c>
      <c r="K407" s="831"/>
      <c r="L407" s="831"/>
    </row>
    <row r="408" spans="1:12" s="766" customFormat="1" ht="27.75" hidden="1" customHeight="1" x14ac:dyDescent="0.25">
      <c r="A408" s="802"/>
      <c r="B408" s="940"/>
      <c r="C408" s="941"/>
      <c r="D408" s="941"/>
      <c r="E408" s="971"/>
      <c r="F408" s="972" t="s">
        <v>123</v>
      </c>
      <c r="G408" s="974"/>
      <c r="H408" s="974">
        <f>H409</f>
        <v>0</v>
      </c>
      <c r="I408" s="892">
        <f>I409</f>
        <v>0</v>
      </c>
      <c r="J408" s="893" t="e">
        <f t="shared" si="90"/>
        <v>#DIV/0!</v>
      </c>
      <c r="K408" s="831"/>
      <c r="L408" s="831"/>
    </row>
    <row r="409" spans="1:12" s="766" customFormat="1" ht="23.25" hidden="1" customHeight="1" x14ac:dyDescent="0.25">
      <c r="A409" s="802"/>
      <c r="B409" s="955" t="s">
        <v>19</v>
      </c>
      <c r="C409" s="894"/>
      <c r="D409" s="894" t="s">
        <v>495</v>
      </c>
      <c r="E409" s="895" t="s">
        <v>93</v>
      </c>
      <c r="F409" s="956"/>
      <c r="G409" s="825"/>
      <c r="H409" s="825"/>
      <c r="I409" s="826"/>
      <c r="J409" s="827" t="e">
        <f t="shared" si="90"/>
        <v>#DIV/0!</v>
      </c>
      <c r="K409" s="831"/>
      <c r="L409" s="831"/>
    </row>
    <row r="410" spans="1:12" s="884" customFormat="1" ht="29.25" customHeight="1" x14ac:dyDescent="0.25">
      <c r="A410" s="876"/>
      <c r="B410" s="940"/>
      <c r="C410" s="941"/>
      <c r="D410" s="941"/>
      <c r="E410" s="971"/>
      <c r="F410" s="972" t="s">
        <v>428</v>
      </c>
      <c r="G410" s="974">
        <f>G411</f>
        <v>0</v>
      </c>
      <c r="H410" s="974">
        <f>H411</f>
        <v>565070.36</v>
      </c>
      <c r="I410" s="892">
        <f>I411</f>
        <v>257000</v>
      </c>
      <c r="J410" s="893">
        <f t="shared" si="90"/>
        <v>0.45481061862809441</v>
      </c>
      <c r="K410" s="831"/>
      <c r="L410" s="831"/>
    </row>
    <row r="411" spans="1:12" s="766" customFormat="1" ht="14.25" customHeight="1" x14ac:dyDescent="0.25">
      <c r="A411" s="802"/>
      <c r="B411" s="1023" t="s">
        <v>19</v>
      </c>
      <c r="C411" s="821"/>
      <c r="D411" s="821" t="s">
        <v>438</v>
      </c>
      <c r="E411" s="822" t="s">
        <v>442</v>
      </c>
      <c r="F411" s="956"/>
      <c r="G411" s="825"/>
      <c r="H411" s="825">
        <v>565070.36</v>
      </c>
      <c r="I411" s="826">
        <v>257000</v>
      </c>
      <c r="J411" s="827">
        <f t="shared" si="90"/>
        <v>0.45481061862809441</v>
      </c>
      <c r="K411" s="831"/>
      <c r="L411" s="831"/>
    </row>
    <row r="412" spans="1:12" s="766" customFormat="1" ht="54" hidden="1" customHeight="1" x14ac:dyDescent="0.25">
      <c r="A412" s="802"/>
      <c r="B412" s="940"/>
      <c r="C412" s="941"/>
      <c r="D412" s="941"/>
      <c r="E412" s="971"/>
      <c r="F412" s="972" t="s">
        <v>439</v>
      </c>
      <c r="G412" s="974">
        <f>G413</f>
        <v>0</v>
      </c>
      <c r="H412" s="974">
        <f>H413</f>
        <v>0</v>
      </c>
      <c r="I412" s="892">
        <f>I413</f>
        <v>0</v>
      </c>
      <c r="J412" s="893" t="e">
        <f t="shared" si="90"/>
        <v>#DIV/0!</v>
      </c>
      <c r="K412" s="831"/>
      <c r="L412" s="831"/>
    </row>
    <row r="413" spans="1:12" s="766" customFormat="1" ht="14.25" hidden="1" customHeight="1" x14ac:dyDescent="0.25">
      <c r="A413" s="802"/>
      <c r="B413" s="1023" t="s">
        <v>19</v>
      </c>
      <c r="C413" s="821"/>
      <c r="D413" s="821" t="s">
        <v>440</v>
      </c>
      <c r="E413" s="822" t="s">
        <v>442</v>
      </c>
      <c r="F413" s="956"/>
      <c r="G413" s="825"/>
      <c r="H413" s="825"/>
      <c r="I413" s="826"/>
      <c r="J413" s="827" t="e">
        <f t="shared" si="90"/>
        <v>#DIV/0!</v>
      </c>
      <c r="K413" s="831"/>
      <c r="L413" s="831"/>
    </row>
    <row r="414" spans="1:12" s="874" customFormat="1" ht="47.25" customHeight="1" x14ac:dyDescent="0.25">
      <c r="A414" s="780"/>
      <c r="B414" s="912"/>
      <c r="C414" s="913"/>
      <c r="D414" s="913"/>
      <c r="E414" s="914"/>
      <c r="F414" s="899" t="s">
        <v>196</v>
      </c>
      <c r="G414" s="901">
        <f>G415+G417</f>
        <v>6939584</v>
      </c>
      <c r="H414" s="901">
        <f>H415+H417+H421+H419</f>
        <v>38013649</v>
      </c>
      <c r="I414" s="902">
        <f>I415+I417+I421+I419</f>
        <v>16688796.5</v>
      </c>
      <c r="J414" s="903">
        <f t="shared" si="90"/>
        <v>0.43902116579231842</v>
      </c>
      <c r="K414" s="831"/>
      <c r="L414" s="831"/>
    </row>
    <row r="415" spans="1:12" s="884" customFormat="1" ht="30" customHeight="1" x14ac:dyDescent="0.25">
      <c r="A415" s="876"/>
      <c r="B415" s="940"/>
      <c r="C415" s="941"/>
      <c r="D415" s="941"/>
      <c r="E415" s="971"/>
      <c r="F415" s="972" t="s">
        <v>124</v>
      </c>
      <c r="G415" s="974">
        <f>G416</f>
        <v>6260000</v>
      </c>
      <c r="H415" s="974">
        <f>H416</f>
        <v>15424770</v>
      </c>
      <c r="I415" s="892">
        <f t="shared" ref="I415" si="111">I416</f>
        <v>0</v>
      </c>
      <c r="J415" s="893">
        <f t="shared" si="90"/>
        <v>0</v>
      </c>
      <c r="K415" s="831"/>
      <c r="L415" s="831"/>
    </row>
    <row r="416" spans="1:12" s="766" customFormat="1" ht="18" customHeight="1" x14ac:dyDescent="0.25">
      <c r="A416" s="802"/>
      <c r="B416" s="1025" t="s">
        <v>19</v>
      </c>
      <c r="C416" s="894"/>
      <c r="D416" s="894" t="s">
        <v>374</v>
      </c>
      <c r="E416" s="895" t="s">
        <v>15</v>
      </c>
      <c r="F416" s="956"/>
      <c r="G416" s="825">
        <v>6260000</v>
      </c>
      <c r="H416" s="825">
        <v>15424770</v>
      </c>
      <c r="I416" s="826">
        <v>0</v>
      </c>
      <c r="J416" s="827">
        <f t="shared" si="90"/>
        <v>0</v>
      </c>
      <c r="K416" s="831"/>
      <c r="L416" s="831"/>
    </row>
    <row r="417" spans="1:12" s="884" customFormat="1" ht="42" customHeight="1" x14ac:dyDescent="0.25">
      <c r="A417" s="876"/>
      <c r="B417" s="940"/>
      <c r="C417" s="941"/>
      <c r="D417" s="941"/>
      <c r="E417" s="971"/>
      <c r="F417" s="972" t="s">
        <v>125</v>
      </c>
      <c r="G417" s="974">
        <f>G418</f>
        <v>679584</v>
      </c>
      <c r="H417" s="974">
        <f>H418</f>
        <v>2370545</v>
      </c>
      <c r="I417" s="892">
        <f t="shared" ref="I417" si="112">I418</f>
        <v>55462.5</v>
      </c>
      <c r="J417" s="893">
        <f t="shared" si="90"/>
        <v>2.3396518522112005E-2</v>
      </c>
      <c r="K417" s="831"/>
      <c r="L417" s="831"/>
    </row>
    <row r="418" spans="1:12" s="766" customFormat="1" ht="17.25" customHeight="1" x14ac:dyDescent="0.25">
      <c r="A418" s="802"/>
      <c r="B418" s="1025" t="s">
        <v>19</v>
      </c>
      <c r="C418" s="894"/>
      <c r="D418" s="894" t="s">
        <v>375</v>
      </c>
      <c r="E418" s="895" t="s">
        <v>15</v>
      </c>
      <c r="F418" s="956"/>
      <c r="G418" s="825">
        <v>679584</v>
      </c>
      <c r="H418" s="825">
        <v>2370545</v>
      </c>
      <c r="I418" s="826">
        <v>55462.5</v>
      </c>
      <c r="J418" s="827">
        <f t="shared" ref="J418:J505" si="113">I418/H418</f>
        <v>2.3396518522112005E-2</v>
      </c>
      <c r="K418" s="831"/>
      <c r="L418" s="831"/>
    </row>
    <row r="419" spans="1:12" s="766" customFormat="1" ht="33" customHeight="1" x14ac:dyDescent="0.25">
      <c r="A419" s="802"/>
      <c r="B419" s="940"/>
      <c r="C419" s="941"/>
      <c r="D419" s="941"/>
      <c r="E419" s="971"/>
      <c r="F419" s="972" t="s">
        <v>457</v>
      </c>
      <c r="G419" s="974"/>
      <c r="H419" s="974">
        <f>H420</f>
        <v>20018334</v>
      </c>
      <c r="I419" s="892">
        <f>I420</f>
        <v>16633334</v>
      </c>
      <c r="J419" s="893">
        <f t="shared" si="113"/>
        <v>0.83090500937790324</v>
      </c>
      <c r="K419" s="831"/>
      <c r="L419" s="831"/>
    </row>
    <row r="420" spans="1:12" s="766" customFormat="1" ht="16.5" customHeight="1" x14ac:dyDescent="0.25">
      <c r="A420" s="802"/>
      <c r="B420" s="1025" t="s">
        <v>19</v>
      </c>
      <c r="C420" s="894"/>
      <c r="D420" s="894" t="s">
        <v>458</v>
      </c>
      <c r="E420" s="895"/>
      <c r="F420" s="956"/>
      <c r="G420" s="825"/>
      <c r="H420" s="825">
        <v>20018334</v>
      </c>
      <c r="I420" s="826">
        <v>16633334</v>
      </c>
      <c r="J420" s="827">
        <f t="shared" si="113"/>
        <v>0.83090500937790324</v>
      </c>
      <c r="K420" s="831"/>
      <c r="L420" s="831"/>
    </row>
    <row r="421" spans="1:12" s="1158" customFormat="1" ht="30" customHeight="1" x14ac:dyDescent="0.25">
      <c r="A421" s="876"/>
      <c r="B421" s="940"/>
      <c r="C421" s="941"/>
      <c r="D421" s="941"/>
      <c r="E421" s="971"/>
      <c r="F421" s="972" t="s">
        <v>21</v>
      </c>
      <c r="G421" s="974">
        <f t="shared" ref="G421:I421" si="114">SUM(G422:G424)</f>
        <v>0</v>
      </c>
      <c r="H421" s="974">
        <f t="shared" ref="H421" si="115">SUM(H422:H424)</f>
        <v>200000</v>
      </c>
      <c r="I421" s="892">
        <f t="shared" si="114"/>
        <v>0</v>
      </c>
      <c r="J421" s="893">
        <f t="shared" si="113"/>
        <v>0</v>
      </c>
      <c r="K421" s="831"/>
      <c r="L421" s="831"/>
    </row>
    <row r="422" spans="1:12" s="765" customFormat="1" ht="19.5" customHeight="1" x14ac:dyDescent="0.25">
      <c r="A422" s="802"/>
      <c r="B422" s="1040" t="s">
        <v>41</v>
      </c>
      <c r="C422" s="959" t="s">
        <v>588</v>
      </c>
      <c r="D422" s="959" t="s">
        <v>444</v>
      </c>
      <c r="E422" s="967" t="s">
        <v>22</v>
      </c>
      <c r="F422" s="956"/>
      <c r="G422" s="825"/>
      <c r="H422" s="825">
        <v>200000</v>
      </c>
      <c r="I422" s="826">
        <v>0</v>
      </c>
      <c r="J422" s="827">
        <f t="shared" si="113"/>
        <v>0</v>
      </c>
      <c r="K422" s="831"/>
      <c r="L422" s="831"/>
    </row>
    <row r="423" spans="1:12" s="765" customFormat="1" ht="12.75" hidden="1" customHeight="1" x14ac:dyDescent="0.25">
      <c r="A423" s="802"/>
      <c r="B423" s="1045" t="s">
        <v>19</v>
      </c>
      <c r="C423" s="821"/>
      <c r="D423" s="821" t="s">
        <v>126</v>
      </c>
      <c r="E423" s="821" t="s">
        <v>15</v>
      </c>
      <c r="F423" s="1029"/>
      <c r="G423" s="825"/>
      <c r="H423" s="825"/>
      <c r="I423" s="826"/>
      <c r="J423" s="827" t="e">
        <f t="shared" si="113"/>
        <v>#DIV/0!</v>
      </c>
      <c r="K423" s="831"/>
      <c r="L423" s="831"/>
    </row>
    <row r="424" spans="1:12" s="765" customFormat="1" ht="12.75" hidden="1" customHeight="1" x14ac:dyDescent="0.25">
      <c r="A424" s="802"/>
      <c r="B424" s="1045"/>
      <c r="C424" s="821"/>
      <c r="D424" s="821"/>
      <c r="E424" s="821"/>
      <c r="F424" s="1029"/>
      <c r="G424" s="825"/>
      <c r="H424" s="825"/>
      <c r="I424" s="826"/>
      <c r="J424" s="827" t="e">
        <f t="shared" si="113"/>
        <v>#DIV/0!</v>
      </c>
      <c r="K424" s="831"/>
      <c r="L424" s="831"/>
    </row>
    <row r="425" spans="1:12" s="1158" customFormat="1" ht="30" hidden="1" customHeight="1" x14ac:dyDescent="0.25">
      <c r="A425" s="876"/>
      <c r="B425" s="1118"/>
      <c r="C425" s="1119"/>
      <c r="D425" s="1119"/>
      <c r="E425" s="1120"/>
      <c r="F425" s="1018" t="s">
        <v>21</v>
      </c>
      <c r="G425" s="1020">
        <f t="shared" ref="G425:I425" si="116">SUM(G426:G429)</f>
        <v>0</v>
      </c>
      <c r="H425" s="1020">
        <f t="shared" si="116"/>
        <v>0</v>
      </c>
      <c r="I425" s="1021">
        <f t="shared" si="116"/>
        <v>0</v>
      </c>
      <c r="J425" s="1022" t="e">
        <f t="shared" si="113"/>
        <v>#DIV/0!</v>
      </c>
      <c r="K425" s="831"/>
      <c r="L425" s="831"/>
    </row>
    <row r="426" spans="1:12" s="765" customFormat="1" ht="12.75" hidden="1" customHeight="1" x14ac:dyDescent="0.25">
      <c r="A426" s="802"/>
      <c r="B426" s="955"/>
      <c r="C426" s="894"/>
      <c r="D426" s="894"/>
      <c r="E426" s="895"/>
      <c r="F426" s="823"/>
      <c r="G426" s="825"/>
      <c r="H426" s="825"/>
      <c r="I426" s="826"/>
      <c r="J426" s="827" t="e">
        <f t="shared" si="113"/>
        <v>#DIV/0!</v>
      </c>
      <c r="K426" s="831"/>
      <c r="L426" s="831"/>
    </row>
    <row r="427" spans="1:12" s="765" customFormat="1" ht="12.75" hidden="1" customHeight="1" x14ac:dyDescent="0.25">
      <c r="A427" s="802"/>
      <c r="B427" s="955" t="s">
        <v>19</v>
      </c>
      <c r="C427" s="894"/>
      <c r="D427" s="894" t="s">
        <v>127</v>
      </c>
      <c r="E427" s="895" t="s">
        <v>22</v>
      </c>
      <c r="F427" s="823"/>
      <c r="G427" s="825"/>
      <c r="H427" s="825"/>
      <c r="I427" s="826"/>
      <c r="J427" s="827" t="e">
        <f t="shared" si="113"/>
        <v>#DIV/0!</v>
      </c>
      <c r="K427" s="831"/>
      <c r="L427" s="831"/>
    </row>
    <row r="428" spans="1:12" s="765" customFormat="1" ht="12.75" hidden="1" customHeight="1" x14ac:dyDescent="0.25">
      <c r="A428" s="802"/>
      <c r="B428" s="955" t="s">
        <v>41</v>
      </c>
      <c r="C428" s="894"/>
      <c r="D428" s="894" t="s">
        <v>127</v>
      </c>
      <c r="E428" s="895" t="s">
        <v>22</v>
      </c>
      <c r="F428" s="823"/>
      <c r="G428" s="825"/>
      <c r="H428" s="825"/>
      <c r="I428" s="826"/>
      <c r="J428" s="827" t="e">
        <f t="shared" si="113"/>
        <v>#DIV/0!</v>
      </c>
      <c r="K428" s="831"/>
      <c r="L428" s="831"/>
    </row>
    <row r="429" spans="1:12" s="765" customFormat="1" ht="12.75" hidden="1" customHeight="1" x14ac:dyDescent="0.25">
      <c r="A429" s="802"/>
      <c r="B429" s="958"/>
      <c r="C429" s="959"/>
      <c r="D429" s="959"/>
      <c r="E429" s="967"/>
      <c r="F429" s="823"/>
      <c r="G429" s="825"/>
      <c r="H429" s="825"/>
      <c r="I429" s="826"/>
      <c r="J429" s="827" t="e">
        <f t="shared" si="113"/>
        <v>#DIV/0!</v>
      </c>
      <c r="K429" s="831"/>
      <c r="L429" s="831"/>
    </row>
    <row r="430" spans="1:12" s="1158" customFormat="1" ht="30" hidden="1" customHeight="1" x14ac:dyDescent="0.25">
      <c r="A430" s="876"/>
      <c r="B430" s="1049"/>
      <c r="C430" s="1016"/>
      <c r="D430" s="1016"/>
      <c r="E430" s="1159"/>
      <c r="F430" s="1160" t="s">
        <v>250</v>
      </c>
      <c r="G430" s="1161">
        <f>SUM(G431:G432)</f>
        <v>0</v>
      </c>
      <c r="H430" s="1161">
        <f>SUM(H431:H432)</f>
        <v>0</v>
      </c>
      <c r="I430" s="1021">
        <f t="shared" ref="I430" si="117">SUM(I431:I432)</f>
        <v>0</v>
      </c>
      <c r="J430" s="1022" t="e">
        <f t="shared" si="113"/>
        <v>#DIV/0!</v>
      </c>
      <c r="K430" s="831"/>
      <c r="L430" s="831"/>
    </row>
    <row r="431" spans="1:12" s="765" customFormat="1" ht="12.75" hidden="1" customHeight="1" x14ac:dyDescent="0.25">
      <c r="A431" s="802"/>
      <c r="B431" s="1752" t="s">
        <v>19</v>
      </c>
      <c r="C431" s="1754"/>
      <c r="D431" s="1754" t="s">
        <v>251</v>
      </c>
      <c r="E431" s="1756"/>
      <c r="F431" s="823"/>
      <c r="G431" s="1051"/>
      <c r="H431" s="1051"/>
      <c r="I431" s="1052"/>
      <c r="J431" s="827" t="e">
        <f t="shared" si="113"/>
        <v>#DIV/0!</v>
      </c>
      <c r="K431" s="831"/>
      <c r="L431" s="831"/>
    </row>
    <row r="432" spans="1:12" s="765" customFormat="1" ht="12.75" hidden="1" customHeight="1" x14ac:dyDescent="0.25">
      <c r="A432" s="802"/>
      <c r="B432" s="1753"/>
      <c r="C432" s="1755"/>
      <c r="D432" s="1755"/>
      <c r="E432" s="1757"/>
      <c r="F432" s="823" t="s">
        <v>7</v>
      </c>
      <c r="G432" s="1051"/>
      <c r="H432" s="1051"/>
      <c r="I432" s="1052"/>
      <c r="J432" s="827" t="e">
        <f t="shared" si="113"/>
        <v>#DIV/0!</v>
      </c>
      <c r="K432" s="831"/>
      <c r="L432" s="831"/>
    </row>
    <row r="433" spans="1:12" s="766" customFormat="1" ht="23.25" customHeight="1" x14ac:dyDescent="0.25">
      <c r="A433" s="802"/>
      <c r="B433" s="912"/>
      <c r="C433" s="913"/>
      <c r="D433" s="913"/>
      <c r="E433" s="914"/>
      <c r="F433" s="899" t="s">
        <v>252</v>
      </c>
      <c r="G433" s="901">
        <f>G434</f>
        <v>11676000</v>
      </c>
      <c r="H433" s="901">
        <f>H434</f>
        <v>11780000</v>
      </c>
      <c r="I433" s="902">
        <f>I434</f>
        <v>0</v>
      </c>
      <c r="J433" s="903">
        <f t="shared" si="113"/>
        <v>0</v>
      </c>
      <c r="K433" s="831"/>
      <c r="L433" s="831"/>
    </row>
    <row r="434" spans="1:12" s="766" customFormat="1" ht="18" customHeight="1" x14ac:dyDescent="0.25">
      <c r="A434" s="802"/>
      <c r="B434" s="940"/>
      <c r="C434" s="941"/>
      <c r="D434" s="941"/>
      <c r="E434" s="971"/>
      <c r="F434" s="972" t="s">
        <v>252</v>
      </c>
      <c r="G434" s="974">
        <f>G435</f>
        <v>11676000</v>
      </c>
      <c r="H434" s="974">
        <f>H435</f>
        <v>11780000</v>
      </c>
      <c r="I434" s="892">
        <f t="shared" ref="I434" si="118">I435</f>
        <v>0</v>
      </c>
      <c r="J434" s="893">
        <f t="shared" si="113"/>
        <v>0</v>
      </c>
      <c r="K434" s="831"/>
      <c r="L434" s="831"/>
    </row>
    <row r="435" spans="1:12" s="766" customFormat="1" ht="15" customHeight="1" x14ac:dyDescent="0.25">
      <c r="A435" s="802"/>
      <c r="B435" s="958" t="s">
        <v>19</v>
      </c>
      <c r="C435" s="959"/>
      <c r="D435" s="959" t="s">
        <v>376</v>
      </c>
      <c r="E435" s="967" t="s">
        <v>15</v>
      </c>
      <c r="F435" s="956"/>
      <c r="G435" s="1126">
        <v>11676000</v>
      </c>
      <c r="H435" s="1126">
        <v>11780000</v>
      </c>
      <c r="I435" s="1127">
        <v>0</v>
      </c>
      <c r="J435" s="1128">
        <f t="shared" si="113"/>
        <v>0</v>
      </c>
      <c r="K435" s="831"/>
      <c r="L435" s="831"/>
    </row>
    <row r="436" spans="1:12" s="766" customFormat="1" ht="29.25" customHeight="1" x14ac:dyDescent="0.25">
      <c r="A436" s="802"/>
      <c r="B436" s="1162"/>
      <c r="C436" s="1163"/>
      <c r="D436" s="1163"/>
      <c r="E436" s="1164"/>
      <c r="F436" s="1109" t="s">
        <v>563</v>
      </c>
      <c r="G436" s="1165"/>
      <c r="H436" s="1166">
        <f>SUM(H437)</f>
        <v>32377966</v>
      </c>
      <c r="I436" s="1167">
        <f>SUM(I437)</f>
        <v>0</v>
      </c>
      <c r="J436" s="1168">
        <f>I436/H436</f>
        <v>0</v>
      </c>
      <c r="K436" s="831"/>
      <c r="L436" s="831"/>
    </row>
    <row r="437" spans="1:12" s="766" customFormat="1" ht="85.5" customHeight="1" x14ac:dyDescent="0.25">
      <c r="A437" s="802"/>
      <c r="B437" s="962"/>
      <c r="C437" s="821"/>
      <c r="D437" s="821"/>
      <c r="E437" s="821"/>
      <c r="F437" s="921" t="s">
        <v>622</v>
      </c>
      <c r="G437" s="825"/>
      <c r="H437" s="825">
        <f>SUM(H438)</f>
        <v>32377966</v>
      </c>
      <c r="I437" s="826">
        <f>SUM(I438)</f>
        <v>0</v>
      </c>
      <c r="J437" s="827">
        <f>I437/H437</f>
        <v>0</v>
      </c>
      <c r="K437" s="831"/>
      <c r="L437" s="831"/>
    </row>
    <row r="438" spans="1:12" s="766" customFormat="1" ht="15" customHeight="1" x14ac:dyDescent="0.25">
      <c r="A438" s="802"/>
      <c r="B438" s="962" t="s">
        <v>19</v>
      </c>
      <c r="C438" s="821" t="s">
        <v>565</v>
      </c>
      <c r="D438" s="821" t="s">
        <v>566</v>
      </c>
      <c r="E438" s="821" t="s">
        <v>13</v>
      </c>
      <c r="F438" s="1125"/>
      <c r="G438" s="1126"/>
      <c r="H438" s="1126">
        <v>32377966</v>
      </c>
      <c r="I438" s="1127">
        <v>0</v>
      </c>
      <c r="J438" s="1128">
        <f>I438/H438</f>
        <v>0</v>
      </c>
      <c r="K438" s="831"/>
      <c r="L438" s="831"/>
    </row>
    <row r="439" spans="1:12" s="874" customFormat="1" ht="30.75" customHeight="1" x14ac:dyDescent="0.25">
      <c r="A439" s="780"/>
      <c r="B439" s="912"/>
      <c r="C439" s="913"/>
      <c r="D439" s="913"/>
      <c r="E439" s="914"/>
      <c r="F439" s="899" t="s">
        <v>128</v>
      </c>
      <c r="G439" s="901">
        <f>G440</f>
        <v>0</v>
      </c>
      <c r="H439" s="901">
        <f>H440+H442</f>
        <v>14617382.59</v>
      </c>
      <c r="I439" s="902">
        <f>I440+I442</f>
        <v>0</v>
      </c>
      <c r="J439" s="903">
        <f t="shared" si="113"/>
        <v>0</v>
      </c>
      <c r="K439" s="831"/>
      <c r="L439" s="831"/>
    </row>
    <row r="440" spans="1:12" s="884" customFormat="1" ht="30.75" hidden="1" customHeight="1" x14ac:dyDescent="0.25">
      <c r="A440" s="876"/>
      <c r="B440" s="940"/>
      <c r="C440" s="941"/>
      <c r="D440" s="941"/>
      <c r="E440" s="971"/>
      <c r="F440" s="972" t="s">
        <v>146</v>
      </c>
      <c r="G440" s="974">
        <f>G441</f>
        <v>0</v>
      </c>
      <c r="H440" s="974">
        <f>H441</f>
        <v>0</v>
      </c>
      <c r="I440" s="892">
        <f>I441</f>
        <v>0</v>
      </c>
      <c r="J440" s="893" t="e">
        <f t="shared" si="113"/>
        <v>#DIV/0!</v>
      </c>
      <c r="K440" s="831"/>
      <c r="L440" s="831"/>
    </row>
    <row r="441" spans="1:12" s="766" customFormat="1" ht="13.5" hidden="1" customHeight="1" x14ac:dyDescent="0.25">
      <c r="A441" s="802"/>
      <c r="B441" s="955" t="s">
        <v>41</v>
      </c>
      <c r="C441" s="894"/>
      <c r="D441" s="894" t="s">
        <v>441</v>
      </c>
      <c r="E441" s="895" t="s">
        <v>22</v>
      </c>
      <c r="F441" s="956"/>
      <c r="G441" s="1169">
        <v>0</v>
      </c>
      <c r="H441" s="1126"/>
      <c r="I441" s="1127"/>
      <c r="J441" s="1128" t="e">
        <f t="shared" si="113"/>
        <v>#DIV/0!</v>
      </c>
      <c r="K441" s="831"/>
      <c r="L441" s="831"/>
    </row>
    <row r="442" spans="1:12" s="766" customFormat="1" ht="30" customHeight="1" x14ac:dyDescent="0.25">
      <c r="A442" s="802"/>
      <c r="B442" s="940"/>
      <c r="C442" s="941"/>
      <c r="D442" s="941"/>
      <c r="E442" s="971"/>
      <c r="F442" s="972" t="s">
        <v>253</v>
      </c>
      <c r="G442" s="974"/>
      <c r="H442" s="974">
        <f>SUM(H443:H444)</f>
        <v>14617382.59</v>
      </c>
      <c r="I442" s="892">
        <f>SUM(I443:I444)</f>
        <v>0</v>
      </c>
      <c r="J442" s="893">
        <f t="shared" si="113"/>
        <v>0</v>
      </c>
      <c r="K442" s="831"/>
      <c r="L442" s="831"/>
    </row>
    <row r="443" spans="1:12" s="766" customFormat="1" ht="19.5" customHeight="1" x14ac:dyDescent="0.25">
      <c r="A443" s="802"/>
      <c r="B443" s="821" t="s">
        <v>41</v>
      </c>
      <c r="C443" s="821" t="s">
        <v>588</v>
      </c>
      <c r="D443" s="821" t="s">
        <v>589</v>
      </c>
      <c r="E443" s="821" t="s">
        <v>567</v>
      </c>
      <c r="F443" s="1095"/>
      <c r="G443" s="1021"/>
      <c r="H443" s="1021">
        <v>10255250.869999999</v>
      </c>
      <c r="I443" s="1021">
        <v>0</v>
      </c>
      <c r="J443" s="1170">
        <f>I443/H443</f>
        <v>0</v>
      </c>
      <c r="K443" s="831"/>
      <c r="L443" s="831"/>
    </row>
    <row r="444" spans="1:12" s="766" customFormat="1" ht="18.75" customHeight="1" x14ac:dyDescent="0.25">
      <c r="A444" s="802"/>
      <c r="B444" s="943" t="s">
        <v>41</v>
      </c>
      <c r="C444" s="944" t="s">
        <v>583</v>
      </c>
      <c r="D444" s="944" t="s">
        <v>580</v>
      </c>
      <c r="E444" s="945" t="s">
        <v>22</v>
      </c>
      <c r="F444" s="946"/>
      <c r="G444" s="1149"/>
      <c r="H444" s="1149">
        <v>4362131.72</v>
      </c>
      <c r="I444" s="1171">
        <v>0</v>
      </c>
      <c r="J444" s="1172">
        <f t="shared" si="113"/>
        <v>0</v>
      </c>
      <c r="K444" s="831"/>
      <c r="L444" s="831"/>
    </row>
    <row r="445" spans="1:12" s="766" customFormat="1" ht="52.5" customHeight="1" x14ac:dyDescent="0.25">
      <c r="A445" s="802"/>
      <c r="B445" s="1758"/>
      <c r="C445" s="1759"/>
      <c r="D445" s="1759"/>
      <c r="E445" s="1760"/>
      <c r="F445" s="1173" t="s">
        <v>574</v>
      </c>
      <c r="G445" s="1174"/>
      <c r="H445" s="1175">
        <f>SUM(H446)</f>
        <v>1540583463.1600001</v>
      </c>
      <c r="I445" s="1175">
        <f>SUM(I446)</f>
        <v>0</v>
      </c>
      <c r="J445" s="1176">
        <f t="shared" si="113"/>
        <v>0</v>
      </c>
      <c r="K445" s="831"/>
      <c r="L445" s="831"/>
    </row>
    <row r="446" spans="1:12" s="766" customFormat="1" ht="40.5" customHeight="1" x14ac:dyDescent="0.25">
      <c r="A446" s="802"/>
      <c r="B446" s="1177"/>
      <c r="C446" s="1042"/>
      <c r="D446" s="1042"/>
      <c r="E446" s="1042"/>
      <c r="F446" s="1043" t="s">
        <v>575</v>
      </c>
      <c r="G446" s="910"/>
      <c r="H446" s="910">
        <f>SUM(H447)</f>
        <v>1540583463.1600001</v>
      </c>
      <c r="I446" s="910">
        <f>SUM(I447)</f>
        <v>0</v>
      </c>
      <c r="J446" s="1176">
        <f t="shared" si="113"/>
        <v>0</v>
      </c>
      <c r="K446" s="831"/>
      <c r="L446" s="831"/>
    </row>
    <row r="447" spans="1:12" s="766" customFormat="1" ht="18.75" customHeight="1" x14ac:dyDescent="0.25">
      <c r="A447" s="802"/>
      <c r="B447" s="962" t="s">
        <v>19</v>
      </c>
      <c r="C447" s="821" t="s">
        <v>576</v>
      </c>
      <c r="D447" s="821" t="s">
        <v>577</v>
      </c>
      <c r="E447" s="821"/>
      <c r="F447" s="961"/>
      <c r="G447" s="1127"/>
      <c r="H447" s="1127">
        <v>1540583463.1600001</v>
      </c>
      <c r="I447" s="1127">
        <v>0</v>
      </c>
      <c r="J447" s="1176">
        <f t="shared" si="113"/>
        <v>0</v>
      </c>
      <c r="K447" s="831"/>
      <c r="L447" s="831"/>
    </row>
    <row r="448" spans="1:12" s="766" customFormat="1" ht="28.5" customHeight="1" thickBot="1" x14ac:dyDescent="0.3">
      <c r="A448" s="802"/>
      <c r="B448" s="1178"/>
      <c r="C448" s="1179"/>
      <c r="D448" s="1179"/>
      <c r="E448" s="1180"/>
      <c r="F448" s="1181" t="s">
        <v>254</v>
      </c>
      <c r="G448" s="1182">
        <f>G449+G452+G455</f>
        <v>19537514.190000001</v>
      </c>
      <c r="H448" s="1183">
        <f>H449+H452+H455+H457</f>
        <v>107173046.03999999</v>
      </c>
      <c r="I448" s="1184">
        <f>I449+I452+I455+I457</f>
        <v>14898726.239999998</v>
      </c>
      <c r="J448" s="1185">
        <f t="shared" si="113"/>
        <v>0.13901560877946284</v>
      </c>
      <c r="K448" s="831"/>
      <c r="L448" s="831"/>
    </row>
    <row r="449" spans="1:12" s="766" customFormat="1" ht="48.75" customHeight="1" x14ac:dyDescent="0.25">
      <c r="A449" s="802"/>
      <c r="B449" s="940"/>
      <c r="C449" s="941"/>
      <c r="D449" s="941"/>
      <c r="E449" s="971"/>
      <c r="F449" s="972" t="s">
        <v>190</v>
      </c>
      <c r="G449" s="973">
        <f>G450+G451</f>
        <v>15292184</v>
      </c>
      <c r="H449" s="974">
        <f>H450+H451</f>
        <v>14753108</v>
      </c>
      <c r="I449" s="975">
        <f t="shared" ref="I449" si="119">I450+I451</f>
        <v>0</v>
      </c>
      <c r="J449" s="976">
        <f t="shared" si="113"/>
        <v>0</v>
      </c>
      <c r="K449" s="831"/>
      <c r="L449" s="831"/>
    </row>
    <row r="450" spans="1:12" s="766" customFormat="1" ht="17.25" customHeight="1" x14ac:dyDescent="0.25">
      <c r="A450" s="802"/>
      <c r="B450" s="1025" t="s">
        <v>19</v>
      </c>
      <c r="C450" s="894"/>
      <c r="D450" s="894" t="s">
        <v>377</v>
      </c>
      <c r="E450" s="895" t="s">
        <v>15</v>
      </c>
      <c r="F450" s="1186"/>
      <c r="G450" s="889">
        <v>1564036</v>
      </c>
      <c r="H450" s="825">
        <v>1831832</v>
      </c>
      <c r="I450" s="826">
        <v>0</v>
      </c>
      <c r="J450" s="827">
        <f t="shared" si="113"/>
        <v>0</v>
      </c>
      <c r="K450" s="831"/>
      <c r="L450" s="831"/>
    </row>
    <row r="451" spans="1:12" s="766" customFormat="1" ht="18" customHeight="1" x14ac:dyDescent="0.25">
      <c r="A451" s="802"/>
      <c r="B451" s="955" t="s">
        <v>19</v>
      </c>
      <c r="C451" s="894"/>
      <c r="D451" s="894" t="s">
        <v>378</v>
      </c>
      <c r="E451" s="895" t="s">
        <v>14</v>
      </c>
      <c r="F451" s="823"/>
      <c r="G451" s="889">
        <v>13728148</v>
      </c>
      <c r="H451" s="825">
        <v>12921276</v>
      </c>
      <c r="I451" s="826">
        <v>0</v>
      </c>
      <c r="J451" s="827">
        <f t="shared" si="113"/>
        <v>0</v>
      </c>
      <c r="K451" s="831"/>
      <c r="L451" s="831"/>
    </row>
    <row r="452" spans="1:12" s="766" customFormat="1" ht="44.25" customHeight="1" x14ac:dyDescent="0.25">
      <c r="A452" s="802"/>
      <c r="B452" s="940"/>
      <c r="C452" s="941"/>
      <c r="D452" s="941"/>
      <c r="E452" s="971"/>
      <c r="F452" s="972" t="s">
        <v>205</v>
      </c>
      <c r="G452" s="973">
        <f>G453+G454</f>
        <v>1240000</v>
      </c>
      <c r="H452" s="974">
        <f>H453+H454</f>
        <v>2371000</v>
      </c>
      <c r="I452" s="892">
        <f t="shared" ref="I452" si="120">I453+I454</f>
        <v>0</v>
      </c>
      <c r="J452" s="893">
        <f t="shared" si="113"/>
        <v>0</v>
      </c>
      <c r="K452" s="831"/>
      <c r="L452" s="831"/>
    </row>
    <row r="453" spans="1:12" s="766" customFormat="1" ht="12.75" customHeight="1" x14ac:dyDescent="0.25">
      <c r="A453" s="802"/>
      <c r="B453" s="886" t="s">
        <v>19</v>
      </c>
      <c r="C453" s="894"/>
      <c r="D453" s="894" t="s">
        <v>379</v>
      </c>
      <c r="E453" s="895" t="s">
        <v>15</v>
      </c>
      <c r="F453" s="823"/>
      <c r="G453" s="889">
        <v>440000</v>
      </c>
      <c r="H453" s="825">
        <v>421000</v>
      </c>
      <c r="I453" s="826">
        <v>0</v>
      </c>
      <c r="J453" s="827">
        <f t="shared" si="113"/>
        <v>0</v>
      </c>
      <c r="K453" s="831"/>
      <c r="L453" s="831"/>
    </row>
    <row r="454" spans="1:12" s="766" customFormat="1" ht="12.75" customHeight="1" x14ac:dyDescent="0.25">
      <c r="A454" s="802"/>
      <c r="B454" s="886" t="s">
        <v>19</v>
      </c>
      <c r="C454" s="894"/>
      <c r="D454" s="894" t="s">
        <v>380</v>
      </c>
      <c r="E454" s="895" t="s">
        <v>15</v>
      </c>
      <c r="F454" s="823"/>
      <c r="G454" s="889">
        <v>800000</v>
      </c>
      <c r="H454" s="825">
        <v>1950000</v>
      </c>
      <c r="I454" s="826">
        <v>0</v>
      </c>
      <c r="J454" s="827">
        <f t="shared" si="113"/>
        <v>0</v>
      </c>
      <c r="K454" s="831"/>
      <c r="L454" s="831"/>
    </row>
    <row r="455" spans="1:12" s="766" customFormat="1" ht="33" customHeight="1" x14ac:dyDescent="0.25">
      <c r="A455" s="802"/>
      <c r="B455" s="940"/>
      <c r="C455" s="941"/>
      <c r="D455" s="941"/>
      <c r="E455" s="971"/>
      <c r="F455" s="972" t="s">
        <v>191</v>
      </c>
      <c r="G455" s="973">
        <f t="shared" ref="G455:I455" si="121">G456</f>
        <v>3005330.19</v>
      </c>
      <c r="H455" s="974">
        <f t="shared" si="121"/>
        <v>16080620</v>
      </c>
      <c r="I455" s="892">
        <f t="shared" si="121"/>
        <v>0</v>
      </c>
      <c r="J455" s="893">
        <f t="shared" si="113"/>
        <v>0</v>
      </c>
      <c r="K455" s="831"/>
      <c r="L455" s="831"/>
    </row>
    <row r="456" spans="1:12" s="766" customFormat="1" ht="16.5" customHeight="1" x14ac:dyDescent="0.25">
      <c r="A456" s="802"/>
      <c r="B456" s="886" t="s">
        <v>19</v>
      </c>
      <c r="C456" s="894"/>
      <c r="D456" s="894" t="s">
        <v>381</v>
      </c>
      <c r="E456" s="895" t="s">
        <v>93</v>
      </c>
      <c r="F456" s="823"/>
      <c r="G456" s="889">
        <v>3005330.19</v>
      </c>
      <c r="H456" s="825">
        <v>16080620</v>
      </c>
      <c r="I456" s="826">
        <v>0</v>
      </c>
      <c r="J456" s="827">
        <f t="shared" si="113"/>
        <v>0</v>
      </c>
      <c r="K456" s="831"/>
      <c r="L456" s="831"/>
    </row>
    <row r="457" spans="1:12" s="766" customFormat="1" ht="53.25" customHeight="1" x14ac:dyDescent="0.25">
      <c r="A457" s="802"/>
      <c r="B457" s="940"/>
      <c r="C457" s="941"/>
      <c r="D457" s="941"/>
      <c r="E457" s="971"/>
      <c r="F457" s="972" t="s">
        <v>206</v>
      </c>
      <c r="G457" s="973">
        <f>SUM(G458:G460)</f>
        <v>0</v>
      </c>
      <c r="H457" s="974">
        <f>H458+H459+H460</f>
        <v>73968318.039999992</v>
      </c>
      <c r="I457" s="892">
        <f>I458+I459+I460</f>
        <v>14898726.239999998</v>
      </c>
      <c r="J457" s="893">
        <f t="shared" si="113"/>
        <v>0.20142037340829064</v>
      </c>
      <c r="K457" s="831"/>
      <c r="L457" s="831"/>
    </row>
    <row r="458" spans="1:12" s="766" customFormat="1" ht="12.75" customHeight="1" x14ac:dyDescent="0.25">
      <c r="A458" s="802"/>
      <c r="B458" s="958" t="s">
        <v>19</v>
      </c>
      <c r="C458" s="959"/>
      <c r="D458" s="959" t="s">
        <v>117</v>
      </c>
      <c r="E458" s="967" t="s">
        <v>12</v>
      </c>
      <c r="F458" s="823"/>
      <c r="G458" s="889"/>
      <c r="H458" s="825">
        <v>44464392.109999999</v>
      </c>
      <c r="I458" s="826">
        <v>12666913.699999999</v>
      </c>
      <c r="J458" s="827">
        <f t="shared" si="113"/>
        <v>0.28487769873618091</v>
      </c>
      <c r="K458" s="831"/>
      <c r="L458" s="831"/>
    </row>
    <row r="459" spans="1:12" s="766" customFormat="1" ht="12.75" customHeight="1" x14ac:dyDescent="0.25">
      <c r="A459" s="802"/>
      <c r="B459" s="958" t="s">
        <v>19</v>
      </c>
      <c r="C459" s="959"/>
      <c r="D459" s="959" t="s">
        <v>118</v>
      </c>
      <c r="E459" s="967" t="s">
        <v>12</v>
      </c>
      <c r="F459" s="823"/>
      <c r="G459" s="889"/>
      <c r="H459" s="825">
        <v>27277113.399999999</v>
      </c>
      <c r="I459" s="826">
        <v>2139277.1800000002</v>
      </c>
      <c r="J459" s="827">
        <f t="shared" si="113"/>
        <v>7.8427550182051164E-2</v>
      </c>
      <c r="K459" s="831"/>
      <c r="L459" s="831"/>
    </row>
    <row r="460" spans="1:12" s="766" customFormat="1" ht="15" customHeight="1" thickBot="1" x14ac:dyDescent="0.3">
      <c r="A460" s="802"/>
      <c r="B460" s="958" t="s">
        <v>19</v>
      </c>
      <c r="C460" s="959"/>
      <c r="D460" s="959" t="s">
        <v>119</v>
      </c>
      <c r="E460" s="967" t="s">
        <v>12</v>
      </c>
      <c r="F460" s="823"/>
      <c r="G460" s="978"/>
      <c r="H460" s="808">
        <v>2226812.5299999998</v>
      </c>
      <c r="I460" s="809">
        <v>92535.360000000001</v>
      </c>
      <c r="J460" s="810">
        <f t="shared" si="113"/>
        <v>4.1555074238782019E-2</v>
      </c>
      <c r="K460" s="831"/>
      <c r="L460" s="831"/>
    </row>
    <row r="461" spans="1:12" s="766" customFormat="1" ht="36" customHeight="1" thickBot="1" x14ac:dyDescent="0.3">
      <c r="A461" s="802"/>
      <c r="B461" s="993"/>
      <c r="C461" s="994"/>
      <c r="D461" s="994"/>
      <c r="E461" s="1187"/>
      <c r="F461" s="996" t="s">
        <v>255</v>
      </c>
      <c r="G461" s="997">
        <f>G462+G465</f>
        <v>48548213.539999999</v>
      </c>
      <c r="H461" s="998">
        <f>H462+H465+H476+H484</f>
        <v>121086841.56999999</v>
      </c>
      <c r="I461" s="999">
        <f>I462+I465+I484</f>
        <v>365600</v>
      </c>
      <c r="J461" s="1000">
        <f t="shared" si="113"/>
        <v>3.0193206401262647E-3</v>
      </c>
      <c r="K461" s="831"/>
      <c r="L461" s="831"/>
    </row>
    <row r="462" spans="1:12" s="766" customFormat="1" ht="34.5" customHeight="1" x14ac:dyDescent="0.25">
      <c r="A462" s="802"/>
      <c r="B462" s="1078"/>
      <c r="C462" s="1079"/>
      <c r="D462" s="1079"/>
      <c r="E462" s="1080"/>
      <c r="F462" s="1081" t="s">
        <v>192</v>
      </c>
      <c r="G462" s="974">
        <f>G463</f>
        <v>10913295.720000001</v>
      </c>
      <c r="H462" s="974">
        <f>H463+H464</f>
        <v>18063447.460000001</v>
      </c>
      <c r="I462" s="975">
        <f>I463+I464</f>
        <v>200000</v>
      </c>
      <c r="J462" s="976">
        <f t="shared" si="113"/>
        <v>1.107208357888954E-2</v>
      </c>
      <c r="K462" s="831"/>
      <c r="L462" s="831"/>
    </row>
    <row r="463" spans="1:12" s="766" customFormat="1" ht="16.5" customHeight="1" x14ac:dyDescent="0.25">
      <c r="A463" s="802"/>
      <c r="B463" s="955" t="s">
        <v>19</v>
      </c>
      <c r="C463" s="894"/>
      <c r="D463" s="894" t="s">
        <v>382</v>
      </c>
      <c r="E463" s="895" t="s">
        <v>15</v>
      </c>
      <c r="F463" s="1029"/>
      <c r="G463" s="825">
        <v>10913295.720000001</v>
      </c>
      <c r="H463" s="825">
        <v>18063447.460000001</v>
      </c>
      <c r="I463" s="826">
        <v>200000</v>
      </c>
      <c r="J463" s="827">
        <f t="shared" si="113"/>
        <v>1.107208357888954E-2</v>
      </c>
      <c r="K463" s="831"/>
      <c r="L463" s="831"/>
    </row>
    <row r="464" spans="1:12" s="766" customFormat="1" ht="16.5" hidden="1" customHeight="1" x14ac:dyDescent="0.25">
      <c r="A464" s="802"/>
      <c r="B464" s="955" t="s">
        <v>19</v>
      </c>
      <c r="C464" s="894"/>
      <c r="D464" s="894" t="s">
        <v>496</v>
      </c>
      <c r="E464" s="895" t="s">
        <v>14</v>
      </c>
      <c r="F464" s="1029"/>
      <c r="G464" s="825">
        <v>10913295.720000001</v>
      </c>
      <c r="H464" s="825"/>
      <c r="I464" s="826"/>
      <c r="J464" s="827" t="e">
        <f t="shared" si="113"/>
        <v>#DIV/0!</v>
      </c>
      <c r="K464" s="831"/>
      <c r="L464" s="831"/>
    </row>
    <row r="465" spans="1:12" s="766" customFormat="1" ht="37.5" customHeight="1" x14ac:dyDescent="0.25">
      <c r="A465" s="802"/>
      <c r="B465" s="940"/>
      <c r="C465" s="941"/>
      <c r="D465" s="941"/>
      <c r="E465" s="971"/>
      <c r="F465" s="1081" t="s">
        <v>193</v>
      </c>
      <c r="G465" s="974">
        <f>G466+G469+G473</f>
        <v>37634917.82</v>
      </c>
      <c r="H465" s="974">
        <f>SUM(H466:H475)</f>
        <v>31200653.189999998</v>
      </c>
      <c r="I465" s="892">
        <f>SUM(I466:I475)</f>
        <v>165600</v>
      </c>
      <c r="J465" s="893">
        <f t="shared" si="113"/>
        <v>5.3075811904180203E-3</v>
      </c>
      <c r="K465" s="831"/>
      <c r="L465" s="831"/>
    </row>
    <row r="466" spans="1:12" s="766" customFormat="1" ht="12.75" customHeight="1" x14ac:dyDescent="0.25">
      <c r="A466" s="802"/>
      <c r="B466" s="1025" t="s">
        <v>19</v>
      </c>
      <c r="C466" s="894"/>
      <c r="D466" s="894" t="s">
        <v>383</v>
      </c>
      <c r="E466" s="895" t="s">
        <v>15</v>
      </c>
      <c r="F466" s="1029"/>
      <c r="G466" s="825">
        <v>1500000</v>
      </c>
      <c r="H466" s="825">
        <v>1895710</v>
      </c>
      <c r="I466" s="826">
        <v>0</v>
      </c>
      <c r="J466" s="827">
        <f t="shared" si="113"/>
        <v>0</v>
      </c>
      <c r="K466" s="831"/>
      <c r="L466" s="831"/>
    </row>
    <row r="467" spans="1:12" s="766" customFormat="1" ht="12.75" customHeight="1" x14ac:dyDescent="0.25">
      <c r="A467" s="802"/>
      <c r="B467" s="1025" t="s">
        <v>19</v>
      </c>
      <c r="C467" s="894" t="s">
        <v>583</v>
      </c>
      <c r="D467" s="894" t="s">
        <v>617</v>
      </c>
      <c r="E467" s="895"/>
      <c r="F467" s="1029"/>
      <c r="G467" s="825"/>
      <c r="H467" s="825">
        <v>6625567.8600000003</v>
      </c>
      <c r="I467" s="826">
        <v>0</v>
      </c>
      <c r="J467" s="827">
        <f t="shared" si="113"/>
        <v>0</v>
      </c>
      <c r="K467" s="831"/>
      <c r="L467" s="831"/>
    </row>
    <row r="468" spans="1:12" s="766" customFormat="1" ht="12.75" hidden="1" customHeight="1" x14ac:dyDescent="0.25">
      <c r="A468" s="802"/>
      <c r="B468" s="1025" t="s">
        <v>19</v>
      </c>
      <c r="C468" s="894"/>
      <c r="D468" s="894" t="s">
        <v>445</v>
      </c>
      <c r="E468" s="895" t="s">
        <v>102</v>
      </c>
      <c r="F468" s="1029"/>
      <c r="G468" s="825"/>
      <c r="H468" s="825"/>
      <c r="I468" s="826"/>
      <c r="J468" s="827" t="e">
        <f t="shared" si="113"/>
        <v>#DIV/0!</v>
      </c>
      <c r="K468" s="831"/>
      <c r="L468" s="831"/>
    </row>
    <row r="469" spans="1:12" s="766" customFormat="1" ht="15" hidden="1" customHeight="1" x14ac:dyDescent="0.25">
      <c r="A469" s="802"/>
      <c r="B469" s="1025" t="s">
        <v>19</v>
      </c>
      <c r="C469" s="894"/>
      <c r="D469" s="894" t="s">
        <v>384</v>
      </c>
      <c r="E469" s="895" t="s">
        <v>22</v>
      </c>
      <c r="F469" s="1029"/>
      <c r="G469" s="825">
        <v>31290770.530000001</v>
      </c>
      <c r="H469" s="825"/>
      <c r="I469" s="826"/>
      <c r="J469" s="827" t="e">
        <f t="shared" si="113"/>
        <v>#DIV/0!</v>
      </c>
      <c r="K469" s="831"/>
      <c r="L469" s="831"/>
    </row>
    <row r="470" spans="1:12" s="766" customFormat="1" ht="15" customHeight="1" x14ac:dyDescent="0.25">
      <c r="A470" s="802"/>
      <c r="B470" s="1040" t="s">
        <v>41</v>
      </c>
      <c r="C470" s="959" t="s">
        <v>583</v>
      </c>
      <c r="D470" s="894" t="s">
        <v>385</v>
      </c>
      <c r="E470" s="967" t="s">
        <v>567</v>
      </c>
      <c r="F470" s="1029"/>
      <c r="G470" s="808"/>
      <c r="H470" s="808">
        <v>22679375.329999998</v>
      </c>
      <c r="I470" s="809">
        <v>165600</v>
      </c>
      <c r="J470" s="810">
        <f t="shared" si="113"/>
        <v>7.3017884130585535E-3</v>
      </c>
      <c r="K470" s="831"/>
      <c r="L470" s="831"/>
    </row>
    <row r="471" spans="1:12" s="766" customFormat="1" ht="12.75" hidden="1" customHeight="1" x14ac:dyDescent="0.25">
      <c r="A471" s="802"/>
      <c r="B471" s="1040" t="s">
        <v>41</v>
      </c>
      <c r="C471" s="959"/>
      <c r="D471" s="894" t="s">
        <v>454</v>
      </c>
      <c r="E471" s="967" t="s">
        <v>22</v>
      </c>
      <c r="F471" s="1029"/>
      <c r="G471" s="808"/>
      <c r="H471" s="808"/>
      <c r="I471" s="809"/>
      <c r="J471" s="810" t="e">
        <f t="shared" si="113"/>
        <v>#DIV/0!</v>
      </c>
      <c r="K471" s="831"/>
      <c r="L471" s="831"/>
    </row>
    <row r="472" spans="1:12" s="766" customFormat="1" ht="15" hidden="1" customHeight="1" x14ac:dyDescent="0.25">
      <c r="A472" s="802"/>
      <c r="B472" s="1040" t="s">
        <v>41</v>
      </c>
      <c r="C472" s="959"/>
      <c r="D472" s="894" t="s">
        <v>455</v>
      </c>
      <c r="E472" s="967" t="s">
        <v>22</v>
      </c>
      <c r="F472" s="1029"/>
      <c r="G472" s="808"/>
      <c r="H472" s="808"/>
      <c r="I472" s="809"/>
      <c r="J472" s="810" t="e">
        <f t="shared" si="113"/>
        <v>#DIV/0!</v>
      </c>
      <c r="K472" s="831"/>
      <c r="L472" s="831"/>
    </row>
    <row r="473" spans="1:12" s="766" customFormat="1" ht="12.75" hidden="1" customHeight="1" x14ac:dyDescent="0.25">
      <c r="A473" s="802"/>
      <c r="B473" s="958" t="s">
        <v>41</v>
      </c>
      <c r="C473" s="959"/>
      <c r="D473" s="959" t="s">
        <v>385</v>
      </c>
      <c r="E473" s="967" t="s">
        <v>22</v>
      </c>
      <c r="F473" s="1188"/>
      <c r="G473" s="808">
        <v>4844147.29</v>
      </c>
      <c r="H473" s="808"/>
      <c r="I473" s="809"/>
      <c r="J473" s="810" t="e">
        <f t="shared" si="113"/>
        <v>#DIV/0!</v>
      </c>
      <c r="K473" s="831"/>
      <c r="L473" s="831"/>
    </row>
    <row r="474" spans="1:12" s="766" customFormat="1" ht="12.75" hidden="1" customHeight="1" x14ac:dyDescent="0.25">
      <c r="A474" s="802"/>
      <c r="B474" s="1014" t="s">
        <v>41</v>
      </c>
      <c r="C474" s="821"/>
      <c r="D474" s="821" t="s">
        <v>384</v>
      </c>
      <c r="E474" s="822" t="s">
        <v>22</v>
      </c>
      <c r="F474" s="1189"/>
      <c r="G474" s="1190">
        <v>4844147.29</v>
      </c>
      <c r="H474" s="840"/>
      <c r="I474" s="826"/>
      <c r="J474" s="827" t="e">
        <f t="shared" si="113"/>
        <v>#DIV/0!</v>
      </c>
      <c r="K474" s="831"/>
      <c r="L474" s="831"/>
    </row>
    <row r="475" spans="1:12" s="766" customFormat="1" ht="12.75" hidden="1" customHeight="1" x14ac:dyDescent="0.25">
      <c r="A475" s="802"/>
      <c r="B475" s="1191" t="s">
        <v>41</v>
      </c>
      <c r="C475" s="829"/>
      <c r="D475" s="829" t="s">
        <v>456</v>
      </c>
      <c r="E475" s="829" t="s">
        <v>22</v>
      </c>
      <c r="F475" s="1192"/>
      <c r="G475" s="929"/>
      <c r="H475" s="929"/>
      <c r="I475" s="1193"/>
      <c r="J475" s="1194" t="e">
        <f t="shared" si="113"/>
        <v>#DIV/0!</v>
      </c>
      <c r="K475" s="831"/>
      <c r="L475" s="831"/>
    </row>
    <row r="476" spans="1:12" s="766" customFormat="1" ht="35.25" customHeight="1" x14ac:dyDescent="0.25">
      <c r="A476" s="802"/>
      <c r="B476" s="1761"/>
      <c r="C476" s="1761"/>
      <c r="D476" s="1761"/>
      <c r="E476" s="1761"/>
      <c r="F476" s="1274" t="s">
        <v>615</v>
      </c>
      <c r="G476" s="1174"/>
      <c r="H476" s="1174">
        <f>SUM(H477+H479+H482)</f>
        <v>31461384.700000003</v>
      </c>
      <c r="I476" s="1174">
        <f>SUM(I477+I479+I482)</f>
        <v>0</v>
      </c>
      <c r="J476" s="1275">
        <f>SUM(I476/H476)</f>
        <v>0</v>
      </c>
      <c r="K476" s="831"/>
      <c r="L476" s="831"/>
    </row>
    <row r="477" spans="1:12" s="766" customFormat="1" ht="50.25" customHeight="1" x14ac:dyDescent="0.25">
      <c r="A477" s="802"/>
      <c r="B477" s="1272"/>
      <c r="C477" s="1272"/>
      <c r="D477" s="1272"/>
      <c r="E477" s="1177"/>
      <c r="F477" s="1222" t="s">
        <v>582</v>
      </c>
      <c r="G477" s="1273"/>
      <c r="H477" s="910">
        <f>SUM(H478)</f>
        <v>19100000</v>
      </c>
      <c r="I477" s="910">
        <f>SUM(I478)</f>
        <v>0</v>
      </c>
      <c r="J477" s="1044">
        <f>I477/H477</f>
        <v>0</v>
      </c>
      <c r="K477" s="1196"/>
      <c r="L477" s="1196"/>
    </row>
    <row r="478" spans="1:12" s="766" customFormat="1" ht="18" customHeight="1" x14ac:dyDescent="0.25">
      <c r="A478" s="802"/>
      <c r="B478" s="1195" t="s">
        <v>41</v>
      </c>
      <c r="C478" s="1195" t="s">
        <v>583</v>
      </c>
      <c r="D478" s="1195" t="s">
        <v>584</v>
      </c>
      <c r="E478" s="1195" t="s">
        <v>578</v>
      </c>
      <c r="F478" s="1095"/>
      <c r="G478" s="826"/>
      <c r="H478" s="826">
        <v>19100000</v>
      </c>
      <c r="I478" s="826">
        <v>0</v>
      </c>
      <c r="J478" s="1047">
        <f>I478/H478</f>
        <v>0</v>
      </c>
      <c r="K478" s="1196"/>
      <c r="L478" s="1196"/>
    </row>
    <row r="479" spans="1:12" s="766" customFormat="1" ht="33" customHeight="1" x14ac:dyDescent="0.25">
      <c r="A479" s="802"/>
      <c r="B479" s="1272"/>
      <c r="C479" s="1272"/>
      <c r="D479" s="1272"/>
      <c r="E479" s="1272"/>
      <c r="F479" s="1222" t="s">
        <v>585</v>
      </c>
      <c r="G479" s="910"/>
      <c r="H479" s="910">
        <f>SUM(H480:H481)</f>
        <v>5398474.2800000003</v>
      </c>
      <c r="I479" s="910">
        <f>SUM(I480:I481)</f>
        <v>0</v>
      </c>
      <c r="J479" s="1044">
        <f>SUM(I479/H479)</f>
        <v>0</v>
      </c>
      <c r="K479" s="1196"/>
      <c r="L479" s="1196"/>
    </row>
    <row r="480" spans="1:12" s="766" customFormat="1" ht="18" customHeight="1" x14ac:dyDescent="0.25">
      <c r="A480" s="802"/>
      <c r="B480" s="1195" t="s">
        <v>41</v>
      </c>
      <c r="C480" s="980" t="s">
        <v>583</v>
      </c>
      <c r="D480" s="980" t="s">
        <v>586</v>
      </c>
      <c r="E480" s="980" t="s">
        <v>578</v>
      </c>
      <c r="F480" s="1069"/>
      <c r="G480" s="826"/>
      <c r="H480" s="826">
        <v>4170000</v>
      </c>
      <c r="I480" s="826">
        <v>0</v>
      </c>
      <c r="J480" s="1047">
        <f>I480/H480</f>
        <v>0</v>
      </c>
      <c r="K480" s="831"/>
      <c r="L480" s="831"/>
    </row>
    <row r="481" spans="1:12" s="766" customFormat="1" ht="18" customHeight="1" x14ac:dyDescent="0.25">
      <c r="A481" s="802"/>
      <c r="B481" s="962" t="s">
        <v>41</v>
      </c>
      <c r="C481" s="821" t="s">
        <v>583</v>
      </c>
      <c r="D481" s="821" t="s">
        <v>587</v>
      </c>
      <c r="E481" s="821" t="s">
        <v>578</v>
      </c>
      <c r="F481" s="1069"/>
      <c r="G481" s="826"/>
      <c r="H481" s="826">
        <v>1228474.28</v>
      </c>
      <c r="I481" s="826">
        <v>0</v>
      </c>
      <c r="J481" s="1047">
        <f t="shared" ref="J481:J482" si="122">I481/H481</f>
        <v>0</v>
      </c>
      <c r="K481" s="831"/>
      <c r="L481" s="831"/>
    </row>
    <row r="482" spans="1:12" s="766" customFormat="1" ht="80.25" customHeight="1" x14ac:dyDescent="0.25">
      <c r="A482" s="802"/>
      <c r="B482" s="1177"/>
      <c r="C482" s="1042"/>
      <c r="D482" s="1042"/>
      <c r="E482" s="1042"/>
      <c r="F482" s="1222" t="s">
        <v>618</v>
      </c>
      <c r="G482" s="910"/>
      <c r="H482" s="910">
        <f>SUM(H483)</f>
        <v>6962910.4199999999</v>
      </c>
      <c r="I482" s="910">
        <f>SUM(I483)</f>
        <v>0</v>
      </c>
      <c r="J482" s="1044">
        <f t="shared" si="122"/>
        <v>0</v>
      </c>
      <c r="K482" s="831"/>
      <c r="L482" s="831"/>
    </row>
    <row r="483" spans="1:12" s="766" customFormat="1" ht="18" customHeight="1" x14ac:dyDescent="0.25">
      <c r="A483" s="802"/>
      <c r="B483" s="962" t="s">
        <v>19</v>
      </c>
      <c r="C483" s="821" t="s">
        <v>583</v>
      </c>
      <c r="D483" s="821" t="s">
        <v>616</v>
      </c>
      <c r="E483" s="821" t="s">
        <v>12</v>
      </c>
      <c r="F483" s="1069"/>
      <c r="G483" s="826"/>
      <c r="H483" s="826">
        <v>6962910.4199999999</v>
      </c>
      <c r="I483" s="826">
        <v>0</v>
      </c>
      <c r="J483" s="1047">
        <f>I483/H483*100</f>
        <v>0</v>
      </c>
      <c r="K483" s="831"/>
      <c r="L483" s="831"/>
    </row>
    <row r="484" spans="1:12" s="766" customFormat="1" ht="53.25" customHeight="1" x14ac:dyDescent="0.25">
      <c r="A484" s="802"/>
      <c r="B484" s="1197"/>
      <c r="C484" s="1198"/>
      <c r="D484" s="1198"/>
      <c r="E484" s="1198"/>
      <c r="F484" s="1092" t="s">
        <v>613</v>
      </c>
      <c r="G484" s="1098"/>
      <c r="H484" s="1098">
        <f>SUM(H485:H486)</f>
        <v>40361356.219999999</v>
      </c>
      <c r="I484" s="1098">
        <f>SUM(I485:I486)</f>
        <v>0</v>
      </c>
      <c r="J484" s="1096"/>
      <c r="K484" s="831"/>
      <c r="L484" s="831"/>
    </row>
    <row r="485" spans="1:12" s="766" customFormat="1" ht="18" customHeight="1" x14ac:dyDescent="0.25">
      <c r="A485" s="802"/>
      <c r="B485" s="962" t="s">
        <v>19</v>
      </c>
      <c r="C485" s="821" t="s">
        <v>583</v>
      </c>
      <c r="D485" s="821" t="s">
        <v>614</v>
      </c>
      <c r="E485" s="821"/>
      <c r="F485" s="1069"/>
      <c r="G485" s="826"/>
      <c r="H485" s="826">
        <v>40281861.979999997</v>
      </c>
      <c r="I485" s="826">
        <v>0</v>
      </c>
      <c r="J485" s="1047">
        <f>SUM(I485/H485*100)</f>
        <v>0</v>
      </c>
      <c r="K485" s="831"/>
      <c r="L485" s="831"/>
    </row>
    <row r="486" spans="1:12" s="766" customFormat="1" ht="18" customHeight="1" x14ac:dyDescent="0.25">
      <c r="A486" s="802"/>
      <c r="B486" s="962" t="s">
        <v>41</v>
      </c>
      <c r="C486" s="821" t="s">
        <v>583</v>
      </c>
      <c r="D486" s="821" t="s">
        <v>614</v>
      </c>
      <c r="E486" s="821"/>
      <c r="F486" s="1069"/>
      <c r="G486" s="826"/>
      <c r="H486" s="826">
        <v>79494.240000000005</v>
      </c>
      <c r="I486" s="826">
        <v>0</v>
      </c>
      <c r="J486" s="1047">
        <f>SUM(I486/H486*100)</f>
        <v>0</v>
      </c>
      <c r="K486" s="831"/>
      <c r="L486" s="831"/>
    </row>
    <row r="487" spans="1:12" s="766" customFormat="1" ht="36.75" customHeight="1" thickBot="1" x14ac:dyDescent="0.3">
      <c r="A487" s="802"/>
      <c r="B487" s="1178"/>
      <c r="C487" s="1179"/>
      <c r="D487" s="1179"/>
      <c r="E487" s="1180"/>
      <c r="F487" s="1181" t="s">
        <v>453</v>
      </c>
      <c r="G487" s="1182">
        <f>G488</f>
        <v>209709089</v>
      </c>
      <c r="H487" s="1183">
        <f>H488+H499+H496</f>
        <v>490544957.35000002</v>
      </c>
      <c r="I487" s="1184">
        <f>I488+I496+I499</f>
        <v>43997320.910000004</v>
      </c>
      <c r="J487" s="1185">
        <f t="shared" si="113"/>
        <v>8.9690700619328267E-2</v>
      </c>
      <c r="K487" s="831"/>
      <c r="L487" s="831"/>
    </row>
    <row r="488" spans="1:12" s="766" customFormat="1" ht="64.5" customHeight="1" x14ac:dyDescent="0.25">
      <c r="A488" s="802"/>
      <c r="B488" s="1078"/>
      <c r="C488" s="1079"/>
      <c r="D488" s="1079"/>
      <c r="E488" s="1080"/>
      <c r="F488" s="1081" t="s">
        <v>194</v>
      </c>
      <c r="G488" s="974">
        <f>G491+G492+G493+G494+G495</f>
        <v>209709089</v>
      </c>
      <c r="H488" s="1199">
        <f>H491+H492+H493+H494+H495+H489+H490</f>
        <v>235544957.35000002</v>
      </c>
      <c r="I488" s="1200">
        <f>I491+I492+I493+I494+I495+I489+I490</f>
        <v>43997320.910000004</v>
      </c>
      <c r="J488" s="1201">
        <f t="shared" si="113"/>
        <v>0.18678948343871221</v>
      </c>
      <c r="K488" s="831"/>
      <c r="L488" s="831"/>
    </row>
    <row r="489" spans="1:12" s="766" customFormat="1" ht="12.75" hidden="1" customHeight="1" x14ac:dyDescent="0.25">
      <c r="A489" s="802"/>
      <c r="B489" s="1030" t="s">
        <v>19</v>
      </c>
      <c r="C489" s="887"/>
      <c r="D489" s="887" t="s">
        <v>541</v>
      </c>
      <c r="E489" s="888" t="s">
        <v>12</v>
      </c>
      <c r="F489" s="1086"/>
      <c r="G489" s="924"/>
      <c r="H489" s="924"/>
      <c r="I489" s="826"/>
      <c r="J489" s="827" t="e">
        <f t="shared" si="113"/>
        <v>#DIV/0!</v>
      </c>
      <c r="K489" s="831"/>
      <c r="L489" s="831"/>
    </row>
    <row r="490" spans="1:12" s="766" customFormat="1" ht="12.75" hidden="1" customHeight="1" x14ac:dyDescent="0.25">
      <c r="A490" s="802"/>
      <c r="B490" s="1030" t="s">
        <v>19</v>
      </c>
      <c r="C490" s="887"/>
      <c r="D490" s="887" t="s">
        <v>542</v>
      </c>
      <c r="E490" s="888" t="s">
        <v>12</v>
      </c>
      <c r="F490" s="1086"/>
      <c r="G490" s="924"/>
      <c r="H490" s="924"/>
      <c r="I490" s="826"/>
      <c r="J490" s="827" t="e">
        <f t="shared" si="113"/>
        <v>#DIV/0!</v>
      </c>
      <c r="K490" s="831"/>
      <c r="L490" s="831"/>
    </row>
    <row r="491" spans="1:12" s="766" customFormat="1" ht="12.75" customHeight="1" x14ac:dyDescent="0.25">
      <c r="A491" s="802"/>
      <c r="B491" s="1030" t="s">
        <v>19</v>
      </c>
      <c r="C491" s="887"/>
      <c r="D491" s="887" t="s">
        <v>386</v>
      </c>
      <c r="E491" s="888" t="s">
        <v>12</v>
      </c>
      <c r="F491" s="1086"/>
      <c r="G491" s="924">
        <v>157006673</v>
      </c>
      <c r="H491" s="924">
        <v>178503474.02000001</v>
      </c>
      <c r="I491" s="826">
        <v>38572228.359999999</v>
      </c>
      <c r="J491" s="827">
        <f t="shared" si="113"/>
        <v>0.21608670963836962</v>
      </c>
      <c r="K491" s="831"/>
      <c r="L491" s="831"/>
    </row>
    <row r="492" spans="1:12" s="766" customFormat="1" ht="12.75" customHeight="1" x14ac:dyDescent="0.25">
      <c r="A492" s="802"/>
      <c r="B492" s="1025" t="s">
        <v>19</v>
      </c>
      <c r="C492" s="894"/>
      <c r="D492" s="894" t="s">
        <v>387</v>
      </c>
      <c r="E492" s="895" t="s">
        <v>12</v>
      </c>
      <c r="F492" s="1029"/>
      <c r="G492" s="825">
        <v>26601632</v>
      </c>
      <c r="H492" s="825">
        <v>26586472</v>
      </c>
      <c r="I492" s="826">
        <v>3107826.45</v>
      </c>
      <c r="J492" s="827">
        <f t="shared" si="113"/>
        <v>0.11689503029962005</v>
      </c>
      <c r="K492" s="831"/>
      <c r="L492" s="831"/>
    </row>
    <row r="493" spans="1:12" s="766" customFormat="1" ht="12.75" customHeight="1" x14ac:dyDescent="0.25">
      <c r="A493" s="802"/>
      <c r="B493" s="955" t="s">
        <v>19</v>
      </c>
      <c r="C493" s="894"/>
      <c r="D493" s="894" t="s">
        <v>388</v>
      </c>
      <c r="E493" s="895" t="s">
        <v>15</v>
      </c>
      <c r="F493" s="1029"/>
      <c r="G493" s="825">
        <v>12660000</v>
      </c>
      <c r="H493" s="825">
        <v>17091825.329999998</v>
      </c>
      <c r="I493" s="826">
        <v>600001.19999999995</v>
      </c>
      <c r="J493" s="827">
        <f t="shared" si="113"/>
        <v>3.5104571244761254E-2</v>
      </c>
      <c r="K493" s="831"/>
      <c r="L493" s="831"/>
    </row>
    <row r="494" spans="1:12" s="766" customFormat="1" ht="12.75" customHeight="1" x14ac:dyDescent="0.25">
      <c r="A494" s="802"/>
      <c r="B494" s="955" t="s">
        <v>19</v>
      </c>
      <c r="C494" s="894"/>
      <c r="D494" s="894" t="s">
        <v>389</v>
      </c>
      <c r="E494" s="895" t="s">
        <v>12</v>
      </c>
      <c r="F494" s="1029"/>
      <c r="G494" s="825">
        <v>11526136</v>
      </c>
      <c r="H494" s="825">
        <v>12326716</v>
      </c>
      <c r="I494" s="826">
        <v>1717264.9</v>
      </c>
      <c r="J494" s="827">
        <f t="shared" si="113"/>
        <v>0.13931244136718976</v>
      </c>
      <c r="K494" s="831"/>
      <c r="L494" s="831"/>
    </row>
    <row r="495" spans="1:12" s="766" customFormat="1" ht="12.75" customHeight="1" x14ac:dyDescent="0.25">
      <c r="A495" s="802"/>
      <c r="B495" s="1040" t="s">
        <v>19</v>
      </c>
      <c r="C495" s="959"/>
      <c r="D495" s="959" t="s">
        <v>390</v>
      </c>
      <c r="E495" s="967" t="s">
        <v>15</v>
      </c>
      <c r="F495" s="1188"/>
      <c r="G495" s="808">
        <v>1914648</v>
      </c>
      <c r="H495" s="808">
        <v>1036470</v>
      </c>
      <c r="I495" s="809">
        <v>0</v>
      </c>
      <c r="J495" s="810">
        <f t="shared" si="113"/>
        <v>0</v>
      </c>
      <c r="K495" s="831"/>
      <c r="L495" s="831"/>
    </row>
    <row r="496" spans="1:12" s="766" customFormat="1" ht="15.75" hidden="1" customHeight="1" x14ac:dyDescent="0.25">
      <c r="A496" s="802"/>
      <c r="B496" s="940"/>
      <c r="C496" s="941"/>
      <c r="D496" s="941"/>
      <c r="E496" s="942"/>
      <c r="F496" s="1122" t="s">
        <v>221</v>
      </c>
      <c r="G496" s="1123"/>
      <c r="H496" s="891">
        <f>H497+H498</f>
        <v>0</v>
      </c>
      <c r="I496" s="892">
        <f>I497+I498</f>
        <v>0</v>
      </c>
      <c r="J496" s="893" t="e">
        <f t="shared" si="113"/>
        <v>#DIV/0!</v>
      </c>
      <c r="K496" s="831"/>
      <c r="L496" s="831"/>
    </row>
    <row r="497" spans="1:12" s="766" customFormat="1" ht="12.75" hidden="1" customHeight="1" x14ac:dyDescent="0.25">
      <c r="A497" s="802"/>
      <c r="B497" s="1030" t="s">
        <v>19</v>
      </c>
      <c r="C497" s="887"/>
      <c r="D497" s="887" t="s">
        <v>491</v>
      </c>
      <c r="E497" s="888" t="s">
        <v>15</v>
      </c>
      <c r="F497" s="1086"/>
      <c r="G497" s="924"/>
      <c r="H497" s="924"/>
      <c r="I497" s="826"/>
      <c r="J497" s="810" t="e">
        <f t="shared" si="113"/>
        <v>#DIV/0!</v>
      </c>
      <c r="K497" s="831"/>
      <c r="L497" s="831"/>
    </row>
    <row r="498" spans="1:12" s="766" customFormat="1" ht="12.75" hidden="1" customHeight="1" thickBot="1" x14ac:dyDescent="0.3">
      <c r="A498" s="802"/>
      <c r="B498" s="1040" t="s">
        <v>19</v>
      </c>
      <c r="C498" s="959"/>
      <c r="D498" s="944" t="s">
        <v>492</v>
      </c>
      <c r="E498" s="967" t="s">
        <v>15</v>
      </c>
      <c r="F498" s="1188"/>
      <c r="G498" s="825"/>
      <c r="H498" s="1131"/>
      <c r="I498" s="855"/>
      <c r="J498" s="856" t="e">
        <f t="shared" si="113"/>
        <v>#DIV/0!</v>
      </c>
      <c r="K498" s="831"/>
      <c r="L498" s="831"/>
    </row>
    <row r="499" spans="1:12" s="766" customFormat="1" ht="30.75" customHeight="1" x14ac:dyDescent="0.25">
      <c r="A499" s="802"/>
      <c r="B499" s="1748"/>
      <c r="C499" s="1749"/>
      <c r="D499" s="1749"/>
      <c r="E499" s="1750"/>
      <c r="F499" s="1202" t="s">
        <v>571</v>
      </c>
      <c r="G499" s="1165"/>
      <c r="H499" s="1165">
        <f>SUM(H500)</f>
        <v>255000000</v>
      </c>
      <c r="I499" s="1203">
        <f>SUM(I500)</f>
        <v>0</v>
      </c>
      <c r="J499" s="1204">
        <f>SUM(I499/H499)</f>
        <v>0</v>
      </c>
      <c r="K499" s="831"/>
      <c r="L499" s="831"/>
    </row>
    <row r="500" spans="1:12" s="766" customFormat="1" ht="20.25" customHeight="1" x14ac:dyDescent="0.25">
      <c r="A500" s="802"/>
      <c r="B500" s="962"/>
      <c r="C500" s="821"/>
      <c r="D500" s="821"/>
      <c r="E500" s="821"/>
      <c r="F500" s="1205" t="s">
        <v>572</v>
      </c>
      <c r="G500" s="1126"/>
      <c r="H500" s="1126">
        <f>SUM(H501)</f>
        <v>255000000</v>
      </c>
      <c r="I500" s="1127">
        <f>SUM(I501)</f>
        <v>0</v>
      </c>
      <c r="J500" s="1204">
        <f t="shared" ref="J500:J501" si="123">SUM(I500/H500)</f>
        <v>0</v>
      </c>
      <c r="K500" s="831"/>
      <c r="L500" s="831"/>
    </row>
    <row r="501" spans="1:12" s="766" customFormat="1" ht="18.75" customHeight="1" thickBot="1" x14ac:dyDescent="0.3">
      <c r="A501" s="802"/>
      <c r="B501" s="962" t="s">
        <v>19</v>
      </c>
      <c r="C501" s="821" t="s">
        <v>37</v>
      </c>
      <c r="D501" s="821" t="s">
        <v>573</v>
      </c>
      <c r="E501" s="821" t="s">
        <v>567</v>
      </c>
      <c r="F501" s="1125"/>
      <c r="G501" s="1126"/>
      <c r="H501" s="1126">
        <v>255000000</v>
      </c>
      <c r="I501" s="1127">
        <v>0</v>
      </c>
      <c r="J501" s="1204">
        <f t="shared" si="123"/>
        <v>0</v>
      </c>
      <c r="K501" s="831"/>
      <c r="L501" s="831"/>
    </row>
    <row r="502" spans="1:12" s="1210" customFormat="1" ht="35.25" customHeight="1" thickBot="1" x14ac:dyDescent="0.3">
      <c r="A502" s="769">
        <v>9</v>
      </c>
      <c r="B502" s="1206"/>
      <c r="C502" s="1207"/>
      <c r="D502" s="1207"/>
      <c r="E502" s="1208"/>
      <c r="F502" s="1209" t="s">
        <v>241</v>
      </c>
      <c r="G502" s="774">
        <f t="shared" ref="G502:I502" si="124">G503</f>
        <v>62100094.710000001</v>
      </c>
      <c r="H502" s="775">
        <f t="shared" si="124"/>
        <v>61579873.369999997</v>
      </c>
      <c r="I502" s="776">
        <f t="shared" si="124"/>
        <v>6608501.5</v>
      </c>
      <c r="J502" s="777">
        <f t="shared" si="113"/>
        <v>0.10731593194895198</v>
      </c>
      <c r="K502" s="831"/>
      <c r="L502" s="831"/>
    </row>
    <row r="503" spans="1:12" s="874" customFormat="1" ht="43.5" customHeight="1" x14ac:dyDescent="0.25">
      <c r="A503" s="780"/>
      <c r="B503" s="1211"/>
      <c r="C503" s="1212"/>
      <c r="D503" s="1212"/>
      <c r="E503" s="1144"/>
      <c r="F503" s="1213" t="s">
        <v>242</v>
      </c>
      <c r="G503" s="1137">
        <f>G504+G506+G508+G515</f>
        <v>62100094.710000001</v>
      </c>
      <c r="H503" s="1138">
        <f>H504+H506+H508+H515+H512</f>
        <v>61579873.369999997</v>
      </c>
      <c r="I503" s="938">
        <f>I504+I506+I508+I515+I512</f>
        <v>6608501.5</v>
      </c>
      <c r="J503" s="939">
        <f t="shared" si="113"/>
        <v>0.10731593194895198</v>
      </c>
      <c r="K503" s="831"/>
      <c r="L503" s="831"/>
    </row>
    <row r="504" spans="1:12" s="884" customFormat="1" ht="29.25" customHeight="1" x14ac:dyDescent="0.25">
      <c r="A504" s="876"/>
      <c r="B504" s="940"/>
      <c r="C504" s="941"/>
      <c r="D504" s="941"/>
      <c r="E504" s="971"/>
      <c r="F504" s="972" t="s">
        <v>40</v>
      </c>
      <c r="G504" s="973">
        <f t="shared" ref="G504:I504" si="125">G505</f>
        <v>40806098.68</v>
      </c>
      <c r="H504" s="974">
        <f t="shared" si="125"/>
        <v>41945149.93</v>
      </c>
      <c r="I504" s="892">
        <f t="shared" si="125"/>
        <v>4818881.4400000004</v>
      </c>
      <c r="J504" s="893">
        <f t="shared" si="113"/>
        <v>0.11488530731304983</v>
      </c>
      <c r="K504" s="831"/>
      <c r="L504" s="831"/>
    </row>
    <row r="505" spans="1:12" s="763" customFormat="1" ht="15.75" customHeight="1" x14ac:dyDescent="0.25">
      <c r="A505" s="802"/>
      <c r="B505" s="886" t="s">
        <v>41</v>
      </c>
      <c r="C505" s="894"/>
      <c r="D505" s="894" t="s">
        <v>391</v>
      </c>
      <c r="E505" s="895" t="s">
        <v>12</v>
      </c>
      <c r="F505" s="889"/>
      <c r="G505" s="889">
        <v>40806098.68</v>
      </c>
      <c r="H505" s="825">
        <v>41945149.93</v>
      </c>
      <c r="I505" s="826">
        <v>4818881.4400000004</v>
      </c>
      <c r="J505" s="827">
        <f t="shared" si="113"/>
        <v>0.11488530731304983</v>
      </c>
      <c r="K505" s="831"/>
      <c r="L505" s="831"/>
    </row>
    <row r="506" spans="1:12" s="884" customFormat="1" ht="29.25" customHeight="1" x14ac:dyDescent="0.25">
      <c r="A506" s="876"/>
      <c r="B506" s="940"/>
      <c r="C506" s="941"/>
      <c r="D506" s="941"/>
      <c r="E506" s="971"/>
      <c r="F506" s="972" t="s">
        <v>243</v>
      </c>
      <c r="G506" s="973">
        <f t="shared" ref="G506:I506" si="126">G507</f>
        <v>17479116.030000001</v>
      </c>
      <c r="H506" s="974">
        <f t="shared" si="126"/>
        <v>17053611.07</v>
      </c>
      <c r="I506" s="892">
        <f t="shared" si="126"/>
        <v>1789620.06</v>
      </c>
      <c r="J506" s="893">
        <f t="shared" ref="J506:J570" si="127">I506/H506</f>
        <v>0.10494082764372555</v>
      </c>
      <c r="K506" s="831"/>
      <c r="L506" s="831"/>
    </row>
    <row r="507" spans="1:12" s="763" customFormat="1" ht="15.75" customHeight="1" x14ac:dyDescent="0.25">
      <c r="A507" s="802"/>
      <c r="B507" s="886" t="s">
        <v>41</v>
      </c>
      <c r="C507" s="894"/>
      <c r="D507" s="894" t="s">
        <v>392</v>
      </c>
      <c r="E507" s="895" t="s">
        <v>12</v>
      </c>
      <c r="F507" s="832"/>
      <c r="G507" s="889">
        <v>17479116.030000001</v>
      </c>
      <c r="H507" s="825">
        <v>17053611.07</v>
      </c>
      <c r="I507" s="826">
        <v>1789620.06</v>
      </c>
      <c r="J507" s="827">
        <f t="shared" si="127"/>
        <v>0.10494082764372555</v>
      </c>
      <c r="K507" s="831"/>
      <c r="L507" s="831"/>
    </row>
    <row r="508" spans="1:12" s="884" customFormat="1" ht="27" customHeight="1" x14ac:dyDescent="0.25">
      <c r="A508" s="876"/>
      <c r="B508" s="940"/>
      <c r="C508" s="941"/>
      <c r="D508" s="941"/>
      <c r="E508" s="971"/>
      <c r="F508" s="972" t="s">
        <v>131</v>
      </c>
      <c r="G508" s="973">
        <f>G509</f>
        <v>3814880</v>
      </c>
      <c r="H508" s="974">
        <f>H509</f>
        <v>2248133.3199999998</v>
      </c>
      <c r="I508" s="892">
        <f>I509</f>
        <v>0</v>
      </c>
      <c r="J508" s="893">
        <f t="shared" si="127"/>
        <v>0</v>
      </c>
      <c r="K508" s="831"/>
      <c r="L508" s="831"/>
    </row>
    <row r="509" spans="1:12" s="763" customFormat="1" ht="16.5" customHeight="1" x14ac:dyDescent="0.25">
      <c r="A509" s="802"/>
      <c r="B509" s="886" t="s">
        <v>41</v>
      </c>
      <c r="C509" s="894"/>
      <c r="D509" s="894" t="s">
        <v>393</v>
      </c>
      <c r="E509" s="895" t="s">
        <v>15</v>
      </c>
      <c r="F509" s="832"/>
      <c r="G509" s="889">
        <v>3814880</v>
      </c>
      <c r="H509" s="825">
        <v>2248133.3199999998</v>
      </c>
      <c r="I509" s="826">
        <v>0</v>
      </c>
      <c r="J509" s="827">
        <f t="shared" si="127"/>
        <v>0</v>
      </c>
      <c r="K509" s="831"/>
      <c r="L509" s="831"/>
    </row>
    <row r="510" spans="1:12" s="884" customFormat="1" ht="29.25" hidden="1" customHeight="1" x14ac:dyDescent="0.25">
      <c r="A510" s="876"/>
      <c r="B510" s="940"/>
      <c r="C510" s="941"/>
      <c r="D510" s="941"/>
      <c r="E510" s="971"/>
      <c r="F510" s="972" t="s">
        <v>36</v>
      </c>
      <c r="G510" s="973">
        <f t="shared" ref="G510:I510" si="128">G511</f>
        <v>0</v>
      </c>
      <c r="H510" s="974">
        <f t="shared" si="128"/>
        <v>0</v>
      </c>
      <c r="I510" s="892">
        <f t="shared" si="128"/>
        <v>0</v>
      </c>
      <c r="J510" s="893" t="e">
        <f t="shared" si="127"/>
        <v>#DIV/0!</v>
      </c>
      <c r="K510" s="831"/>
      <c r="L510" s="831"/>
    </row>
    <row r="511" spans="1:12" s="763" customFormat="1" ht="12.75" hidden="1" customHeight="1" x14ac:dyDescent="0.25">
      <c r="A511" s="802"/>
      <c r="B511" s="886" t="s">
        <v>41</v>
      </c>
      <c r="C511" s="894"/>
      <c r="D511" s="894" t="s">
        <v>129</v>
      </c>
      <c r="E511" s="895" t="s">
        <v>15</v>
      </c>
      <c r="F511" s="832"/>
      <c r="G511" s="889"/>
      <c r="H511" s="825"/>
      <c r="I511" s="826"/>
      <c r="J511" s="827" t="e">
        <f t="shared" si="127"/>
        <v>#DIV/0!</v>
      </c>
      <c r="K511" s="831"/>
      <c r="L511" s="831"/>
    </row>
    <row r="512" spans="1:12" s="1110" customFormat="1" ht="30" hidden="1" x14ac:dyDescent="0.25">
      <c r="A512" s="1214"/>
      <c r="B512" s="940"/>
      <c r="C512" s="941"/>
      <c r="D512" s="941"/>
      <c r="E512" s="971"/>
      <c r="F512" s="972" t="s">
        <v>204</v>
      </c>
      <c r="G512" s="973">
        <f t="shared" ref="G512" si="129">SUM(G514:G514)</f>
        <v>0</v>
      </c>
      <c r="H512" s="974">
        <f>H513+H514</f>
        <v>0</v>
      </c>
      <c r="I512" s="892">
        <f>I513+I514</f>
        <v>0</v>
      </c>
      <c r="J512" s="893" t="e">
        <f t="shared" si="127"/>
        <v>#DIV/0!</v>
      </c>
      <c r="K512" s="831"/>
      <c r="L512" s="831"/>
    </row>
    <row r="513" spans="1:12" s="763" customFormat="1" ht="12.75" hidden="1" customHeight="1" x14ac:dyDescent="0.25">
      <c r="A513" s="802"/>
      <c r="B513" s="886" t="s">
        <v>41</v>
      </c>
      <c r="C513" s="894" t="s">
        <v>499</v>
      </c>
      <c r="D513" s="894" t="s">
        <v>544</v>
      </c>
      <c r="E513" s="895"/>
      <c r="F513" s="832"/>
      <c r="G513" s="889"/>
      <c r="H513" s="825"/>
      <c r="I513" s="826"/>
      <c r="J513" s="827" t="e">
        <f t="shared" si="127"/>
        <v>#DIV/0!</v>
      </c>
      <c r="K513" s="831"/>
      <c r="L513" s="831"/>
    </row>
    <row r="514" spans="1:12" s="763" customFormat="1" ht="12.75" hidden="1" customHeight="1" x14ac:dyDescent="0.25">
      <c r="A514" s="802"/>
      <c r="B514" s="886" t="s">
        <v>41</v>
      </c>
      <c r="C514" s="894" t="s">
        <v>543</v>
      </c>
      <c r="D514" s="894" t="s">
        <v>505</v>
      </c>
      <c r="E514" s="895" t="s">
        <v>130</v>
      </c>
      <c r="F514" s="832"/>
      <c r="G514" s="889"/>
      <c r="H514" s="825"/>
      <c r="I514" s="826"/>
      <c r="J514" s="827" t="e">
        <f t="shared" si="127"/>
        <v>#DIV/0!</v>
      </c>
      <c r="K514" s="831"/>
      <c r="L514" s="831"/>
    </row>
    <row r="515" spans="1:12" s="884" customFormat="1" ht="30.75" customHeight="1" x14ac:dyDescent="0.25">
      <c r="A515" s="876"/>
      <c r="B515" s="940"/>
      <c r="C515" s="941"/>
      <c r="D515" s="941"/>
      <c r="E515" s="971"/>
      <c r="F515" s="972" t="s">
        <v>244</v>
      </c>
      <c r="G515" s="973">
        <f>G516</f>
        <v>0</v>
      </c>
      <c r="H515" s="974">
        <f>H516</f>
        <v>332979.05</v>
      </c>
      <c r="I515" s="892">
        <f t="shared" ref="I515" si="130">I516</f>
        <v>0</v>
      </c>
      <c r="J515" s="893">
        <f t="shared" si="127"/>
        <v>0</v>
      </c>
      <c r="K515" s="831"/>
      <c r="L515" s="831"/>
    </row>
    <row r="516" spans="1:12" s="763" customFormat="1" ht="24" customHeight="1" thickBot="1" x14ac:dyDescent="0.3">
      <c r="A516" s="802"/>
      <c r="B516" s="925" t="s">
        <v>41</v>
      </c>
      <c r="C516" s="926"/>
      <c r="D516" s="926" t="s">
        <v>579</v>
      </c>
      <c r="E516" s="927" t="s">
        <v>15</v>
      </c>
      <c r="F516" s="1215"/>
      <c r="G516" s="928">
        <v>0</v>
      </c>
      <c r="H516" s="929">
        <v>332979.05</v>
      </c>
      <c r="I516" s="809">
        <v>0</v>
      </c>
      <c r="J516" s="810">
        <f t="shared" si="127"/>
        <v>0</v>
      </c>
      <c r="K516" s="831"/>
      <c r="L516" s="831"/>
    </row>
    <row r="517" spans="1:12" s="1210" customFormat="1" ht="39" customHeight="1" thickBot="1" x14ac:dyDescent="0.3">
      <c r="A517" s="984">
        <v>10</v>
      </c>
      <c r="B517" s="985"/>
      <c r="C517" s="986"/>
      <c r="D517" s="986"/>
      <c r="E517" s="1152"/>
      <c r="F517" s="988" t="s">
        <v>247</v>
      </c>
      <c r="G517" s="862">
        <f>G518+G521</f>
        <v>151164489.62</v>
      </c>
      <c r="H517" s="863">
        <f>H518+H521</f>
        <v>137591487.91</v>
      </c>
      <c r="I517" s="864">
        <f t="shared" ref="I517" si="131">I518+I521</f>
        <v>64122</v>
      </c>
      <c r="J517" s="865">
        <f t="shared" si="127"/>
        <v>4.6603173622152309E-4</v>
      </c>
      <c r="K517" s="831"/>
      <c r="L517" s="831"/>
    </row>
    <row r="518" spans="1:12" s="1217" customFormat="1" ht="30" customHeight="1" x14ac:dyDescent="0.25">
      <c r="A518" s="989"/>
      <c r="B518" s="1106"/>
      <c r="C518" s="1107"/>
      <c r="D518" s="1107"/>
      <c r="E518" s="1108"/>
      <c r="F518" s="1216" t="s">
        <v>248</v>
      </c>
      <c r="G518" s="870">
        <f t="shared" ref="G518:I519" si="132">G519</f>
        <v>3200000</v>
      </c>
      <c r="H518" s="871">
        <f t="shared" si="132"/>
        <v>2604541.87</v>
      </c>
      <c r="I518" s="872">
        <f t="shared" si="132"/>
        <v>64122</v>
      </c>
      <c r="J518" s="873">
        <f t="shared" si="127"/>
        <v>2.4619300898395615E-2</v>
      </c>
      <c r="K518" s="831"/>
      <c r="L518" s="831"/>
    </row>
    <row r="519" spans="1:12" s="884" customFormat="1" ht="30.75" customHeight="1" x14ac:dyDescent="0.25">
      <c r="A519" s="876"/>
      <c r="B519" s="940"/>
      <c r="C519" s="941"/>
      <c r="D519" s="941"/>
      <c r="E519" s="971"/>
      <c r="F519" s="972" t="s">
        <v>132</v>
      </c>
      <c r="G519" s="973">
        <f t="shared" si="132"/>
        <v>3200000</v>
      </c>
      <c r="H519" s="974">
        <f t="shared" si="132"/>
        <v>2604541.87</v>
      </c>
      <c r="I519" s="892">
        <f t="shared" si="132"/>
        <v>64122</v>
      </c>
      <c r="J519" s="893">
        <f t="shared" si="127"/>
        <v>2.4619300898395615E-2</v>
      </c>
      <c r="K519" s="831"/>
      <c r="L519" s="831"/>
    </row>
    <row r="520" spans="1:12" s="763" customFormat="1" ht="14.25" customHeight="1" x14ac:dyDescent="0.25">
      <c r="A520" s="802"/>
      <c r="B520" s="1014" t="s">
        <v>19</v>
      </c>
      <c r="C520" s="821"/>
      <c r="D520" s="821" t="s">
        <v>394</v>
      </c>
      <c r="E520" s="822" t="s">
        <v>15</v>
      </c>
      <c r="F520" s="823"/>
      <c r="G520" s="889">
        <v>3200000</v>
      </c>
      <c r="H520" s="825">
        <v>2604541.87</v>
      </c>
      <c r="I520" s="826">
        <v>64122</v>
      </c>
      <c r="J520" s="827">
        <f t="shared" si="127"/>
        <v>2.4619300898395615E-2</v>
      </c>
      <c r="K520" s="831"/>
      <c r="L520" s="831"/>
    </row>
    <row r="521" spans="1:12" s="1217" customFormat="1" ht="30" customHeight="1" x14ac:dyDescent="0.25">
      <c r="A521" s="1218"/>
      <c r="B521" s="912"/>
      <c r="C521" s="913"/>
      <c r="D521" s="913"/>
      <c r="E521" s="914"/>
      <c r="F521" s="899" t="s">
        <v>133</v>
      </c>
      <c r="G521" s="900">
        <f t="shared" ref="G521:I522" si="133">G522</f>
        <v>147964489.62</v>
      </c>
      <c r="H521" s="901">
        <f t="shared" si="133"/>
        <v>134986946.03999999</v>
      </c>
      <c r="I521" s="902">
        <f t="shared" si="133"/>
        <v>0</v>
      </c>
      <c r="J521" s="903">
        <f t="shared" si="127"/>
        <v>0</v>
      </c>
      <c r="K521" s="831"/>
      <c r="L521" s="831"/>
    </row>
    <row r="522" spans="1:12" s="884" customFormat="1" ht="29.25" customHeight="1" x14ac:dyDescent="0.25">
      <c r="A522" s="876"/>
      <c r="B522" s="940"/>
      <c r="C522" s="941"/>
      <c r="D522" s="941"/>
      <c r="E522" s="971"/>
      <c r="F522" s="972" t="s">
        <v>134</v>
      </c>
      <c r="G522" s="973">
        <f>G523</f>
        <v>147964489.62</v>
      </c>
      <c r="H522" s="974">
        <f>H523</f>
        <v>134986946.03999999</v>
      </c>
      <c r="I522" s="892">
        <f t="shared" si="133"/>
        <v>0</v>
      </c>
      <c r="J522" s="893">
        <f t="shared" si="127"/>
        <v>0</v>
      </c>
      <c r="K522" s="831"/>
      <c r="L522" s="831"/>
    </row>
    <row r="523" spans="1:12" s="763" customFormat="1" ht="24.75" customHeight="1" thickBot="1" x14ac:dyDescent="0.3">
      <c r="A523" s="802"/>
      <c r="B523" s="1130" t="s">
        <v>19</v>
      </c>
      <c r="C523" s="804"/>
      <c r="D523" s="804" t="s">
        <v>395</v>
      </c>
      <c r="E523" s="805" t="s">
        <v>15</v>
      </c>
      <c r="F523" s="1219"/>
      <c r="G523" s="928">
        <v>147964489.62</v>
      </c>
      <c r="H523" s="929">
        <v>134986946.03999999</v>
      </c>
      <c r="I523" s="809">
        <v>0</v>
      </c>
      <c r="J523" s="810">
        <f t="shared" si="127"/>
        <v>0</v>
      </c>
      <c r="K523" s="831"/>
      <c r="L523" s="831"/>
    </row>
    <row r="524" spans="1:12" s="1220" customFormat="1" ht="36" customHeight="1" thickBot="1" x14ac:dyDescent="0.3">
      <c r="A524" s="769">
        <v>11</v>
      </c>
      <c r="B524" s="770"/>
      <c r="C524" s="771"/>
      <c r="D524" s="771"/>
      <c r="E524" s="772"/>
      <c r="F524" s="773" t="s">
        <v>235</v>
      </c>
      <c r="G524" s="774">
        <f>G525+G532+G537+G546+G549</f>
        <v>136148259</v>
      </c>
      <c r="H524" s="775">
        <f>H525+H532+H537+H546+H549</f>
        <v>139366414.94</v>
      </c>
      <c r="I524" s="776">
        <f t="shared" ref="I524" si="134">I525+I532+I537+I546+I549</f>
        <v>18711758.32</v>
      </c>
      <c r="J524" s="777">
        <f t="shared" si="127"/>
        <v>0.13426303839454995</v>
      </c>
      <c r="K524" s="831"/>
      <c r="L524" s="831"/>
    </row>
    <row r="525" spans="1:12" s="874" customFormat="1" ht="33.75" customHeight="1" x14ac:dyDescent="0.25">
      <c r="A525" s="780"/>
      <c r="B525" s="1211"/>
      <c r="C525" s="1212"/>
      <c r="D525" s="1212"/>
      <c r="E525" s="1144"/>
      <c r="F525" s="1213" t="s">
        <v>186</v>
      </c>
      <c r="G525" s="1137">
        <f>G526+G530</f>
        <v>17620678.199999999</v>
      </c>
      <c r="H525" s="1138">
        <f>H526+H528+H530</f>
        <v>19405834.440000001</v>
      </c>
      <c r="I525" s="938">
        <f>I526+I528+I530</f>
        <v>2302591.67</v>
      </c>
      <c r="J525" s="939">
        <f t="shared" si="127"/>
        <v>0.11865460756759913</v>
      </c>
      <c r="K525" s="831"/>
      <c r="L525" s="831"/>
    </row>
    <row r="526" spans="1:12" s="884" customFormat="1" ht="30" x14ac:dyDescent="0.25">
      <c r="A526" s="876"/>
      <c r="B526" s="940"/>
      <c r="C526" s="941"/>
      <c r="D526" s="941"/>
      <c r="E526" s="971"/>
      <c r="F526" s="972" t="s">
        <v>40</v>
      </c>
      <c r="G526" s="973">
        <f>G527</f>
        <v>14338476.93</v>
      </c>
      <c r="H526" s="974">
        <f>H527</f>
        <v>15140691.310000001</v>
      </c>
      <c r="I526" s="892">
        <f t="shared" ref="I526" si="135">I527</f>
        <v>1955875.67</v>
      </c>
      <c r="J526" s="893">
        <f t="shared" si="127"/>
        <v>0.12918007704893891</v>
      </c>
      <c r="K526" s="831"/>
      <c r="L526" s="831"/>
    </row>
    <row r="527" spans="1:12" s="763" customFormat="1" ht="16.5" customHeight="1" x14ac:dyDescent="0.25">
      <c r="A527" s="802"/>
      <c r="B527" s="958" t="s">
        <v>136</v>
      </c>
      <c r="C527" s="959"/>
      <c r="D527" s="959" t="s">
        <v>396</v>
      </c>
      <c r="E527" s="967" t="s">
        <v>12</v>
      </c>
      <c r="F527" s="1221"/>
      <c r="G527" s="889">
        <v>14338476.93</v>
      </c>
      <c r="H527" s="825">
        <v>15140691.310000001</v>
      </c>
      <c r="I527" s="826">
        <v>1955875.67</v>
      </c>
      <c r="J527" s="827">
        <f t="shared" si="127"/>
        <v>0.12918007704893891</v>
      </c>
      <c r="K527" s="831"/>
      <c r="L527" s="831"/>
    </row>
    <row r="528" spans="1:12" s="1224" customFormat="1" ht="31.5" hidden="1" customHeight="1" x14ac:dyDescent="0.25">
      <c r="A528" s="802"/>
      <c r="B528" s="1177"/>
      <c r="C528" s="1042"/>
      <c r="D528" s="1042"/>
      <c r="E528" s="1042"/>
      <c r="F528" s="1222" t="s">
        <v>428</v>
      </c>
      <c r="G528" s="1223"/>
      <c r="H528" s="1066">
        <f>SUM(H529)</f>
        <v>0</v>
      </c>
      <c r="I528" s="910">
        <f>SUM(I529)</f>
        <v>0</v>
      </c>
      <c r="J528" s="911" t="e">
        <f t="shared" si="127"/>
        <v>#DIV/0!</v>
      </c>
      <c r="K528" s="831"/>
      <c r="L528" s="831"/>
    </row>
    <row r="529" spans="1:12" s="763" customFormat="1" ht="16.5" hidden="1" customHeight="1" x14ac:dyDescent="0.25">
      <c r="A529" s="802"/>
      <c r="B529" s="962" t="s">
        <v>136</v>
      </c>
      <c r="C529" s="821"/>
      <c r="D529" s="821" t="s">
        <v>506</v>
      </c>
      <c r="E529" s="821" t="s">
        <v>130</v>
      </c>
      <c r="F529" s="1046"/>
      <c r="G529" s="1087"/>
      <c r="H529" s="924"/>
      <c r="I529" s="826"/>
      <c r="J529" s="827" t="e">
        <f t="shared" si="127"/>
        <v>#DIV/0!</v>
      </c>
      <c r="K529" s="831"/>
      <c r="L529" s="831"/>
    </row>
    <row r="530" spans="1:12" s="884" customFormat="1" ht="24.75" customHeight="1" x14ac:dyDescent="0.25">
      <c r="A530" s="876"/>
      <c r="B530" s="969"/>
      <c r="C530" s="970"/>
      <c r="D530" s="970"/>
      <c r="E530" s="971"/>
      <c r="F530" s="972" t="s">
        <v>137</v>
      </c>
      <c r="G530" s="973">
        <f t="shared" ref="G530:I530" si="136">G531</f>
        <v>3282201.27</v>
      </c>
      <c r="H530" s="974">
        <f t="shared" si="136"/>
        <v>4265143.13</v>
      </c>
      <c r="I530" s="892">
        <f t="shared" si="136"/>
        <v>346716</v>
      </c>
      <c r="J530" s="893">
        <f t="shared" si="127"/>
        <v>8.1290589654842371E-2</v>
      </c>
      <c r="K530" s="831"/>
      <c r="L530" s="831"/>
    </row>
    <row r="531" spans="1:12" s="763" customFormat="1" ht="15.75" customHeight="1" x14ac:dyDescent="0.25">
      <c r="A531" s="802"/>
      <c r="B531" s="955" t="s">
        <v>136</v>
      </c>
      <c r="C531" s="894"/>
      <c r="D531" s="894" t="s">
        <v>397</v>
      </c>
      <c r="E531" s="895" t="s">
        <v>26</v>
      </c>
      <c r="F531" s="832"/>
      <c r="G531" s="889">
        <v>3282201.27</v>
      </c>
      <c r="H531" s="825">
        <v>4265143.13</v>
      </c>
      <c r="I531" s="826">
        <v>346716</v>
      </c>
      <c r="J531" s="827">
        <f t="shared" si="127"/>
        <v>8.1290589654842371E-2</v>
      </c>
      <c r="K531" s="831"/>
      <c r="L531" s="831"/>
    </row>
    <row r="532" spans="1:12" s="874" customFormat="1" ht="39" customHeight="1" x14ac:dyDescent="0.25">
      <c r="A532" s="1024"/>
      <c r="B532" s="1211"/>
      <c r="C532" s="1212"/>
      <c r="D532" s="1212"/>
      <c r="E532" s="1144"/>
      <c r="F532" s="1213" t="s">
        <v>187</v>
      </c>
      <c r="G532" s="1137">
        <f>G533+G535</f>
        <v>300000</v>
      </c>
      <c r="H532" s="1138">
        <f>H533+H535</f>
        <v>300000</v>
      </c>
      <c r="I532" s="953">
        <f t="shared" ref="I532" si="137">I533+I535</f>
        <v>38900</v>
      </c>
      <c r="J532" s="954">
        <f t="shared" si="127"/>
        <v>0.12966666666666668</v>
      </c>
      <c r="K532" s="831"/>
      <c r="L532" s="831"/>
    </row>
    <row r="533" spans="1:12" s="884" customFormat="1" ht="30" x14ac:dyDescent="0.25">
      <c r="A533" s="876"/>
      <c r="B533" s="940"/>
      <c r="C533" s="941"/>
      <c r="D533" s="941"/>
      <c r="E533" s="971"/>
      <c r="F533" s="972" t="s">
        <v>109</v>
      </c>
      <c r="G533" s="973">
        <f t="shared" ref="G533:I533" si="138">G534</f>
        <v>200000</v>
      </c>
      <c r="H533" s="974">
        <f t="shared" si="138"/>
        <v>200000</v>
      </c>
      <c r="I533" s="892">
        <f t="shared" si="138"/>
        <v>38900</v>
      </c>
      <c r="J533" s="893">
        <f t="shared" si="127"/>
        <v>0.19450000000000001</v>
      </c>
      <c r="K533" s="831"/>
      <c r="L533" s="831"/>
    </row>
    <row r="534" spans="1:12" s="763" customFormat="1" ht="18" customHeight="1" x14ac:dyDescent="0.25">
      <c r="A534" s="802"/>
      <c r="B534" s="955" t="s">
        <v>136</v>
      </c>
      <c r="C534" s="894"/>
      <c r="D534" s="894" t="s">
        <v>398</v>
      </c>
      <c r="E534" s="895" t="s">
        <v>15</v>
      </c>
      <c r="F534" s="832"/>
      <c r="G534" s="889">
        <v>200000</v>
      </c>
      <c r="H534" s="825">
        <v>200000</v>
      </c>
      <c r="I534" s="826">
        <v>38900</v>
      </c>
      <c r="J534" s="827">
        <f t="shared" si="127"/>
        <v>0.19450000000000001</v>
      </c>
      <c r="K534" s="831"/>
      <c r="L534" s="831"/>
    </row>
    <row r="535" spans="1:12" s="884" customFormat="1" x14ac:dyDescent="0.25">
      <c r="A535" s="876"/>
      <c r="B535" s="940"/>
      <c r="C535" s="941"/>
      <c r="D535" s="941"/>
      <c r="E535" s="971"/>
      <c r="F535" s="972" t="s">
        <v>138</v>
      </c>
      <c r="G535" s="973">
        <f t="shared" ref="G535:I535" si="139">G536</f>
        <v>100000</v>
      </c>
      <c r="H535" s="974">
        <f t="shared" si="139"/>
        <v>100000</v>
      </c>
      <c r="I535" s="892">
        <f t="shared" si="139"/>
        <v>0</v>
      </c>
      <c r="J535" s="893">
        <f t="shared" si="127"/>
        <v>0</v>
      </c>
      <c r="K535" s="831"/>
      <c r="L535" s="831"/>
    </row>
    <row r="536" spans="1:12" s="763" customFormat="1" ht="16.5" customHeight="1" x14ac:dyDescent="0.25">
      <c r="A536" s="802"/>
      <c r="B536" s="1025" t="s">
        <v>136</v>
      </c>
      <c r="C536" s="894"/>
      <c r="D536" s="894" t="s">
        <v>399</v>
      </c>
      <c r="E536" s="895" t="s">
        <v>139</v>
      </c>
      <c r="F536" s="832"/>
      <c r="G536" s="889">
        <v>100000</v>
      </c>
      <c r="H536" s="825">
        <v>100000</v>
      </c>
      <c r="I536" s="826">
        <v>0</v>
      </c>
      <c r="J536" s="827">
        <f t="shared" si="127"/>
        <v>0</v>
      </c>
      <c r="K536" s="831"/>
      <c r="L536" s="831"/>
    </row>
    <row r="537" spans="1:12" s="874" customFormat="1" ht="57" customHeight="1" x14ac:dyDescent="0.25">
      <c r="A537" s="1024"/>
      <c r="B537" s="1211"/>
      <c r="C537" s="1212"/>
      <c r="D537" s="1212"/>
      <c r="E537" s="1144"/>
      <c r="F537" s="1213" t="s">
        <v>170</v>
      </c>
      <c r="G537" s="1137">
        <f>G538+G540+G542+G544</f>
        <v>117331800</v>
      </c>
      <c r="H537" s="1138">
        <f>H538+H540+H542+H544</f>
        <v>117601300</v>
      </c>
      <c r="I537" s="953">
        <f t="shared" ref="I537" si="140">I538+I540+I542+I544</f>
        <v>16273141.65</v>
      </c>
      <c r="J537" s="954">
        <f t="shared" si="127"/>
        <v>0.1383755251855209</v>
      </c>
      <c r="K537" s="831"/>
      <c r="L537" s="831"/>
    </row>
    <row r="538" spans="1:12" s="884" customFormat="1" ht="52.5" customHeight="1" x14ac:dyDescent="0.25">
      <c r="A538" s="876"/>
      <c r="B538" s="940"/>
      <c r="C538" s="941"/>
      <c r="D538" s="941"/>
      <c r="E538" s="971"/>
      <c r="F538" s="972" t="s">
        <v>208</v>
      </c>
      <c r="G538" s="973">
        <f>G539</f>
        <v>931200</v>
      </c>
      <c r="H538" s="974">
        <f>H539</f>
        <v>797200</v>
      </c>
      <c r="I538" s="892">
        <f>I539</f>
        <v>143251.60999999999</v>
      </c>
      <c r="J538" s="893">
        <f t="shared" si="127"/>
        <v>0.17969343953838432</v>
      </c>
      <c r="K538" s="831"/>
      <c r="L538" s="831"/>
    </row>
    <row r="539" spans="1:12" s="763" customFormat="1" ht="20.25" customHeight="1" x14ac:dyDescent="0.25">
      <c r="A539" s="802"/>
      <c r="B539" s="955" t="s">
        <v>136</v>
      </c>
      <c r="C539" s="894"/>
      <c r="D539" s="894" t="s">
        <v>400</v>
      </c>
      <c r="E539" s="895" t="s">
        <v>51</v>
      </c>
      <c r="F539" s="823"/>
      <c r="G539" s="889">
        <v>931200</v>
      </c>
      <c r="H539" s="825">
        <v>797200</v>
      </c>
      <c r="I539" s="826">
        <v>143251.60999999999</v>
      </c>
      <c r="J539" s="827">
        <f t="shared" si="127"/>
        <v>0.17969343953838432</v>
      </c>
      <c r="K539" s="831"/>
      <c r="L539" s="831"/>
    </row>
    <row r="540" spans="1:12" s="884" customFormat="1" ht="51" customHeight="1" x14ac:dyDescent="0.25">
      <c r="A540" s="876"/>
      <c r="B540" s="940"/>
      <c r="C540" s="941"/>
      <c r="D540" s="941"/>
      <c r="E540" s="971"/>
      <c r="F540" s="972" t="s">
        <v>236</v>
      </c>
      <c r="G540" s="973">
        <f>G541</f>
        <v>16849590</v>
      </c>
      <c r="H540" s="974">
        <f>H541</f>
        <v>17917080</v>
      </c>
      <c r="I540" s="892">
        <f t="shared" ref="I540" si="141">I541</f>
        <v>1725728.62</v>
      </c>
      <c r="J540" s="893">
        <f t="shared" si="127"/>
        <v>9.6317514907563073E-2</v>
      </c>
      <c r="K540" s="831"/>
      <c r="L540" s="831"/>
    </row>
    <row r="541" spans="1:12" s="763" customFormat="1" ht="19.5" customHeight="1" x14ac:dyDescent="0.25">
      <c r="A541" s="802"/>
      <c r="B541" s="1025" t="s">
        <v>136</v>
      </c>
      <c r="C541" s="894"/>
      <c r="D541" s="894" t="s">
        <v>401</v>
      </c>
      <c r="E541" s="895" t="s">
        <v>12</v>
      </c>
      <c r="F541" s="823"/>
      <c r="G541" s="889">
        <v>16849590</v>
      </c>
      <c r="H541" s="825">
        <v>17917080</v>
      </c>
      <c r="I541" s="826">
        <v>1725728.62</v>
      </c>
      <c r="J541" s="827">
        <f t="shared" si="127"/>
        <v>9.6317514907563073E-2</v>
      </c>
      <c r="K541" s="831"/>
      <c r="L541" s="831"/>
    </row>
    <row r="542" spans="1:12" s="763" customFormat="1" ht="30" customHeight="1" x14ac:dyDescent="0.25">
      <c r="A542" s="802"/>
      <c r="B542" s="940"/>
      <c r="C542" s="941"/>
      <c r="D542" s="941"/>
      <c r="E542" s="971"/>
      <c r="F542" s="972" t="s">
        <v>237</v>
      </c>
      <c r="G542" s="973">
        <f>G543</f>
        <v>670000</v>
      </c>
      <c r="H542" s="974">
        <f>H543</f>
        <v>620000</v>
      </c>
      <c r="I542" s="892">
        <f t="shared" ref="I542" si="142">I543</f>
        <v>0</v>
      </c>
      <c r="J542" s="893">
        <f t="shared" si="127"/>
        <v>0</v>
      </c>
      <c r="K542" s="831"/>
      <c r="L542" s="831"/>
    </row>
    <row r="543" spans="1:12" s="763" customFormat="1" ht="18.75" customHeight="1" x14ac:dyDescent="0.25">
      <c r="A543" s="802"/>
      <c r="B543" s="1025" t="s">
        <v>136</v>
      </c>
      <c r="C543" s="894"/>
      <c r="D543" s="894" t="s">
        <v>402</v>
      </c>
      <c r="E543" s="895" t="s">
        <v>15</v>
      </c>
      <c r="F543" s="823"/>
      <c r="G543" s="889">
        <v>670000</v>
      </c>
      <c r="H543" s="825">
        <v>620000</v>
      </c>
      <c r="I543" s="826">
        <v>0</v>
      </c>
      <c r="J543" s="827">
        <f t="shared" si="127"/>
        <v>0</v>
      </c>
      <c r="K543" s="831"/>
      <c r="L543" s="831"/>
    </row>
    <row r="544" spans="1:12" s="763" customFormat="1" ht="86.25" customHeight="1" x14ac:dyDescent="0.25">
      <c r="A544" s="802"/>
      <c r="B544" s="940"/>
      <c r="C544" s="941"/>
      <c r="D544" s="941"/>
      <c r="E544" s="971"/>
      <c r="F544" s="972" t="s">
        <v>238</v>
      </c>
      <c r="G544" s="973">
        <f>G545</f>
        <v>98881010</v>
      </c>
      <c r="H544" s="974">
        <f>H545</f>
        <v>98267020</v>
      </c>
      <c r="I544" s="892">
        <f t="shared" ref="I544" si="143">I545</f>
        <v>14404161.42</v>
      </c>
      <c r="J544" s="893">
        <f t="shared" si="127"/>
        <v>0.14658184831492804</v>
      </c>
      <c r="K544" s="831"/>
      <c r="L544" s="831"/>
    </row>
    <row r="545" spans="1:12" s="763" customFormat="1" ht="17.25" customHeight="1" x14ac:dyDescent="0.25">
      <c r="A545" s="802"/>
      <c r="B545" s="955" t="s">
        <v>136</v>
      </c>
      <c r="C545" s="894"/>
      <c r="D545" s="894" t="s">
        <v>403</v>
      </c>
      <c r="E545" s="895" t="s">
        <v>51</v>
      </c>
      <c r="F545" s="823"/>
      <c r="G545" s="889">
        <v>98881010</v>
      </c>
      <c r="H545" s="825">
        <v>98267020</v>
      </c>
      <c r="I545" s="826">
        <v>14404161.42</v>
      </c>
      <c r="J545" s="827">
        <f t="shared" si="127"/>
        <v>0.14658184831492804</v>
      </c>
      <c r="K545" s="831"/>
      <c r="L545" s="831"/>
    </row>
    <row r="546" spans="1:12" s="874" customFormat="1" ht="44.25" customHeight="1" x14ac:dyDescent="0.25">
      <c r="A546" s="1024"/>
      <c r="B546" s="1211"/>
      <c r="C546" s="1212"/>
      <c r="D546" s="1212"/>
      <c r="E546" s="1144"/>
      <c r="F546" s="1213" t="s">
        <v>188</v>
      </c>
      <c r="G546" s="1137">
        <f t="shared" ref="G546:I547" si="144">G547</f>
        <v>225000</v>
      </c>
      <c r="H546" s="1138">
        <f t="shared" si="144"/>
        <v>225000</v>
      </c>
      <c r="I546" s="953">
        <f t="shared" si="144"/>
        <v>20000</v>
      </c>
      <c r="J546" s="954">
        <f t="shared" si="127"/>
        <v>8.8888888888888892E-2</v>
      </c>
      <c r="K546" s="831"/>
      <c r="L546" s="831"/>
    </row>
    <row r="547" spans="1:12" s="884" customFormat="1" ht="35.25" customHeight="1" x14ac:dyDescent="0.25">
      <c r="A547" s="876"/>
      <c r="B547" s="940"/>
      <c r="C547" s="941"/>
      <c r="D547" s="941"/>
      <c r="E547" s="971"/>
      <c r="F547" s="972" t="s">
        <v>141</v>
      </c>
      <c r="G547" s="973">
        <f t="shared" si="144"/>
        <v>225000</v>
      </c>
      <c r="H547" s="974">
        <f t="shared" si="144"/>
        <v>225000</v>
      </c>
      <c r="I547" s="892">
        <f t="shared" si="144"/>
        <v>20000</v>
      </c>
      <c r="J547" s="893">
        <f t="shared" si="127"/>
        <v>8.8888888888888892E-2</v>
      </c>
      <c r="K547" s="831"/>
      <c r="L547" s="831"/>
    </row>
    <row r="548" spans="1:12" s="763" customFormat="1" ht="21.75" customHeight="1" thickBot="1" x14ac:dyDescent="0.3">
      <c r="A548" s="802"/>
      <c r="B548" s="955" t="s">
        <v>136</v>
      </c>
      <c r="C548" s="894"/>
      <c r="D548" s="894" t="s">
        <v>404</v>
      </c>
      <c r="E548" s="895" t="s">
        <v>30</v>
      </c>
      <c r="F548" s="1221"/>
      <c r="G548" s="978">
        <v>225000</v>
      </c>
      <c r="H548" s="808">
        <v>225000</v>
      </c>
      <c r="I548" s="809">
        <v>20000</v>
      </c>
      <c r="J548" s="810">
        <f t="shared" si="127"/>
        <v>8.8888888888888892E-2</v>
      </c>
      <c r="K548" s="831"/>
      <c r="L548" s="831"/>
    </row>
    <row r="549" spans="1:12" s="874" customFormat="1" ht="31.5" customHeight="1" thickBot="1" x14ac:dyDescent="0.3">
      <c r="A549" s="1024"/>
      <c r="B549" s="781"/>
      <c r="C549" s="782"/>
      <c r="D549" s="782"/>
      <c r="E549" s="783"/>
      <c r="F549" s="784" t="s">
        <v>135</v>
      </c>
      <c r="G549" s="785">
        <f>G550+G556</f>
        <v>670780.80000000005</v>
      </c>
      <c r="H549" s="786">
        <f>H550+H556</f>
        <v>1834280.5</v>
      </c>
      <c r="I549" s="787">
        <f t="shared" ref="I549" si="145">I550+I556</f>
        <v>77125</v>
      </c>
      <c r="J549" s="788">
        <f t="shared" si="127"/>
        <v>4.2046459088454571E-2</v>
      </c>
      <c r="K549" s="831"/>
      <c r="L549" s="831"/>
    </row>
    <row r="550" spans="1:12" s="884" customFormat="1" ht="48.75" customHeight="1" x14ac:dyDescent="0.25">
      <c r="A550" s="876"/>
      <c r="B550" s="1225"/>
      <c r="C550" s="1226"/>
      <c r="D550" s="1226"/>
      <c r="E550" s="1227"/>
      <c r="F550" s="972" t="s">
        <v>184</v>
      </c>
      <c r="G550" s="851">
        <f>G551+G552+G555</f>
        <v>620780.80000000005</v>
      </c>
      <c r="H550" s="797">
        <f>SUM(H551:H555)</f>
        <v>1784280.5</v>
      </c>
      <c r="I550" s="798">
        <f>SUM(I551:I555)</f>
        <v>77125</v>
      </c>
      <c r="J550" s="799">
        <f t="shared" si="127"/>
        <v>4.3224705980926204E-2</v>
      </c>
      <c r="K550" s="831"/>
      <c r="L550" s="831"/>
    </row>
    <row r="551" spans="1:12" s="884" customFormat="1" x14ac:dyDescent="0.25">
      <c r="A551" s="876"/>
      <c r="B551" s="955" t="s">
        <v>136</v>
      </c>
      <c r="C551" s="894"/>
      <c r="D551" s="894" t="s">
        <v>405</v>
      </c>
      <c r="E551" s="895" t="s">
        <v>15</v>
      </c>
      <c r="F551" s="889"/>
      <c r="G551" s="889">
        <v>502500</v>
      </c>
      <c r="H551" s="825">
        <v>1310000</v>
      </c>
      <c r="I551" s="826">
        <v>67125</v>
      </c>
      <c r="J551" s="827">
        <f t="shared" si="127"/>
        <v>5.1240458015267179E-2</v>
      </c>
      <c r="K551" s="831"/>
      <c r="L551" s="831"/>
    </row>
    <row r="552" spans="1:12" s="884" customFormat="1" x14ac:dyDescent="0.25">
      <c r="A552" s="876"/>
      <c r="B552" s="958" t="s">
        <v>136</v>
      </c>
      <c r="C552" s="959"/>
      <c r="D552" s="959" t="s">
        <v>406</v>
      </c>
      <c r="E552" s="967" t="s">
        <v>15</v>
      </c>
      <c r="F552" s="832"/>
      <c r="G552" s="889">
        <v>58280.800000000003</v>
      </c>
      <c r="H552" s="825"/>
      <c r="I552" s="826"/>
      <c r="J552" s="827" t="e">
        <f t="shared" si="127"/>
        <v>#DIV/0!</v>
      </c>
      <c r="K552" s="831"/>
      <c r="L552" s="831"/>
    </row>
    <row r="553" spans="1:12" s="884" customFormat="1" x14ac:dyDescent="0.25">
      <c r="A553" s="876"/>
      <c r="B553" s="958" t="s">
        <v>74</v>
      </c>
      <c r="C553" s="959"/>
      <c r="D553" s="959" t="s">
        <v>406</v>
      </c>
      <c r="E553" s="967" t="s">
        <v>26</v>
      </c>
      <c r="F553" s="832"/>
      <c r="G553" s="889"/>
      <c r="H553" s="825">
        <v>102221.7</v>
      </c>
      <c r="I553" s="826">
        <v>0</v>
      </c>
      <c r="J553" s="827">
        <f t="shared" si="127"/>
        <v>0</v>
      </c>
      <c r="K553" s="831"/>
      <c r="L553" s="831"/>
    </row>
    <row r="554" spans="1:12" s="884" customFormat="1" x14ac:dyDescent="0.25">
      <c r="A554" s="876"/>
      <c r="B554" s="958" t="s">
        <v>19</v>
      </c>
      <c r="C554" s="959"/>
      <c r="D554" s="959" t="s">
        <v>406</v>
      </c>
      <c r="E554" s="967" t="s">
        <v>26</v>
      </c>
      <c r="F554" s="832"/>
      <c r="G554" s="889"/>
      <c r="H554" s="825">
        <v>312058.8</v>
      </c>
      <c r="I554" s="826"/>
      <c r="J554" s="827">
        <f t="shared" si="127"/>
        <v>0</v>
      </c>
      <c r="K554" s="831"/>
      <c r="L554" s="831"/>
    </row>
    <row r="555" spans="1:12" s="884" customFormat="1" x14ac:dyDescent="0.25">
      <c r="A555" s="876"/>
      <c r="B555" s="955" t="s">
        <v>136</v>
      </c>
      <c r="C555" s="894"/>
      <c r="D555" s="894" t="s">
        <v>407</v>
      </c>
      <c r="E555" s="895" t="s">
        <v>234</v>
      </c>
      <c r="F555" s="832"/>
      <c r="G555" s="889">
        <v>60000</v>
      </c>
      <c r="H555" s="825">
        <v>60000</v>
      </c>
      <c r="I555" s="826">
        <v>10000</v>
      </c>
      <c r="J555" s="827">
        <f t="shared" si="127"/>
        <v>0.16666666666666666</v>
      </c>
      <c r="K555" s="831"/>
      <c r="L555" s="831"/>
    </row>
    <row r="556" spans="1:12" s="884" customFormat="1" ht="45" customHeight="1" x14ac:dyDescent="0.25">
      <c r="A556" s="876"/>
      <c r="B556" s="1225"/>
      <c r="C556" s="1226"/>
      <c r="D556" s="1226"/>
      <c r="E556" s="1227"/>
      <c r="F556" s="972" t="s">
        <v>185</v>
      </c>
      <c r="G556" s="851">
        <f t="shared" ref="G556:I556" si="146">G557</f>
        <v>50000</v>
      </c>
      <c r="H556" s="797">
        <f t="shared" si="146"/>
        <v>50000</v>
      </c>
      <c r="I556" s="838">
        <f t="shared" si="146"/>
        <v>0</v>
      </c>
      <c r="J556" s="839">
        <f t="shared" si="127"/>
        <v>0</v>
      </c>
      <c r="K556" s="831"/>
      <c r="L556" s="831"/>
    </row>
    <row r="557" spans="1:12" s="884" customFormat="1" ht="15.75" thickBot="1" x14ac:dyDescent="0.3">
      <c r="A557" s="876"/>
      <c r="B557" s="943" t="s">
        <v>136</v>
      </c>
      <c r="C557" s="944"/>
      <c r="D557" s="944" t="s">
        <v>408</v>
      </c>
      <c r="E557" s="945" t="s">
        <v>15</v>
      </c>
      <c r="F557" s="928"/>
      <c r="G557" s="928">
        <v>50000</v>
      </c>
      <c r="H557" s="929">
        <v>50000</v>
      </c>
      <c r="I557" s="809">
        <v>0</v>
      </c>
      <c r="J557" s="810">
        <f t="shared" si="127"/>
        <v>0</v>
      </c>
      <c r="K557" s="831"/>
      <c r="L557" s="831"/>
    </row>
    <row r="558" spans="1:12" s="1220" customFormat="1" ht="36" customHeight="1" thickBot="1" x14ac:dyDescent="0.3">
      <c r="A558" s="984">
        <v>12</v>
      </c>
      <c r="B558" s="985"/>
      <c r="C558" s="986"/>
      <c r="D558" s="986"/>
      <c r="E558" s="1152"/>
      <c r="F558" s="988" t="s">
        <v>239</v>
      </c>
      <c r="G558" s="862">
        <f>G559+G562+G582+G600+G603+G610</f>
        <v>421676418.86000001</v>
      </c>
      <c r="H558" s="863">
        <f>H559+H562+H582+H600+H603+H607+H610</f>
        <v>689479288.51999998</v>
      </c>
      <c r="I558" s="864">
        <f>I559+I562+I582+I600+I603+I607+I610</f>
        <v>46315450.030000001</v>
      </c>
      <c r="J558" s="865">
        <f t="shared" si="127"/>
        <v>6.7174534175520065E-2</v>
      </c>
      <c r="K558" s="831"/>
      <c r="L558" s="831"/>
    </row>
    <row r="559" spans="1:12" s="1231" customFormat="1" ht="51.75" customHeight="1" x14ac:dyDescent="0.25">
      <c r="A559" s="989"/>
      <c r="B559" s="1228"/>
      <c r="C559" s="1229"/>
      <c r="D559" s="1229"/>
      <c r="E559" s="1230"/>
      <c r="F559" s="1216" t="s">
        <v>197</v>
      </c>
      <c r="G559" s="870">
        <f>G560</f>
        <v>8368848.7000000002</v>
      </c>
      <c r="H559" s="871">
        <f>H560</f>
        <v>8710841</v>
      </c>
      <c r="I559" s="872">
        <f t="shared" ref="I559" si="147">I560</f>
        <v>943428.5</v>
      </c>
      <c r="J559" s="873">
        <f t="shared" si="127"/>
        <v>0.10830509935837423</v>
      </c>
      <c r="K559" s="831"/>
      <c r="L559" s="831"/>
    </row>
    <row r="560" spans="1:12" s="884" customFormat="1" ht="41.25" customHeight="1" x14ac:dyDescent="0.25">
      <c r="A560" s="876"/>
      <c r="B560" s="940"/>
      <c r="C560" s="941"/>
      <c r="D560" s="941"/>
      <c r="E560" s="942"/>
      <c r="F560" s="972" t="s">
        <v>40</v>
      </c>
      <c r="G560" s="973">
        <f t="shared" ref="G560:I560" si="148">G561</f>
        <v>8368848.7000000002</v>
      </c>
      <c r="H560" s="974">
        <f t="shared" si="148"/>
        <v>8710841</v>
      </c>
      <c r="I560" s="892">
        <f t="shared" si="148"/>
        <v>943428.5</v>
      </c>
      <c r="J560" s="893">
        <f t="shared" si="127"/>
        <v>0.10830509935837423</v>
      </c>
      <c r="K560" s="831"/>
      <c r="L560" s="831"/>
    </row>
    <row r="561" spans="1:12" s="763" customFormat="1" ht="15.75" customHeight="1" x14ac:dyDescent="0.25">
      <c r="A561" s="802"/>
      <c r="B561" s="1014" t="s">
        <v>142</v>
      </c>
      <c r="C561" s="821"/>
      <c r="D561" s="821" t="s">
        <v>409</v>
      </c>
      <c r="E561" s="822" t="s">
        <v>12</v>
      </c>
      <c r="F561" s="832"/>
      <c r="G561" s="889">
        <v>8368848.7000000002</v>
      </c>
      <c r="H561" s="825">
        <v>8710841</v>
      </c>
      <c r="I561" s="826">
        <v>943428.5</v>
      </c>
      <c r="J561" s="827">
        <f t="shared" si="127"/>
        <v>0.10830509935837423</v>
      </c>
      <c r="K561" s="831"/>
      <c r="L561" s="831"/>
    </row>
    <row r="562" spans="1:12" s="1231" customFormat="1" ht="32.25" customHeight="1" x14ac:dyDescent="0.25">
      <c r="A562" s="1232"/>
      <c r="B562" s="912"/>
      <c r="C562" s="913"/>
      <c r="D562" s="913"/>
      <c r="E562" s="914"/>
      <c r="F562" s="899" t="s">
        <v>198</v>
      </c>
      <c r="G562" s="900">
        <f>G563+G565+G568</f>
        <v>99021919.199999988</v>
      </c>
      <c r="H562" s="901">
        <f>H563+H565+H568+H572+H574+H570+H578+H580+H576</f>
        <v>106816381.17</v>
      </c>
      <c r="I562" s="902">
        <f>I563+I565+I568+I572+I574+I578+I580+I576</f>
        <v>14875132.960000001</v>
      </c>
      <c r="J562" s="903">
        <f t="shared" si="127"/>
        <v>0.13925891138669064</v>
      </c>
      <c r="K562" s="831"/>
      <c r="L562" s="831"/>
    </row>
    <row r="563" spans="1:12" s="884" customFormat="1" ht="17.25" customHeight="1" x14ac:dyDescent="0.25">
      <c r="A563" s="876"/>
      <c r="B563" s="940"/>
      <c r="C563" s="941"/>
      <c r="D563" s="941"/>
      <c r="E563" s="942"/>
      <c r="F563" s="972" t="s">
        <v>143</v>
      </c>
      <c r="G563" s="973">
        <f>G564</f>
        <v>95926467.129999995</v>
      </c>
      <c r="H563" s="974">
        <f>H564</f>
        <v>103479042.14</v>
      </c>
      <c r="I563" s="892">
        <f t="shared" ref="I563" si="149">I564</f>
        <v>14606804.560000001</v>
      </c>
      <c r="J563" s="893">
        <f t="shared" si="127"/>
        <v>0.14115712957835463</v>
      </c>
      <c r="K563" s="831"/>
      <c r="L563" s="831"/>
    </row>
    <row r="564" spans="1:12" s="966" customFormat="1" ht="15" customHeight="1" x14ac:dyDescent="0.25">
      <c r="A564" s="802"/>
      <c r="B564" s="1030" t="s">
        <v>142</v>
      </c>
      <c r="C564" s="887"/>
      <c r="D564" s="887" t="s">
        <v>410</v>
      </c>
      <c r="E564" s="888" t="s">
        <v>114</v>
      </c>
      <c r="F564" s="832"/>
      <c r="G564" s="889">
        <v>95926467.129999995</v>
      </c>
      <c r="H564" s="825">
        <v>103479042.14</v>
      </c>
      <c r="I564" s="826">
        <v>14606804.560000001</v>
      </c>
      <c r="J564" s="827">
        <f t="shared" si="127"/>
        <v>0.14115712957835463</v>
      </c>
      <c r="K564" s="831"/>
      <c r="L564" s="831"/>
    </row>
    <row r="565" spans="1:12" s="884" customFormat="1" x14ac:dyDescent="0.25">
      <c r="A565" s="876"/>
      <c r="B565" s="940"/>
      <c r="C565" s="941"/>
      <c r="D565" s="941"/>
      <c r="E565" s="942"/>
      <c r="F565" s="972" t="s">
        <v>144</v>
      </c>
      <c r="G565" s="973">
        <f>G566+G567</f>
        <v>1695000</v>
      </c>
      <c r="H565" s="974">
        <f>H566+H567</f>
        <v>1695840</v>
      </c>
      <c r="I565" s="892">
        <f t="shared" ref="I565" si="150">I566+I567</f>
        <v>84719.4</v>
      </c>
      <c r="J565" s="893">
        <f t="shared" si="127"/>
        <v>4.9957189357486553E-2</v>
      </c>
      <c r="K565" s="831"/>
      <c r="L565" s="831"/>
    </row>
    <row r="566" spans="1:12" s="763" customFormat="1" ht="12.75" customHeight="1" x14ac:dyDescent="0.25">
      <c r="A566" s="802"/>
      <c r="B566" s="955" t="s">
        <v>11</v>
      </c>
      <c r="C566" s="894"/>
      <c r="D566" s="894" t="s">
        <v>411</v>
      </c>
      <c r="E566" s="895" t="s">
        <v>15</v>
      </c>
      <c r="F566" s="832"/>
      <c r="G566" s="889">
        <v>400000</v>
      </c>
      <c r="H566" s="825">
        <v>400000</v>
      </c>
      <c r="I566" s="826">
        <v>21190</v>
      </c>
      <c r="J566" s="827">
        <f t="shared" si="127"/>
        <v>5.2975000000000001E-2</v>
      </c>
      <c r="K566" s="831"/>
      <c r="L566" s="831"/>
    </row>
    <row r="567" spans="1:12" s="966" customFormat="1" ht="12.75" customHeight="1" x14ac:dyDescent="0.25">
      <c r="A567" s="802"/>
      <c r="B567" s="1025" t="s">
        <v>142</v>
      </c>
      <c r="C567" s="894" t="s">
        <v>597</v>
      </c>
      <c r="D567" s="894" t="s">
        <v>411</v>
      </c>
      <c r="E567" s="895" t="s">
        <v>12</v>
      </c>
      <c r="F567" s="832"/>
      <c r="G567" s="889">
        <v>1295000</v>
      </c>
      <c r="H567" s="825">
        <v>1295840</v>
      </c>
      <c r="I567" s="826">
        <v>63529.4</v>
      </c>
      <c r="J567" s="827">
        <f t="shared" si="127"/>
        <v>4.9025651314977159E-2</v>
      </c>
      <c r="K567" s="831"/>
      <c r="L567" s="831"/>
    </row>
    <row r="568" spans="1:12" s="884" customFormat="1" ht="53.25" customHeight="1" x14ac:dyDescent="0.25">
      <c r="A568" s="876"/>
      <c r="B568" s="940"/>
      <c r="C568" s="941"/>
      <c r="D568" s="941"/>
      <c r="E568" s="942"/>
      <c r="F568" s="972" t="s">
        <v>145</v>
      </c>
      <c r="G568" s="973">
        <f>G569</f>
        <v>1400452.07</v>
      </c>
      <c r="H568" s="974">
        <f>H569</f>
        <v>1491499.03</v>
      </c>
      <c r="I568" s="892">
        <f t="shared" ref="I568" si="151">I569</f>
        <v>183609</v>
      </c>
      <c r="J568" s="893">
        <f t="shared" si="127"/>
        <v>0.12310366705367552</v>
      </c>
      <c r="K568" s="831"/>
      <c r="L568" s="831"/>
    </row>
    <row r="569" spans="1:12" s="763" customFormat="1" ht="14.25" customHeight="1" x14ac:dyDescent="0.25">
      <c r="A569" s="802"/>
      <c r="B569" s="958" t="s">
        <v>142</v>
      </c>
      <c r="C569" s="959"/>
      <c r="D569" s="959" t="s">
        <v>412</v>
      </c>
      <c r="E569" s="967" t="s">
        <v>114</v>
      </c>
      <c r="F569" s="832"/>
      <c r="G569" s="889">
        <v>1400452.07</v>
      </c>
      <c r="H569" s="825">
        <v>1491499.03</v>
      </c>
      <c r="I569" s="826">
        <v>183609</v>
      </c>
      <c r="J569" s="827">
        <f t="shared" si="127"/>
        <v>0.12310366705367552</v>
      </c>
      <c r="K569" s="831"/>
      <c r="L569" s="831"/>
    </row>
    <row r="570" spans="1:12" s="763" customFormat="1" ht="30" customHeight="1" x14ac:dyDescent="0.25">
      <c r="A570" s="802"/>
      <c r="B570" s="940"/>
      <c r="C570" s="941"/>
      <c r="D570" s="941"/>
      <c r="E570" s="942"/>
      <c r="F570" s="972" t="s">
        <v>498</v>
      </c>
      <c r="G570" s="973">
        <f>G571</f>
        <v>1400452.07</v>
      </c>
      <c r="H570" s="974">
        <f>SUM(H573)</f>
        <v>150000</v>
      </c>
      <c r="I570" s="892">
        <f>SUM(F573)</f>
        <v>0</v>
      </c>
      <c r="J570" s="893">
        <f t="shared" si="127"/>
        <v>0</v>
      </c>
      <c r="K570" s="831"/>
      <c r="L570" s="831"/>
    </row>
    <row r="571" spans="1:12" s="763" customFormat="1" ht="14.25" hidden="1" customHeight="1" x14ac:dyDescent="0.25">
      <c r="A571" s="802"/>
      <c r="B571" s="958" t="s">
        <v>142</v>
      </c>
      <c r="C571" s="959"/>
      <c r="D571" s="959" t="s">
        <v>497</v>
      </c>
      <c r="E571" s="967" t="s">
        <v>114</v>
      </c>
      <c r="F571" s="832"/>
      <c r="G571" s="889">
        <v>1400452.07</v>
      </c>
      <c r="H571" s="825"/>
      <c r="I571" s="826"/>
      <c r="J571" s="827" t="e">
        <f t="shared" ref="J571:J636" si="152">I571/H571</f>
        <v>#DIV/0!</v>
      </c>
      <c r="K571" s="831"/>
      <c r="L571" s="831"/>
    </row>
    <row r="572" spans="1:12" s="763" customFormat="1" ht="33" hidden="1" customHeight="1" x14ac:dyDescent="0.25">
      <c r="A572" s="802"/>
      <c r="B572" s="940"/>
      <c r="C572" s="941"/>
      <c r="D572" s="941"/>
      <c r="E572" s="942"/>
      <c r="F572" s="972" t="s">
        <v>21</v>
      </c>
      <c r="G572" s="973"/>
      <c r="H572" s="974"/>
      <c r="I572" s="892"/>
      <c r="J572" s="893" t="e">
        <f t="shared" si="152"/>
        <v>#DIV/0!</v>
      </c>
      <c r="K572" s="831"/>
      <c r="L572" s="831"/>
    </row>
    <row r="573" spans="1:12" s="763" customFormat="1" ht="14.25" customHeight="1" x14ac:dyDescent="0.25">
      <c r="A573" s="802"/>
      <c r="B573" s="958" t="s">
        <v>41</v>
      </c>
      <c r="C573" s="959"/>
      <c r="D573" s="959" t="s">
        <v>446</v>
      </c>
      <c r="E573" s="967" t="s">
        <v>22</v>
      </c>
      <c r="F573" s="832"/>
      <c r="G573" s="889"/>
      <c r="H573" s="825">
        <v>150000</v>
      </c>
      <c r="I573" s="826">
        <v>0</v>
      </c>
      <c r="J573" s="827">
        <f t="shared" si="152"/>
        <v>0</v>
      </c>
      <c r="K573" s="831"/>
      <c r="L573" s="831"/>
    </row>
    <row r="574" spans="1:12" s="884" customFormat="1" hidden="1" x14ac:dyDescent="0.25">
      <c r="A574" s="876"/>
      <c r="B574" s="940"/>
      <c r="C574" s="941"/>
      <c r="D574" s="941"/>
      <c r="E574" s="942"/>
      <c r="F574" s="972" t="s">
        <v>146</v>
      </c>
      <c r="G574" s="973">
        <f>SUM(G575:G575)</f>
        <v>0</v>
      </c>
      <c r="H574" s="974"/>
      <c r="I574" s="892"/>
      <c r="J574" s="893" t="e">
        <f t="shared" si="152"/>
        <v>#DIV/0!</v>
      </c>
      <c r="K574" s="831"/>
      <c r="L574" s="831"/>
    </row>
    <row r="575" spans="1:12" s="763" customFormat="1" ht="14.25" hidden="1" customHeight="1" x14ac:dyDescent="0.25">
      <c r="A575" s="802"/>
      <c r="B575" s="958" t="s">
        <v>41</v>
      </c>
      <c r="C575" s="959"/>
      <c r="D575" s="959" t="s">
        <v>459</v>
      </c>
      <c r="E575" s="967" t="s">
        <v>22</v>
      </c>
      <c r="F575" s="832"/>
      <c r="G575" s="889"/>
      <c r="H575" s="825"/>
      <c r="I575" s="826"/>
      <c r="J575" s="827" t="e">
        <f t="shared" si="152"/>
        <v>#DIV/0!</v>
      </c>
      <c r="K575" s="831"/>
      <c r="L575" s="831"/>
    </row>
    <row r="576" spans="1:12" s="763" customFormat="1" ht="65.25" hidden="1" customHeight="1" x14ac:dyDescent="0.25">
      <c r="A576" s="802"/>
      <c r="B576" s="940"/>
      <c r="C576" s="941"/>
      <c r="D576" s="941"/>
      <c r="E576" s="942"/>
      <c r="F576" s="972" t="s">
        <v>534</v>
      </c>
      <c r="G576" s="973"/>
      <c r="H576" s="974"/>
      <c r="I576" s="892"/>
      <c r="J576" s="893" t="e">
        <f t="shared" si="152"/>
        <v>#DIV/0!</v>
      </c>
      <c r="K576" s="831"/>
      <c r="L576" s="831"/>
    </row>
    <row r="577" spans="1:12" s="763" customFormat="1" ht="14.25" hidden="1" customHeight="1" x14ac:dyDescent="0.25">
      <c r="A577" s="802"/>
      <c r="B577" s="958" t="s">
        <v>142</v>
      </c>
      <c r="C577" s="959" t="s">
        <v>532</v>
      </c>
      <c r="D577" s="959" t="s">
        <v>535</v>
      </c>
      <c r="E577" s="967" t="s">
        <v>12</v>
      </c>
      <c r="F577" s="832"/>
      <c r="G577" s="889"/>
      <c r="H577" s="825"/>
      <c r="I577" s="826"/>
      <c r="J577" s="827" t="e">
        <f t="shared" si="152"/>
        <v>#DIV/0!</v>
      </c>
      <c r="K577" s="831"/>
      <c r="L577" s="831"/>
    </row>
    <row r="578" spans="1:12" s="763" customFormat="1" ht="63" hidden="1" customHeight="1" x14ac:dyDescent="0.25">
      <c r="A578" s="802"/>
      <c r="B578" s="940"/>
      <c r="C578" s="941"/>
      <c r="D578" s="941"/>
      <c r="E578" s="942"/>
      <c r="F578" s="972" t="s">
        <v>507</v>
      </c>
      <c r="G578" s="973"/>
      <c r="H578" s="974"/>
      <c r="I578" s="892"/>
      <c r="J578" s="893" t="e">
        <f t="shared" si="152"/>
        <v>#DIV/0!</v>
      </c>
      <c r="K578" s="831"/>
      <c r="L578" s="831"/>
    </row>
    <row r="579" spans="1:12" s="763" customFormat="1" ht="15" hidden="1" customHeight="1" x14ac:dyDescent="0.25">
      <c r="A579" s="802"/>
      <c r="B579" s="962" t="s">
        <v>142</v>
      </c>
      <c r="C579" s="821"/>
      <c r="D579" s="821" t="s">
        <v>508</v>
      </c>
      <c r="E579" s="821" t="s">
        <v>114</v>
      </c>
      <c r="F579" s="1046"/>
      <c r="G579" s="1233"/>
      <c r="H579" s="825"/>
      <c r="I579" s="826"/>
      <c r="J579" s="827" t="e">
        <f t="shared" si="152"/>
        <v>#DIV/0!</v>
      </c>
      <c r="K579" s="831"/>
      <c r="L579" s="831"/>
    </row>
    <row r="580" spans="1:12" s="763" customFormat="1" ht="33" hidden="1" customHeight="1" x14ac:dyDescent="0.25">
      <c r="A580" s="802"/>
      <c r="B580" s="940"/>
      <c r="C580" s="941"/>
      <c r="D580" s="941"/>
      <c r="E580" s="942"/>
      <c r="F580" s="972" t="s">
        <v>518</v>
      </c>
      <c r="G580" s="973"/>
      <c r="H580" s="974">
        <f>SUM(H581)</f>
        <v>0</v>
      </c>
      <c r="I580" s="892">
        <f>SUM(I581)</f>
        <v>0</v>
      </c>
      <c r="J580" s="893" t="e">
        <f t="shared" si="152"/>
        <v>#DIV/0!</v>
      </c>
      <c r="K580" s="831"/>
      <c r="L580" s="831"/>
    </row>
    <row r="581" spans="1:12" s="763" customFormat="1" ht="15" hidden="1" customHeight="1" x14ac:dyDescent="0.25">
      <c r="A581" s="802"/>
      <c r="B581" s="962" t="s">
        <v>142</v>
      </c>
      <c r="C581" s="821"/>
      <c r="D581" s="821" t="s">
        <v>519</v>
      </c>
      <c r="E581" s="821" t="s">
        <v>114</v>
      </c>
      <c r="F581" s="1046"/>
      <c r="G581" s="1233"/>
      <c r="H581" s="825"/>
      <c r="I581" s="826"/>
      <c r="J581" s="827" t="e">
        <f t="shared" si="152"/>
        <v>#DIV/0!</v>
      </c>
      <c r="K581" s="831"/>
      <c r="L581" s="831"/>
    </row>
    <row r="582" spans="1:12" s="1231" customFormat="1" ht="46.5" customHeight="1" x14ac:dyDescent="0.25">
      <c r="A582" s="1232"/>
      <c r="B582" s="912"/>
      <c r="C582" s="913"/>
      <c r="D582" s="913"/>
      <c r="E582" s="914"/>
      <c r="F582" s="899" t="s">
        <v>199</v>
      </c>
      <c r="G582" s="900">
        <f>G585+G587+G591</f>
        <v>241420301.34999999</v>
      </c>
      <c r="H582" s="901">
        <f>H585+H587+H589+H591+H583+H594+H596+H598</f>
        <v>269252906.00999999</v>
      </c>
      <c r="I582" s="902">
        <f>I585+I587+I589+I591+I583+I594+I596+I598</f>
        <v>30496888.57</v>
      </c>
      <c r="J582" s="903">
        <f t="shared" si="152"/>
        <v>0.11326484464708936</v>
      </c>
      <c r="K582" s="831"/>
      <c r="L582" s="831"/>
    </row>
    <row r="583" spans="1:12" s="1231" customFormat="1" ht="16.5" customHeight="1" x14ac:dyDescent="0.25">
      <c r="A583" s="1232"/>
      <c r="B583" s="940"/>
      <c r="C583" s="941"/>
      <c r="D583" s="941"/>
      <c r="E583" s="942"/>
      <c r="F583" s="972" t="s">
        <v>69</v>
      </c>
      <c r="G583" s="973"/>
      <c r="H583" s="974">
        <f>H584</f>
        <v>267502814.00999999</v>
      </c>
      <c r="I583" s="892">
        <f>I584</f>
        <v>30496888.57</v>
      </c>
      <c r="J583" s="893">
        <f t="shared" si="152"/>
        <v>0.11400586077146815</v>
      </c>
      <c r="K583" s="831"/>
      <c r="L583" s="831"/>
    </row>
    <row r="584" spans="1:12" s="1231" customFormat="1" ht="15" customHeight="1" x14ac:dyDescent="0.25">
      <c r="A584" s="1232"/>
      <c r="B584" s="955" t="s">
        <v>142</v>
      </c>
      <c r="C584" s="894"/>
      <c r="D584" s="894" t="s">
        <v>460</v>
      </c>
      <c r="E584" s="895" t="s">
        <v>26</v>
      </c>
      <c r="F584" s="832"/>
      <c r="G584" s="889"/>
      <c r="H584" s="825">
        <v>267502814.00999999</v>
      </c>
      <c r="I584" s="826">
        <v>30496888.57</v>
      </c>
      <c r="J584" s="827">
        <f t="shared" si="152"/>
        <v>0.11400586077146815</v>
      </c>
      <c r="K584" s="831"/>
      <c r="L584" s="831"/>
    </row>
    <row r="585" spans="1:12" s="884" customFormat="1" ht="17.25" hidden="1" customHeight="1" x14ac:dyDescent="0.25">
      <c r="A585" s="876"/>
      <c r="B585" s="940"/>
      <c r="C585" s="941"/>
      <c r="D585" s="941"/>
      <c r="E585" s="942"/>
      <c r="F585" s="972" t="s">
        <v>148</v>
      </c>
      <c r="G585" s="973">
        <f>G586</f>
        <v>239765376.34999999</v>
      </c>
      <c r="H585" s="974">
        <f>H586</f>
        <v>0</v>
      </c>
      <c r="I585" s="892">
        <f t="shared" ref="I585" si="153">I586</f>
        <v>0</v>
      </c>
      <c r="J585" s="893" t="e">
        <f t="shared" si="152"/>
        <v>#DIV/0!</v>
      </c>
      <c r="K585" s="831"/>
      <c r="L585" s="831"/>
    </row>
    <row r="586" spans="1:12" s="763" customFormat="1" ht="15.75" hidden="1" customHeight="1" x14ac:dyDescent="0.25">
      <c r="A586" s="802"/>
      <c r="B586" s="955" t="s">
        <v>142</v>
      </c>
      <c r="C586" s="894"/>
      <c r="D586" s="894" t="s">
        <v>413</v>
      </c>
      <c r="E586" s="895" t="s">
        <v>26</v>
      </c>
      <c r="F586" s="832"/>
      <c r="G586" s="889">
        <v>239765376.34999999</v>
      </c>
      <c r="H586" s="825"/>
      <c r="I586" s="826"/>
      <c r="J586" s="827" t="e">
        <f t="shared" si="152"/>
        <v>#DIV/0!</v>
      </c>
      <c r="K586" s="831"/>
      <c r="L586" s="831"/>
    </row>
    <row r="587" spans="1:12" s="884" customFormat="1" ht="30" customHeight="1" x14ac:dyDescent="0.25">
      <c r="A587" s="876"/>
      <c r="B587" s="940"/>
      <c r="C587" s="941"/>
      <c r="D587" s="941"/>
      <c r="E587" s="942"/>
      <c r="F587" s="972" t="s">
        <v>92</v>
      </c>
      <c r="G587" s="973">
        <f>G588</f>
        <v>690000</v>
      </c>
      <c r="H587" s="974">
        <f>H588</f>
        <v>690000</v>
      </c>
      <c r="I587" s="892">
        <f t="shared" ref="I587" si="154">I588</f>
        <v>0</v>
      </c>
      <c r="J587" s="893">
        <f t="shared" si="152"/>
        <v>0</v>
      </c>
      <c r="K587" s="831"/>
      <c r="L587" s="831"/>
    </row>
    <row r="588" spans="1:12" s="763" customFormat="1" ht="15.75" customHeight="1" x14ac:dyDescent="0.25">
      <c r="A588" s="802"/>
      <c r="B588" s="958" t="s">
        <v>142</v>
      </c>
      <c r="C588" s="959"/>
      <c r="D588" s="959" t="s">
        <v>414</v>
      </c>
      <c r="E588" s="967" t="s">
        <v>149</v>
      </c>
      <c r="F588" s="832"/>
      <c r="G588" s="889">
        <v>690000</v>
      </c>
      <c r="H588" s="825">
        <v>690000</v>
      </c>
      <c r="I588" s="826">
        <v>0</v>
      </c>
      <c r="J588" s="827">
        <f t="shared" si="152"/>
        <v>0</v>
      </c>
      <c r="K588" s="831"/>
      <c r="L588" s="831"/>
    </row>
    <row r="589" spans="1:12" s="763" customFormat="1" ht="48.75" customHeight="1" x14ac:dyDescent="0.25">
      <c r="A589" s="802"/>
      <c r="B589" s="940"/>
      <c r="C589" s="941"/>
      <c r="D589" s="941"/>
      <c r="E589" s="942"/>
      <c r="F589" s="972" t="s">
        <v>520</v>
      </c>
      <c r="G589" s="973"/>
      <c r="H589" s="974">
        <f>SUM(H590)</f>
        <v>934763</v>
      </c>
      <c r="I589" s="892">
        <f>SUM(I590)</f>
        <v>0</v>
      </c>
      <c r="J589" s="893">
        <f t="shared" si="152"/>
        <v>0</v>
      </c>
      <c r="K589" s="831"/>
      <c r="L589" s="831"/>
    </row>
    <row r="590" spans="1:12" s="763" customFormat="1" ht="26.25" customHeight="1" x14ac:dyDescent="0.25">
      <c r="A590" s="802"/>
      <c r="B590" s="962" t="s">
        <v>142</v>
      </c>
      <c r="C590" s="821"/>
      <c r="D590" s="821" t="s">
        <v>521</v>
      </c>
      <c r="E590" s="821" t="s">
        <v>53</v>
      </c>
      <c r="F590" s="1234"/>
      <c r="G590" s="923"/>
      <c r="H590" s="924">
        <v>934763</v>
      </c>
      <c r="I590" s="826">
        <v>0</v>
      </c>
      <c r="J590" s="827">
        <f t="shared" si="152"/>
        <v>0</v>
      </c>
      <c r="K590" s="831"/>
      <c r="L590" s="831"/>
    </row>
    <row r="591" spans="1:12" s="763" customFormat="1" ht="62.25" customHeight="1" x14ac:dyDescent="0.25">
      <c r="A591" s="802"/>
      <c r="B591" s="940"/>
      <c r="C591" s="941"/>
      <c r="D591" s="941"/>
      <c r="E591" s="942"/>
      <c r="F591" s="972" t="s">
        <v>147</v>
      </c>
      <c r="G591" s="973">
        <f>G592</f>
        <v>964925</v>
      </c>
      <c r="H591" s="974">
        <f>H592+H593</f>
        <v>125329</v>
      </c>
      <c r="I591" s="892">
        <f>I592+I593</f>
        <v>0</v>
      </c>
      <c r="J591" s="893">
        <f t="shared" si="152"/>
        <v>0</v>
      </c>
      <c r="K591" s="831"/>
      <c r="L591" s="831"/>
    </row>
    <row r="592" spans="1:12" s="763" customFormat="1" ht="21" customHeight="1" x14ac:dyDescent="0.25">
      <c r="A592" s="802"/>
      <c r="B592" s="958" t="s">
        <v>142</v>
      </c>
      <c r="C592" s="959" t="s">
        <v>532</v>
      </c>
      <c r="D592" s="959" t="s">
        <v>415</v>
      </c>
      <c r="E592" s="967" t="s">
        <v>26</v>
      </c>
      <c r="F592" s="832"/>
      <c r="G592" s="889">
        <v>964925</v>
      </c>
      <c r="H592" s="825">
        <v>125329</v>
      </c>
      <c r="I592" s="826">
        <v>0</v>
      </c>
      <c r="J592" s="827">
        <f t="shared" si="152"/>
        <v>0</v>
      </c>
      <c r="K592" s="831"/>
      <c r="L592" s="831"/>
    </row>
    <row r="593" spans="1:12" s="763" customFormat="1" ht="21" hidden="1" customHeight="1" x14ac:dyDescent="0.25">
      <c r="A593" s="802"/>
      <c r="B593" s="958" t="s">
        <v>142</v>
      </c>
      <c r="C593" s="959" t="s">
        <v>533</v>
      </c>
      <c r="D593" s="959" t="s">
        <v>415</v>
      </c>
      <c r="E593" s="967" t="s">
        <v>26</v>
      </c>
      <c r="F593" s="1234"/>
      <c r="G593" s="889"/>
      <c r="H593" s="825"/>
      <c r="I593" s="826">
        <v>0</v>
      </c>
      <c r="J593" s="827" t="e">
        <f t="shared" si="152"/>
        <v>#DIV/0!</v>
      </c>
      <c r="K593" s="831"/>
      <c r="L593" s="831"/>
    </row>
    <row r="594" spans="1:12" s="1224" customFormat="1" ht="66.75" hidden="1" customHeight="1" x14ac:dyDescent="0.25">
      <c r="A594" s="802"/>
      <c r="B594" s="940"/>
      <c r="C594" s="941"/>
      <c r="D594" s="941"/>
      <c r="E594" s="942"/>
      <c r="F594" s="972" t="s">
        <v>509</v>
      </c>
      <c r="G594" s="973"/>
      <c r="H594" s="974">
        <f>SUM(H595)</f>
        <v>0</v>
      </c>
      <c r="I594" s="892">
        <f>SUM(I595)</f>
        <v>0</v>
      </c>
      <c r="J594" s="893" t="e">
        <f t="shared" si="152"/>
        <v>#DIV/0!</v>
      </c>
      <c r="K594" s="831"/>
      <c r="L594" s="831"/>
    </row>
    <row r="595" spans="1:12" s="763" customFormat="1" ht="18.75" hidden="1" customHeight="1" x14ac:dyDescent="0.25">
      <c r="A595" s="802"/>
      <c r="B595" s="962" t="s">
        <v>142</v>
      </c>
      <c r="C595" s="821"/>
      <c r="D595" s="821" t="s">
        <v>510</v>
      </c>
      <c r="E595" s="821" t="s">
        <v>26</v>
      </c>
      <c r="F595" s="1069"/>
      <c r="G595" s="1233"/>
      <c r="H595" s="825"/>
      <c r="I595" s="826">
        <v>0</v>
      </c>
      <c r="J595" s="827" t="e">
        <f t="shared" si="152"/>
        <v>#DIV/0!</v>
      </c>
      <c r="K595" s="831"/>
      <c r="L595" s="831"/>
    </row>
    <row r="596" spans="1:12" s="763" customFormat="1" ht="48.75" hidden="1" customHeight="1" x14ac:dyDescent="0.25">
      <c r="A596" s="802"/>
      <c r="B596" s="940"/>
      <c r="C596" s="941"/>
      <c r="D596" s="941"/>
      <c r="E596" s="942"/>
      <c r="F596" s="972" t="s">
        <v>498</v>
      </c>
      <c r="G596" s="973"/>
      <c r="H596" s="974">
        <f>SUM(H597)</f>
        <v>0</v>
      </c>
      <c r="I596" s="892">
        <f>SUM(I597)</f>
        <v>0</v>
      </c>
      <c r="J596" s="893" t="e">
        <f t="shared" si="152"/>
        <v>#DIV/0!</v>
      </c>
      <c r="K596" s="831"/>
      <c r="L596" s="831"/>
    </row>
    <row r="597" spans="1:12" s="763" customFormat="1" ht="26.25" hidden="1" customHeight="1" x14ac:dyDescent="0.25">
      <c r="A597" s="802"/>
      <c r="B597" s="962" t="s">
        <v>142</v>
      </c>
      <c r="C597" s="821" t="s">
        <v>533</v>
      </c>
      <c r="D597" s="821" t="s">
        <v>537</v>
      </c>
      <c r="E597" s="821"/>
      <c r="F597" s="1234"/>
      <c r="G597" s="923"/>
      <c r="H597" s="924"/>
      <c r="I597" s="826"/>
      <c r="J597" s="827" t="e">
        <f t="shared" si="152"/>
        <v>#DIV/0!</v>
      </c>
      <c r="K597" s="831"/>
      <c r="L597" s="831"/>
    </row>
    <row r="598" spans="1:12" s="763" customFormat="1" ht="48.75" hidden="1" customHeight="1" x14ac:dyDescent="0.25">
      <c r="A598" s="802"/>
      <c r="B598" s="940"/>
      <c r="C598" s="941"/>
      <c r="D598" s="941"/>
      <c r="E598" s="942"/>
      <c r="F598" s="972" t="s">
        <v>536</v>
      </c>
      <c r="G598" s="973"/>
      <c r="H598" s="974">
        <f>SUM(H599)</f>
        <v>0</v>
      </c>
      <c r="I598" s="892">
        <f>SUM(I599)</f>
        <v>0</v>
      </c>
      <c r="J598" s="893" t="e">
        <f t="shared" si="152"/>
        <v>#DIV/0!</v>
      </c>
      <c r="K598" s="831"/>
      <c r="L598" s="831"/>
    </row>
    <row r="599" spans="1:12" s="763" customFormat="1" ht="26.25" hidden="1" customHeight="1" x14ac:dyDescent="0.25">
      <c r="A599" s="802"/>
      <c r="B599" s="962" t="s">
        <v>142</v>
      </c>
      <c r="C599" s="821" t="s">
        <v>533</v>
      </c>
      <c r="D599" s="821" t="s">
        <v>538</v>
      </c>
      <c r="E599" s="821"/>
      <c r="F599" s="1234"/>
      <c r="G599" s="923"/>
      <c r="H599" s="924"/>
      <c r="I599" s="826"/>
      <c r="J599" s="827" t="e">
        <f t="shared" si="152"/>
        <v>#DIV/0!</v>
      </c>
      <c r="K599" s="831"/>
      <c r="L599" s="831"/>
    </row>
    <row r="600" spans="1:12" s="1231" customFormat="1" ht="33.75" customHeight="1" x14ac:dyDescent="0.25">
      <c r="A600" s="1232"/>
      <c r="B600" s="912"/>
      <c r="C600" s="913"/>
      <c r="D600" s="913"/>
      <c r="E600" s="914"/>
      <c r="F600" s="899" t="s">
        <v>200</v>
      </c>
      <c r="G600" s="900">
        <f t="shared" ref="G600:I600" si="155">G601</f>
        <v>558000</v>
      </c>
      <c r="H600" s="901">
        <f t="shared" si="155"/>
        <v>558000</v>
      </c>
      <c r="I600" s="902">
        <f t="shared" si="155"/>
        <v>0</v>
      </c>
      <c r="J600" s="903">
        <f t="shared" si="152"/>
        <v>0</v>
      </c>
      <c r="K600" s="831"/>
      <c r="L600" s="831"/>
    </row>
    <row r="601" spans="1:12" s="884" customFormat="1" ht="30.75" customHeight="1" x14ac:dyDescent="0.25">
      <c r="A601" s="876"/>
      <c r="B601" s="940"/>
      <c r="C601" s="941"/>
      <c r="D601" s="941"/>
      <c r="E601" s="942"/>
      <c r="F601" s="972" t="s">
        <v>150</v>
      </c>
      <c r="G601" s="973">
        <f>SUM(G602:G602)</f>
        <v>558000</v>
      </c>
      <c r="H601" s="974">
        <f>SUM(H602:H602)</f>
        <v>558000</v>
      </c>
      <c r="I601" s="892">
        <f>SUM(I602:I602)</f>
        <v>0</v>
      </c>
      <c r="J601" s="893">
        <f t="shared" si="152"/>
        <v>0</v>
      </c>
      <c r="K601" s="831"/>
      <c r="L601" s="831"/>
    </row>
    <row r="602" spans="1:12" s="763" customFormat="1" ht="15.75" customHeight="1" x14ac:dyDescent="0.25">
      <c r="A602" s="802"/>
      <c r="B602" s="955" t="s">
        <v>142</v>
      </c>
      <c r="C602" s="894"/>
      <c r="D602" s="894" t="s">
        <v>416</v>
      </c>
      <c r="E602" s="895" t="s">
        <v>26</v>
      </c>
      <c r="F602" s="823"/>
      <c r="G602" s="889">
        <v>558000</v>
      </c>
      <c r="H602" s="825">
        <v>558000</v>
      </c>
      <c r="I602" s="826">
        <v>0</v>
      </c>
      <c r="J602" s="827">
        <f t="shared" si="152"/>
        <v>0</v>
      </c>
      <c r="K602" s="831"/>
      <c r="L602" s="831"/>
    </row>
    <row r="603" spans="1:12" s="1231" customFormat="1" ht="51.75" hidden="1" customHeight="1" x14ac:dyDescent="0.25">
      <c r="A603" s="1232"/>
      <c r="B603" s="912"/>
      <c r="C603" s="913"/>
      <c r="D603" s="913"/>
      <c r="E603" s="914"/>
      <c r="F603" s="899" t="s">
        <v>151</v>
      </c>
      <c r="G603" s="900">
        <f>G604</f>
        <v>2466618</v>
      </c>
      <c r="H603" s="901">
        <f>H604</f>
        <v>0</v>
      </c>
      <c r="I603" s="902">
        <f t="shared" ref="I603" si="156">I604</f>
        <v>0</v>
      </c>
      <c r="J603" s="903" t="e">
        <f t="shared" si="152"/>
        <v>#DIV/0!</v>
      </c>
      <c r="K603" s="831"/>
      <c r="L603" s="831"/>
    </row>
    <row r="604" spans="1:12" s="884" customFormat="1" ht="45" hidden="1" customHeight="1" x14ac:dyDescent="0.25">
      <c r="A604" s="876"/>
      <c r="B604" s="940"/>
      <c r="C604" s="941"/>
      <c r="D604" s="941"/>
      <c r="E604" s="942"/>
      <c r="F604" s="972" t="s">
        <v>151</v>
      </c>
      <c r="G604" s="973">
        <f>G605</f>
        <v>2466618</v>
      </c>
      <c r="H604" s="974">
        <f>SUM(H605:H606)</f>
        <v>0</v>
      </c>
      <c r="I604" s="892">
        <f>SUM(I605:I606)</f>
        <v>0</v>
      </c>
      <c r="J604" s="893" t="e">
        <f t="shared" si="152"/>
        <v>#DIV/0!</v>
      </c>
      <c r="K604" s="831"/>
      <c r="L604" s="831"/>
    </row>
    <row r="605" spans="1:12" s="763" customFormat="1" ht="15" hidden="1" customHeight="1" x14ac:dyDescent="0.25">
      <c r="A605" s="802"/>
      <c r="B605" s="958" t="s">
        <v>142</v>
      </c>
      <c r="C605" s="959" t="s">
        <v>532</v>
      </c>
      <c r="D605" s="959" t="s">
        <v>417</v>
      </c>
      <c r="E605" s="967" t="s">
        <v>102</v>
      </c>
      <c r="F605" s="1041"/>
      <c r="G605" s="889">
        <v>2466618</v>
      </c>
      <c r="H605" s="825"/>
      <c r="I605" s="826"/>
      <c r="J605" s="827" t="e">
        <f t="shared" si="152"/>
        <v>#DIV/0!</v>
      </c>
      <c r="K605" s="831"/>
      <c r="L605" s="831"/>
    </row>
    <row r="606" spans="1:12" s="763" customFormat="1" ht="15" hidden="1" customHeight="1" x14ac:dyDescent="0.25">
      <c r="A606" s="802"/>
      <c r="B606" s="962" t="s">
        <v>142</v>
      </c>
      <c r="C606" s="821" t="s">
        <v>533</v>
      </c>
      <c r="D606" s="821" t="s">
        <v>549</v>
      </c>
      <c r="E606" s="821" t="s">
        <v>102</v>
      </c>
      <c r="F606" s="1069"/>
      <c r="G606" s="1233"/>
      <c r="H606" s="825"/>
      <c r="I606" s="826"/>
      <c r="J606" s="827" t="e">
        <f t="shared" si="152"/>
        <v>#DIV/0!</v>
      </c>
      <c r="K606" s="831"/>
      <c r="L606" s="831"/>
    </row>
    <row r="607" spans="1:12" s="763" customFormat="1" ht="43.5" customHeight="1" x14ac:dyDescent="0.25">
      <c r="A607" s="802"/>
      <c r="B607" s="1235"/>
      <c r="C607" s="1236"/>
      <c r="D607" s="1236"/>
      <c r="E607" s="1236"/>
      <c r="F607" s="1173" t="s">
        <v>599</v>
      </c>
      <c r="G607" s="1237"/>
      <c r="H607" s="1237">
        <f>SUM(H608)</f>
        <v>14138394.42</v>
      </c>
      <c r="I607" s="1237">
        <f>SUM(I608)</f>
        <v>0</v>
      </c>
      <c r="J607" s="827">
        <f t="shared" si="152"/>
        <v>0</v>
      </c>
      <c r="K607" s="831"/>
      <c r="L607" s="831"/>
    </row>
    <row r="608" spans="1:12" s="763" customFormat="1" ht="35.25" customHeight="1" x14ac:dyDescent="0.25">
      <c r="A608" s="802"/>
      <c r="B608" s="1197"/>
      <c r="C608" s="1198"/>
      <c r="D608" s="1198"/>
      <c r="E608" s="1198"/>
      <c r="F608" s="1092" t="s">
        <v>498</v>
      </c>
      <c r="G608" s="1098"/>
      <c r="H608" s="1098">
        <f>SUM(H609)</f>
        <v>14138394.42</v>
      </c>
      <c r="I608" s="1098">
        <f>SUM(I609)</f>
        <v>0</v>
      </c>
      <c r="J608" s="827">
        <f t="shared" si="152"/>
        <v>0</v>
      </c>
      <c r="K608" s="831"/>
      <c r="L608" s="831"/>
    </row>
    <row r="609" spans="1:12" s="763" customFormat="1" ht="26.25" customHeight="1" x14ac:dyDescent="0.25">
      <c r="A609" s="802"/>
      <c r="B609" s="962" t="s">
        <v>142</v>
      </c>
      <c r="C609" s="821" t="s">
        <v>533</v>
      </c>
      <c r="D609" s="821" t="s">
        <v>600</v>
      </c>
      <c r="E609" s="821" t="s">
        <v>558</v>
      </c>
      <c r="F609" s="1069"/>
      <c r="G609" s="826"/>
      <c r="H609" s="826">
        <v>14138394.42</v>
      </c>
      <c r="I609" s="826">
        <v>0</v>
      </c>
      <c r="J609" s="1047">
        <f>I609/H609</f>
        <v>0</v>
      </c>
      <c r="K609" s="831"/>
      <c r="L609" s="831"/>
    </row>
    <row r="610" spans="1:12" s="1231" customFormat="1" ht="37.5" customHeight="1" x14ac:dyDescent="0.25">
      <c r="A610" s="1232"/>
      <c r="B610" s="912"/>
      <c r="C610" s="913"/>
      <c r="D610" s="913"/>
      <c r="E610" s="914"/>
      <c r="F610" s="899" t="s">
        <v>152</v>
      </c>
      <c r="G610" s="900">
        <f>G611+G615</f>
        <v>69840731.609999999</v>
      </c>
      <c r="H610" s="901">
        <f>H611+H615+H613</f>
        <v>290002765.92000002</v>
      </c>
      <c r="I610" s="902">
        <f>I611+I615+I613</f>
        <v>0</v>
      </c>
      <c r="J610" s="903">
        <f t="shared" si="152"/>
        <v>0</v>
      </c>
      <c r="K610" s="831"/>
      <c r="L610" s="831"/>
    </row>
    <row r="611" spans="1:12" s="884" customFormat="1" ht="69.75" customHeight="1" x14ac:dyDescent="0.25">
      <c r="A611" s="876"/>
      <c r="B611" s="940"/>
      <c r="C611" s="941"/>
      <c r="D611" s="941"/>
      <c r="E611" s="942"/>
      <c r="F611" s="972" t="s">
        <v>596</v>
      </c>
      <c r="G611" s="973">
        <f>G612</f>
        <v>60606060.609999999</v>
      </c>
      <c r="H611" s="974">
        <f>H612</f>
        <v>290002765.92000002</v>
      </c>
      <c r="I611" s="892">
        <f t="shared" ref="I611" si="157">I612</f>
        <v>0</v>
      </c>
      <c r="J611" s="893">
        <f t="shared" si="152"/>
        <v>0</v>
      </c>
      <c r="K611" s="831"/>
      <c r="L611" s="831"/>
    </row>
    <row r="612" spans="1:12" s="763" customFormat="1" ht="15.75" customHeight="1" thickBot="1" x14ac:dyDescent="0.3">
      <c r="A612" s="802"/>
      <c r="B612" s="955" t="s">
        <v>41</v>
      </c>
      <c r="C612" s="894" t="s">
        <v>597</v>
      </c>
      <c r="D612" s="894" t="s">
        <v>598</v>
      </c>
      <c r="E612" s="895" t="s">
        <v>567</v>
      </c>
      <c r="F612" s="832"/>
      <c r="G612" s="889">
        <v>60606060.609999999</v>
      </c>
      <c r="H612" s="825">
        <v>290002765.92000002</v>
      </c>
      <c r="I612" s="826">
        <v>0</v>
      </c>
      <c r="J612" s="827">
        <f t="shared" si="152"/>
        <v>0</v>
      </c>
      <c r="K612" s="831"/>
      <c r="L612" s="831"/>
    </row>
    <row r="613" spans="1:12" s="763" customFormat="1" ht="15.75" hidden="1" customHeight="1" x14ac:dyDescent="0.25">
      <c r="A613" s="802"/>
      <c r="B613" s="940"/>
      <c r="C613" s="941"/>
      <c r="D613" s="941"/>
      <c r="E613" s="942"/>
      <c r="F613" s="972" t="s">
        <v>447</v>
      </c>
      <c r="G613" s="973"/>
      <c r="H613" s="974">
        <f>H614</f>
        <v>0</v>
      </c>
      <c r="I613" s="892">
        <f>I614</f>
        <v>0</v>
      </c>
      <c r="J613" s="893" t="e">
        <f t="shared" si="152"/>
        <v>#DIV/0!</v>
      </c>
      <c r="K613" s="831"/>
      <c r="L613" s="831"/>
    </row>
    <row r="614" spans="1:12" s="763" customFormat="1" ht="15.75" hidden="1" customHeight="1" x14ac:dyDescent="0.25">
      <c r="A614" s="802"/>
      <c r="B614" s="955" t="s">
        <v>142</v>
      </c>
      <c r="C614" s="894"/>
      <c r="D614" s="894" t="s">
        <v>448</v>
      </c>
      <c r="E614" s="895" t="s">
        <v>114</v>
      </c>
      <c r="F614" s="832"/>
      <c r="G614" s="889"/>
      <c r="H614" s="825"/>
      <c r="I614" s="826"/>
      <c r="J614" s="827" t="e">
        <f t="shared" si="152"/>
        <v>#DIV/0!</v>
      </c>
      <c r="K614" s="831"/>
      <c r="L614" s="831"/>
    </row>
    <row r="615" spans="1:12" s="884" customFormat="1" ht="99" hidden="1" customHeight="1" x14ac:dyDescent="0.25">
      <c r="A615" s="876"/>
      <c r="B615" s="940"/>
      <c r="C615" s="941"/>
      <c r="D615" s="941"/>
      <c r="E615" s="942"/>
      <c r="F615" s="972" t="s">
        <v>272</v>
      </c>
      <c r="G615" s="973">
        <f>G616</f>
        <v>9234671</v>
      </c>
      <c r="H615" s="974">
        <f>H616</f>
        <v>0</v>
      </c>
      <c r="I615" s="892">
        <f t="shared" ref="I615" si="158">I616</f>
        <v>0</v>
      </c>
      <c r="J615" s="893" t="e">
        <f t="shared" si="152"/>
        <v>#DIV/0!</v>
      </c>
      <c r="K615" s="831"/>
      <c r="L615" s="831"/>
    </row>
    <row r="616" spans="1:12" s="763" customFormat="1" ht="16.5" hidden="1" customHeight="1" thickBot="1" x14ac:dyDescent="0.3">
      <c r="A616" s="802"/>
      <c r="B616" s="1001" t="s">
        <v>142</v>
      </c>
      <c r="C616" s="1002"/>
      <c r="D616" s="1002" t="s">
        <v>419</v>
      </c>
      <c r="E616" s="1238" t="s">
        <v>26</v>
      </c>
      <c r="F616" s="832"/>
      <c r="G616" s="807">
        <v>9234671</v>
      </c>
      <c r="H616" s="808"/>
      <c r="I616" s="809"/>
      <c r="J616" s="810" t="e">
        <f t="shared" si="152"/>
        <v>#DIV/0!</v>
      </c>
      <c r="K616" s="831"/>
      <c r="L616" s="831"/>
    </row>
    <row r="617" spans="1:12" s="930" customFormat="1" ht="51.75" customHeight="1" thickBot="1" x14ac:dyDescent="0.3">
      <c r="A617" s="769">
        <v>13</v>
      </c>
      <c r="B617" s="770"/>
      <c r="C617" s="771"/>
      <c r="D617" s="771"/>
      <c r="E617" s="772"/>
      <c r="F617" s="773" t="s">
        <v>240</v>
      </c>
      <c r="G617" s="774">
        <f>G618</f>
        <v>69805043.439999998</v>
      </c>
      <c r="H617" s="775">
        <f>H618</f>
        <v>84277199.039999992</v>
      </c>
      <c r="I617" s="776">
        <f>I618</f>
        <v>7420201.5699999994</v>
      </c>
      <c r="J617" s="777">
        <f t="shared" si="152"/>
        <v>8.8045184872342433E-2</v>
      </c>
      <c r="K617" s="831"/>
      <c r="L617" s="831"/>
    </row>
    <row r="618" spans="1:12" s="1217" customFormat="1" ht="47.25" customHeight="1" x14ac:dyDescent="0.25">
      <c r="A618" s="780"/>
      <c r="B618" s="1211"/>
      <c r="C618" s="1212"/>
      <c r="D618" s="1212"/>
      <c r="E618" s="1144"/>
      <c r="F618" s="1213" t="s">
        <v>201</v>
      </c>
      <c r="G618" s="1137">
        <f>G619+G621+G623+G625+G628+G631+G635</f>
        <v>69805043.439999998</v>
      </c>
      <c r="H618" s="1138">
        <f>H619+H621+H623+H625+H628+H631+H635+H633</f>
        <v>84277199.039999992</v>
      </c>
      <c r="I618" s="938">
        <f>I619+I621+I623+I625+I628+I631+I635+I633</f>
        <v>7420201.5699999994</v>
      </c>
      <c r="J618" s="939">
        <f t="shared" si="152"/>
        <v>8.8045184872342433E-2</v>
      </c>
      <c r="K618" s="831"/>
      <c r="L618" s="831"/>
    </row>
    <row r="619" spans="1:12" s="884" customFormat="1" ht="30.75" customHeight="1" x14ac:dyDescent="0.25">
      <c r="A619" s="876"/>
      <c r="B619" s="940"/>
      <c r="C619" s="941"/>
      <c r="D619" s="941"/>
      <c r="E619" s="942"/>
      <c r="F619" s="972" t="s">
        <v>153</v>
      </c>
      <c r="G619" s="973">
        <f t="shared" ref="G619:I619" si="159">SUM(G620:G620)</f>
        <v>54120504.060000002</v>
      </c>
      <c r="H619" s="974">
        <f t="shared" si="159"/>
        <v>56623108.880000003</v>
      </c>
      <c r="I619" s="892">
        <f t="shared" si="159"/>
        <v>6608336.2699999996</v>
      </c>
      <c r="J619" s="893">
        <f t="shared" si="152"/>
        <v>0.11670740799493874</v>
      </c>
      <c r="K619" s="831"/>
      <c r="L619" s="831"/>
    </row>
    <row r="620" spans="1:12" s="763" customFormat="1" ht="15" customHeight="1" x14ac:dyDescent="0.25">
      <c r="A620" s="802"/>
      <c r="B620" s="1023" t="s">
        <v>42</v>
      </c>
      <c r="C620" s="821"/>
      <c r="D620" s="821" t="s">
        <v>420</v>
      </c>
      <c r="E620" s="822" t="s">
        <v>12</v>
      </c>
      <c r="F620" s="832"/>
      <c r="G620" s="889">
        <v>54120504.060000002</v>
      </c>
      <c r="H620" s="825">
        <v>56623108.880000003</v>
      </c>
      <c r="I620" s="826">
        <v>6608336.2699999996</v>
      </c>
      <c r="J620" s="827">
        <f t="shared" si="152"/>
        <v>0.11670740799493874</v>
      </c>
      <c r="K620" s="831"/>
      <c r="L620" s="831"/>
    </row>
    <row r="621" spans="1:12" s="884" customFormat="1" ht="30" x14ac:dyDescent="0.25">
      <c r="A621" s="876"/>
      <c r="B621" s="940"/>
      <c r="C621" s="941"/>
      <c r="D621" s="941"/>
      <c r="E621" s="942"/>
      <c r="F621" s="972" t="s">
        <v>121</v>
      </c>
      <c r="G621" s="973">
        <f t="shared" ref="G621:I621" si="160">SUM(G622:G622)</f>
        <v>1000000</v>
      </c>
      <c r="H621" s="974">
        <f t="shared" si="160"/>
        <v>1000000</v>
      </c>
      <c r="I621" s="892">
        <f t="shared" si="160"/>
        <v>4400</v>
      </c>
      <c r="J621" s="893">
        <f t="shared" si="152"/>
        <v>4.4000000000000003E-3</v>
      </c>
      <c r="K621" s="831"/>
      <c r="L621" s="831"/>
    </row>
    <row r="622" spans="1:12" s="763" customFormat="1" ht="15.75" customHeight="1" x14ac:dyDescent="0.25">
      <c r="A622" s="802"/>
      <c r="B622" s="1014" t="s">
        <v>42</v>
      </c>
      <c r="C622" s="821"/>
      <c r="D622" s="821" t="s">
        <v>421</v>
      </c>
      <c r="E622" s="822" t="s">
        <v>15</v>
      </c>
      <c r="F622" s="832"/>
      <c r="G622" s="889">
        <v>1000000</v>
      </c>
      <c r="H622" s="825">
        <v>1000000</v>
      </c>
      <c r="I622" s="826">
        <v>4400</v>
      </c>
      <c r="J622" s="827">
        <f t="shared" si="152"/>
        <v>4.4000000000000003E-3</v>
      </c>
      <c r="K622" s="831"/>
      <c r="L622" s="831"/>
    </row>
    <row r="623" spans="1:12" s="884" customFormat="1" ht="17.25" customHeight="1" x14ac:dyDescent="0.25">
      <c r="A623" s="876"/>
      <c r="B623" s="940"/>
      <c r="C623" s="941"/>
      <c r="D623" s="941"/>
      <c r="E623" s="942"/>
      <c r="F623" s="972" t="s">
        <v>154</v>
      </c>
      <c r="G623" s="973">
        <f t="shared" ref="G623:I623" si="161">SUM(G624:G624)</f>
        <v>1000000</v>
      </c>
      <c r="H623" s="974">
        <f t="shared" si="161"/>
        <v>720000</v>
      </c>
      <c r="I623" s="892">
        <f t="shared" si="161"/>
        <v>0</v>
      </c>
      <c r="J623" s="893">
        <f t="shared" si="152"/>
        <v>0</v>
      </c>
      <c r="K623" s="831"/>
      <c r="L623" s="831"/>
    </row>
    <row r="624" spans="1:12" s="763" customFormat="1" ht="14.25" customHeight="1" x14ac:dyDescent="0.25">
      <c r="A624" s="802"/>
      <c r="B624" s="1023" t="s">
        <v>42</v>
      </c>
      <c r="C624" s="821"/>
      <c r="D624" s="821" t="s">
        <v>426</v>
      </c>
      <c r="E624" s="822" t="s">
        <v>15</v>
      </c>
      <c r="F624" s="832"/>
      <c r="G624" s="889">
        <v>1000000</v>
      </c>
      <c r="H624" s="825">
        <v>720000</v>
      </c>
      <c r="I624" s="826">
        <v>0</v>
      </c>
      <c r="J624" s="827">
        <f t="shared" si="152"/>
        <v>0</v>
      </c>
      <c r="K624" s="831"/>
      <c r="L624" s="831"/>
    </row>
    <row r="625" spans="1:12" s="1110" customFormat="1" ht="26.25" customHeight="1" x14ac:dyDescent="0.25">
      <c r="A625" s="1214"/>
      <c r="B625" s="940"/>
      <c r="C625" s="941"/>
      <c r="D625" s="941"/>
      <c r="E625" s="942"/>
      <c r="F625" s="972" t="s">
        <v>155</v>
      </c>
      <c r="G625" s="973">
        <f t="shared" ref="G625" si="162">SUM(G627:G627)</f>
        <v>7167341.4299999997</v>
      </c>
      <c r="H625" s="974">
        <f>H626+H627</f>
        <v>16508601.68</v>
      </c>
      <c r="I625" s="892">
        <f>I626+I627</f>
        <v>713336.5</v>
      </c>
      <c r="J625" s="893">
        <f t="shared" si="152"/>
        <v>4.3209989181833601E-2</v>
      </c>
      <c r="K625" s="831"/>
      <c r="L625" s="831"/>
    </row>
    <row r="626" spans="1:12" s="1110" customFormat="1" ht="15" customHeight="1" x14ac:dyDescent="0.25">
      <c r="A626" s="1214"/>
      <c r="B626" s="1023" t="s">
        <v>41</v>
      </c>
      <c r="C626" s="821"/>
      <c r="D626" s="821" t="s">
        <v>422</v>
      </c>
      <c r="E626" s="822" t="s">
        <v>15</v>
      </c>
      <c r="F626" s="832"/>
      <c r="G626" s="889">
        <v>7167341.4299999997</v>
      </c>
      <c r="H626" s="825"/>
      <c r="I626" s="826"/>
      <c r="J626" s="827" t="e">
        <f t="shared" si="152"/>
        <v>#DIV/0!</v>
      </c>
      <c r="K626" s="831"/>
      <c r="L626" s="831"/>
    </row>
    <row r="627" spans="1:12" s="763" customFormat="1" ht="15" customHeight="1" x14ac:dyDescent="0.25">
      <c r="A627" s="802"/>
      <c r="B627" s="1023" t="s">
        <v>42</v>
      </c>
      <c r="C627" s="821"/>
      <c r="D627" s="821" t="s">
        <v>422</v>
      </c>
      <c r="E627" s="822" t="s">
        <v>12</v>
      </c>
      <c r="F627" s="832"/>
      <c r="G627" s="889">
        <v>7167341.4299999997</v>
      </c>
      <c r="H627" s="825">
        <v>16508601.68</v>
      </c>
      <c r="I627" s="826">
        <v>713336.5</v>
      </c>
      <c r="J627" s="827">
        <f t="shared" si="152"/>
        <v>4.3209989181833601E-2</v>
      </c>
      <c r="K627" s="831"/>
      <c r="L627" s="831"/>
    </row>
    <row r="628" spans="1:12" s="1110" customFormat="1" ht="55.5" customHeight="1" x14ac:dyDescent="0.25">
      <c r="A628" s="1214"/>
      <c r="B628" s="940"/>
      <c r="C628" s="941"/>
      <c r="D628" s="941"/>
      <c r="E628" s="942"/>
      <c r="F628" s="972" t="s">
        <v>122</v>
      </c>
      <c r="G628" s="973">
        <f t="shared" ref="G628" si="163">SUM(G629:G629)</f>
        <v>420667.91</v>
      </c>
      <c r="H628" s="974">
        <f>SUM(H629:H630)</f>
        <v>1596740</v>
      </c>
      <c r="I628" s="892">
        <f>SUM(I629:I630)</f>
        <v>0</v>
      </c>
      <c r="J628" s="893">
        <f>I628/H628</f>
        <v>0</v>
      </c>
      <c r="K628" s="831"/>
      <c r="L628" s="831"/>
    </row>
    <row r="629" spans="1:12" s="763" customFormat="1" ht="15" customHeight="1" x14ac:dyDescent="0.25">
      <c r="A629" s="802"/>
      <c r="B629" s="1023" t="s">
        <v>41</v>
      </c>
      <c r="C629" s="821"/>
      <c r="D629" s="821" t="s">
        <v>423</v>
      </c>
      <c r="E629" s="822" t="s">
        <v>548</v>
      </c>
      <c r="F629" s="832"/>
      <c r="G629" s="889">
        <v>420667.91</v>
      </c>
      <c r="H629" s="825">
        <v>1396740</v>
      </c>
      <c r="I629" s="826">
        <v>0</v>
      </c>
      <c r="J629" s="827">
        <f t="shared" si="152"/>
        <v>0</v>
      </c>
      <c r="K629" s="831"/>
      <c r="L629" s="831"/>
    </row>
    <row r="630" spans="1:12" s="763" customFormat="1" ht="15" customHeight="1" x14ac:dyDescent="0.25">
      <c r="A630" s="802"/>
      <c r="B630" s="1023" t="s">
        <v>42</v>
      </c>
      <c r="C630" s="821"/>
      <c r="D630" s="821" t="s">
        <v>550</v>
      </c>
      <c r="E630" s="822" t="s">
        <v>15</v>
      </c>
      <c r="F630" s="1239"/>
      <c r="G630" s="923"/>
      <c r="H630" s="924">
        <v>200000</v>
      </c>
      <c r="I630" s="826">
        <v>0</v>
      </c>
      <c r="J630" s="827">
        <f t="shared" si="152"/>
        <v>0</v>
      </c>
      <c r="K630" s="831"/>
      <c r="L630" s="831"/>
    </row>
    <row r="631" spans="1:12" s="1110" customFormat="1" ht="51" customHeight="1" x14ac:dyDescent="0.25">
      <c r="A631" s="1214"/>
      <c r="B631" s="940"/>
      <c r="C631" s="941"/>
      <c r="D631" s="941"/>
      <c r="E631" s="942"/>
      <c r="F631" s="972" t="s">
        <v>156</v>
      </c>
      <c r="G631" s="973">
        <f t="shared" ref="G631:I631" si="164">SUM(G632:G632)</f>
        <v>3609870.6</v>
      </c>
      <c r="H631" s="974">
        <f t="shared" si="164"/>
        <v>5586685.8799999999</v>
      </c>
      <c r="I631" s="892">
        <f t="shared" si="164"/>
        <v>94128.8</v>
      </c>
      <c r="J631" s="893">
        <f>I631/H631</f>
        <v>1.684877260362453E-2</v>
      </c>
      <c r="K631" s="831"/>
      <c r="L631" s="831"/>
    </row>
    <row r="632" spans="1:12" s="763" customFormat="1" ht="15.75" customHeight="1" x14ac:dyDescent="0.25">
      <c r="A632" s="802"/>
      <c r="B632" s="983" t="s">
        <v>42</v>
      </c>
      <c r="C632" s="829"/>
      <c r="D632" s="829" t="s">
        <v>424</v>
      </c>
      <c r="E632" s="830" t="s">
        <v>15</v>
      </c>
      <c r="F632" s="832"/>
      <c r="G632" s="889">
        <v>3609870.6</v>
      </c>
      <c r="H632" s="825">
        <v>5586685.8799999999</v>
      </c>
      <c r="I632" s="826">
        <v>94128.8</v>
      </c>
      <c r="J632" s="827">
        <f t="shared" si="152"/>
        <v>1.684877260362453E-2</v>
      </c>
      <c r="K632" s="831"/>
      <c r="L632" s="831"/>
    </row>
    <row r="633" spans="1:12" s="763" customFormat="1" ht="35.25" customHeight="1" x14ac:dyDescent="0.25">
      <c r="A633" s="802"/>
      <c r="B633" s="940"/>
      <c r="C633" s="941"/>
      <c r="D633" s="941"/>
      <c r="E633" s="942"/>
      <c r="F633" s="972" t="s">
        <v>428</v>
      </c>
      <c r="G633" s="973"/>
      <c r="H633" s="974">
        <f>H634</f>
        <v>10000</v>
      </c>
      <c r="I633" s="892">
        <f>I634</f>
        <v>0</v>
      </c>
      <c r="J633" s="893">
        <f t="shared" si="152"/>
        <v>0</v>
      </c>
      <c r="K633" s="831"/>
      <c r="L633" s="831"/>
    </row>
    <row r="634" spans="1:12" s="763" customFormat="1" ht="15" customHeight="1" x14ac:dyDescent="0.25">
      <c r="A634" s="802"/>
      <c r="B634" s="983" t="s">
        <v>42</v>
      </c>
      <c r="C634" s="829"/>
      <c r="D634" s="829" t="s">
        <v>427</v>
      </c>
      <c r="E634" s="830" t="s">
        <v>442</v>
      </c>
      <c r="F634" s="1239"/>
      <c r="G634" s="923"/>
      <c r="H634" s="924">
        <v>10000</v>
      </c>
      <c r="I634" s="826">
        <v>0</v>
      </c>
      <c r="J634" s="827">
        <v>0</v>
      </c>
      <c r="K634" s="831"/>
      <c r="L634" s="831"/>
    </row>
    <row r="635" spans="1:12" s="1110" customFormat="1" ht="17.25" customHeight="1" x14ac:dyDescent="0.25">
      <c r="A635" s="1214"/>
      <c r="B635" s="940"/>
      <c r="C635" s="941"/>
      <c r="D635" s="941"/>
      <c r="E635" s="942"/>
      <c r="F635" s="972" t="s">
        <v>161</v>
      </c>
      <c r="G635" s="973">
        <f>SUM(G636:G636)</f>
        <v>2486659.44</v>
      </c>
      <c r="H635" s="974">
        <f>SUM(H636:H636)</f>
        <v>2232062.6</v>
      </c>
      <c r="I635" s="892">
        <f>SUM(I636:I636)</f>
        <v>0</v>
      </c>
      <c r="J635" s="893">
        <f t="shared" si="152"/>
        <v>0</v>
      </c>
      <c r="K635" s="831"/>
      <c r="L635" s="831"/>
    </row>
    <row r="636" spans="1:12" s="1110" customFormat="1" ht="15.75" customHeight="1" thickBot="1" x14ac:dyDescent="0.3">
      <c r="A636" s="1214"/>
      <c r="B636" s="983" t="s">
        <v>42</v>
      </c>
      <c r="C636" s="829"/>
      <c r="D636" s="829" t="s">
        <v>601</v>
      </c>
      <c r="E636" s="830" t="s">
        <v>15</v>
      </c>
      <c r="F636" s="1215"/>
      <c r="G636" s="928">
        <v>2486659.44</v>
      </c>
      <c r="H636" s="1240">
        <v>2232062.6</v>
      </c>
      <c r="I636" s="809">
        <v>0</v>
      </c>
      <c r="J636" s="810">
        <f t="shared" si="152"/>
        <v>0</v>
      </c>
      <c r="K636" s="831"/>
      <c r="L636" s="831"/>
    </row>
    <row r="637" spans="1:12" s="1220" customFormat="1" ht="21" customHeight="1" thickBot="1" x14ac:dyDescent="0.3">
      <c r="A637" s="1241"/>
      <c r="B637" s="1242"/>
      <c r="C637" s="1243"/>
      <c r="D637" s="1243"/>
      <c r="E637" s="1243"/>
      <c r="F637" s="1244" t="s">
        <v>430</v>
      </c>
      <c r="G637" s="1245" t="e">
        <f>G6+G22+G57+G130+G137+G321+G384+G394+G502+G517+G524+G558+G617</f>
        <v>#REF!</v>
      </c>
      <c r="H637" s="1246">
        <f>H6+H22+H57+H130+H137+H321+H384+H394+H502+H517+H524+H558+H617</f>
        <v>18548829975.970001</v>
      </c>
      <c r="I637" s="1247">
        <f>I6+I22+I57+I130+I137+I321+I384+I394+I502+I517+I524+I558+I617</f>
        <v>1595930611.76</v>
      </c>
      <c r="J637" s="1248">
        <f>I637/H637</f>
        <v>8.6039422099805071E-2</v>
      </c>
      <c r="K637" s="831"/>
      <c r="L637" s="1249"/>
    </row>
    <row r="639" spans="1:12" ht="16.5" customHeight="1" x14ac:dyDescent="0.25">
      <c r="K639" s="1253"/>
    </row>
    <row r="640" spans="1:12" x14ac:dyDescent="0.25">
      <c r="F640" s="1255" t="s">
        <v>554</v>
      </c>
      <c r="G640" s="1256">
        <v>15119006440.620001</v>
      </c>
      <c r="H640" s="1256">
        <v>18665556386.73</v>
      </c>
      <c r="I640" s="1256">
        <v>1606518472.3599999</v>
      </c>
      <c r="J640" s="1047">
        <f>I640/H640</f>
        <v>8.6068608889801446E-2</v>
      </c>
    </row>
    <row r="641" spans="1:11" x14ac:dyDescent="0.25">
      <c r="F641" s="1252" t="s">
        <v>157</v>
      </c>
      <c r="G641" s="1257" t="e">
        <f>G637/G640</f>
        <v>#REF!</v>
      </c>
      <c r="H641" s="1257">
        <f>H637/H640</f>
        <v>0.99374642746556519</v>
      </c>
      <c r="I641" s="1257">
        <f>I637/I640</f>
        <v>0.99340943737519172</v>
      </c>
      <c r="J641" s="1257"/>
    </row>
    <row r="645" spans="1:11" s="930" customFormat="1" ht="17.25" customHeight="1" x14ac:dyDescent="0.25">
      <c r="A645" s="1751" t="s">
        <v>624</v>
      </c>
      <c r="B645" s="1751"/>
      <c r="C645" s="1751"/>
      <c r="D645" s="1751"/>
      <c r="E645" s="1751"/>
      <c r="F645" s="1751"/>
      <c r="I645" s="1276" t="s">
        <v>211</v>
      </c>
      <c r="J645" s="1276"/>
      <c r="K645" s="1276"/>
    </row>
    <row r="646" spans="1:11" ht="11.25" customHeight="1" x14ac:dyDescent="0.25">
      <c r="A646" s="1751"/>
      <c r="B646" s="1751"/>
      <c r="C646" s="1751"/>
      <c r="D646" s="1751"/>
      <c r="E646" s="1751"/>
      <c r="F646" s="1751"/>
      <c r="G646" s="931"/>
      <c r="H646" s="931"/>
      <c r="I646" s="931"/>
      <c r="J646" s="931"/>
      <c r="K646" s="930"/>
    </row>
    <row r="647" spans="1:11" x14ac:dyDescent="0.25">
      <c r="F647" s="1258"/>
      <c r="G647" s="1259"/>
      <c r="H647" s="1259"/>
      <c r="I647" s="1259"/>
      <c r="J647" s="1259"/>
    </row>
    <row r="648" spans="1:11" x14ac:dyDescent="0.25">
      <c r="F648" s="1258"/>
      <c r="G648" s="1260">
        <v>15119006440.620001</v>
      </c>
      <c r="H648" s="1261"/>
      <c r="I648" s="1261"/>
      <c r="J648" s="1260"/>
    </row>
    <row r="649" spans="1:11" x14ac:dyDescent="0.25">
      <c r="F649" s="1258"/>
      <c r="G649" s="1262">
        <v>114293914.54000001</v>
      </c>
      <c r="H649" s="1263"/>
      <c r="I649" s="1263"/>
      <c r="J649" s="1262"/>
    </row>
    <row r="650" spans="1:11" x14ac:dyDescent="0.25">
      <c r="F650" s="1258"/>
      <c r="G650" s="1262">
        <f>G648-G649</f>
        <v>15004712526.08</v>
      </c>
      <c r="H650" s="1261"/>
      <c r="I650" s="1261"/>
      <c r="J650" s="1262"/>
    </row>
    <row r="651" spans="1:11" x14ac:dyDescent="0.25">
      <c r="F651" s="1258"/>
      <c r="G651" s="1259" t="e">
        <f>G650-G637</f>
        <v>#REF!</v>
      </c>
      <c r="H651" s="1259"/>
      <c r="I651" s="1259"/>
      <c r="J651" s="1259"/>
    </row>
    <row r="662" spans="1:6" s="1253" customFormat="1" x14ac:dyDescent="0.25">
      <c r="A662" s="1250"/>
      <c r="B662" s="1251"/>
      <c r="C662" s="1251"/>
      <c r="D662" s="1251"/>
      <c r="E662" s="1251"/>
      <c r="F662" s="1252"/>
    </row>
    <row r="663" spans="1:6" s="1253" customFormat="1" x14ac:dyDescent="0.25">
      <c r="A663" s="1250"/>
      <c r="B663" s="1251"/>
      <c r="C663" s="1251"/>
      <c r="D663" s="1251"/>
      <c r="E663" s="1251"/>
      <c r="F663" s="1252"/>
    </row>
    <row r="664" spans="1:6" s="1253" customFormat="1" x14ac:dyDescent="0.25">
      <c r="A664" s="1250"/>
      <c r="B664" s="1251"/>
      <c r="C664" s="1251"/>
      <c r="D664" s="1251"/>
      <c r="E664" s="1251"/>
      <c r="F664" s="1252"/>
    </row>
    <row r="665" spans="1:6" s="1253" customFormat="1" x14ac:dyDescent="0.25">
      <c r="A665" s="1250"/>
      <c r="B665" s="1251"/>
      <c r="C665" s="1251"/>
      <c r="D665" s="1251"/>
      <c r="E665" s="1251"/>
      <c r="F665" s="1252"/>
    </row>
    <row r="666" spans="1:6" s="1253" customFormat="1" x14ac:dyDescent="0.25">
      <c r="A666" s="1250"/>
      <c r="B666" s="1251"/>
      <c r="C666" s="1251"/>
      <c r="D666" s="1251"/>
      <c r="E666" s="1251"/>
      <c r="F666" s="1252"/>
    </row>
    <row r="667" spans="1:6" s="1253" customFormat="1" x14ac:dyDescent="0.25">
      <c r="A667" s="1250"/>
      <c r="B667" s="1251"/>
      <c r="C667" s="1251"/>
      <c r="D667" s="1251"/>
      <c r="E667" s="1251"/>
      <c r="F667" s="1252"/>
    </row>
    <row r="668" spans="1:6" s="1253" customFormat="1" x14ac:dyDescent="0.25">
      <c r="A668" s="1250"/>
      <c r="B668" s="1251"/>
      <c r="C668" s="1251"/>
      <c r="D668" s="1251"/>
      <c r="E668" s="1251"/>
      <c r="F668" s="1252"/>
    </row>
    <row r="669" spans="1:6" s="1253" customFormat="1" x14ac:dyDescent="0.25">
      <c r="A669" s="1250"/>
      <c r="B669" s="1251"/>
      <c r="C669" s="1251"/>
      <c r="D669" s="1251"/>
      <c r="E669" s="1251"/>
      <c r="F669" s="1252"/>
    </row>
    <row r="670" spans="1:6" s="1253" customFormat="1" x14ac:dyDescent="0.25">
      <c r="A670" s="1250"/>
      <c r="B670" s="1251"/>
      <c r="C670" s="1251"/>
      <c r="D670" s="1251"/>
      <c r="E670" s="1251"/>
      <c r="F670" s="1252"/>
    </row>
    <row r="671" spans="1:6" s="1253" customFormat="1" x14ac:dyDescent="0.25">
      <c r="A671" s="1250"/>
      <c r="B671" s="1251"/>
      <c r="C671" s="1251"/>
      <c r="D671" s="1251"/>
      <c r="E671" s="1251"/>
      <c r="F671" s="1252"/>
    </row>
  </sheetData>
  <mergeCells count="88">
    <mergeCell ref="A1:J1"/>
    <mergeCell ref="A4:A5"/>
    <mergeCell ref="B4:E4"/>
    <mergeCell ref="F4:F5"/>
    <mergeCell ref="G4:G5"/>
    <mergeCell ref="H4:H5"/>
    <mergeCell ref="I4:I5"/>
    <mergeCell ref="J4:J5"/>
    <mergeCell ref="B160:B161"/>
    <mergeCell ref="C160:C161"/>
    <mergeCell ref="D160:D161"/>
    <mergeCell ref="E160:E161"/>
    <mergeCell ref="B111:B113"/>
    <mergeCell ref="C111:C113"/>
    <mergeCell ref="D111:D113"/>
    <mergeCell ref="E111:E113"/>
    <mergeCell ref="B154:B156"/>
    <mergeCell ref="C154:C156"/>
    <mergeCell ref="D154:D156"/>
    <mergeCell ref="E154:E156"/>
    <mergeCell ref="B188:B189"/>
    <mergeCell ref="C188:C189"/>
    <mergeCell ref="D188:D189"/>
    <mergeCell ref="E188:E189"/>
    <mergeCell ref="B176:B178"/>
    <mergeCell ref="C176:C178"/>
    <mergeCell ref="D176:D178"/>
    <mergeCell ref="E176:E178"/>
    <mergeCell ref="B182:B183"/>
    <mergeCell ref="C182:C183"/>
    <mergeCell ref="D182:D183"/>
    <mergeCell ref="E182:E183"/>
    <mergeCell ref="B191:B192"/>
    <mergeCell ref="C191:C192"/>
    <mergeCell ref="D191:D192"/>
    <mergeCell ref="E191:E192"/>
    <mergeCell ref="B203:B204"/>
    <mergeCell ref="C203:C204"/>
    <mergeCell ref="D203:D204"/>
    <mergeCell ref="E203:E204"/>
    <mergeCell ref="B206:B207"/>
    <mergeCell ref="C206:C207"/>
    <mergeCell ref="D206:D207"/>
    <mergeCell ref="E206:E207"/>
    <mergeCell ref="B209:B210"/>
    <mergeCell ref="C209:C210"/>
    <mergeCell ref="D209:D210"/>
    <mergeCell ref="E209:E210"/>
    <mergeCell ref="B212:B214"/>
    <mergeCell ref="C212:C214"/>
    <mergeCell ref="D212:D214"/>
    <mergeCell ref="E212:E214"/>
    <mergeCell ref="B216:B217"/>
    <mergeCell ref="C216:C217"/>
    <mergeCell ref="D216:D217"/>
    <mergeCell ref="E216:E217"/>
    <mergeCell ref="B233:B234"/>
    <mergeCell ref="C233:C234"/>
    <mergeCell ref="D233:D234"/>
    <mergeCell ref="E233:E234"/>
    <mergeCell ref="B338:B339"/>
    <mergeCell ref="C338:C339"/>
    <mergeCell ref="D338:D339"/>
    <mergeCell ref="E338:E339"/>
    <mergeCell ref="B340:B341"/>
    <mergeCell ref="C340:C341"/>
    <mergeCell ref="D340:D341"/>
    <mergeCell ref="E340:E341"/>
    <mergeCell ref="B349:B351"/>
    <mergeCell ref="C349:C351"/>
    <mergeCell ref="D349:D351"/>
    <mergeCell ref="E349:E351"/>
    <mergeCell ref="B352:B354"/>
    <mergeCell ref="C352:C354"/>
    <mergeCell ref="D352:D354"/>
    <mergeCell ref="E352:E354"/>
    <mergeCell ref="B355:B357"/>
    <mergeCell ref="C355:C357"/>
    <mergeCell ref="D355:D357"/>
    <mergeCell ref="E355:E357"/>
    <mergeCell ref="B499:E499"/>
    <mergeCell ref="A645:F646"/>
    <mergeCell ref="B431:B432"/>
    <mergeCell ref="C431:C432"/>
    <mergeCell ref="D431:D432"/>
    <mergeCell ref="E431:E432"/>
    <mergeCell ref="B445:E445"/>
    <mergeCell ref="B476:E476"/>
  </mergeCells>
  <printOptions horizontalCentered="1"/>
  <pageMargins left="0" right="0" top="0" bottom="0" header="0.23622047244094491" footer="0.15748031496062992"/>
  <pageSetup paperSize="9" scale="75" firstPageNumber="0" orientation="landscape" blackAndWhite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zoomScaleNormal="100" workbookViewId="0">
      <pane ySplit="5" topLeftCell="A57" activePane="bottomLeft" state="frozen"/>
      <selection activeCell="P95" sqref="P95"/>
      <selection pane="bottomLeft" activeCell="H59" sqref="H59"/>
    </sheetView>
  </sheetViews>
  <sheetFormatPr defaultRowHeight="15" x14ac:dyDescent="0.25"/>
  <cols>
    <col min="1" max="1" width="5" style="1250" customWidth="1"/>
    <col min="2" max="2" width="69.5703125" style="1252" customWidth="1"/>
    <col min="3" max="3" width="19.42578125" style="1253" hidden="1" customWidth="1"/>
    <col min="4" max="4" width="20.28515625" style="1253" customWidth="1"/>
    <col min="5" max="5" width="18.85546875" style="1253" customWidth="1"/>
    <col min="6" max="6" width="12.42578125" style="1253" customWidth="1"/>
    <col min="7" max="7" width="18.42578125" style="1254" customWidth="1"/>
    <col min="8" max="8" width="19.85546875" style="1254" customWidth="1"/>
    <col min="9" max="16384" width="9.140625" style="1254"/>
  </cols>
  <sheetData>
    <row r="1" spans="1:8" s="763" customFormat="1" ht="24" customHeight="1" x14ac:dyDescent="0.25">
      <c r="A1" s="1805" t="s">
        <v>551</v>
      </c>
      <c r="B1" s="1805"/>
      <c r="C1" s="1805"/>
      <c r="D1" s="1805"/>
      <c r="E1" s="1805"/>
      <c r="F1" s="1805"/>
    </row>
    <row r="2" spans="1:8" s="763" customFormat="1" ht="13.5" hidden="1" customHeight="1" x14ac:dyDescent="0.25">
      <c r="A2" s="764"/>
      <c r="B2" s="764"/>
      <c r="C2" s="764"/>
      <c r="D2" s="764"/>
      <c r="E2" s="764"/>
      <c r="F2" s="764"/>
    </row>
    <row r="3" spans="1:8" s="763" customFormat="1" ht="15" customHeight="1" thickBot="1" x14ac:dyDescent="0.3">
      <c r="A3" s="765"/>
      <c r="B3" s="766"/>
      <c r="C3" s="766"/>
      <c r="D3" s="766"/>
      <c r="E3" s="766"/>
      <c r="F3" s="768" t="s">
        <v>0</v>
      </c>
    </row>
    <row r="4" spans="1:8" s="763" customFormat="1" ht="35.25" customHeight="1" thickBot="1" x14ac:dyDescent="0.3">
      <c r="A4" s="1790" t="s">
        <v>1</v>
      </c>
      <c r="B4" s="1795" t="s">
        <v>278</v>
      </c>
      <c r="C4" s="1797" t="s">
        <v>276</v>
      </c>
      <c r="D4" s="1806" t="s">
        <v>552</v>
      </c>
      <c r="E4" s="1808" t="s">
        <v>606</v>
      </c>
      <c r="F4" s="1810" t="s">
        <v>274</v>
      </c>
    </row>
    <row r="5" spans="1:8" s="766" customFormat="1" ht="24.75" customHeight="1" thickBot="1" x14ac:dyDescent="0.3">
      <c r="A5" s="1791"/>
      <c r="B5" s="1796"/>
      <c r="C5" s="1798"/>
      <c r="D5" s="1807"/>
      <c r="E5" s="1809"/>
      <c r="F5" s="1811"/>
    </row>
    <row r="6" spans="1:8" s="778" customFormat="1" ht="36" customHeight="1" thickBot="1" x14ac:dyDescent="0.3">
      <c r="A6" s="769">
        <v>1</v>
      </c>
      <c r="B6" s="773" t="s">
        <v>226</v>
      </c>
      <c r="C6" s="774" t="e">
        <f>C7+C8+C13</f>
        <v>#REF!</v>
      </c>
      <c r="D6" s="775">
        <v>996975914.42999995</v>
      </c>
      <c r="E6" s="776">
        <v>92958858.929999992</v>
      </c>
      <c r="F6" s="777">
        <v>9.3240827169979598E-2</v>
      </c>
      <c r="H6" s="779"/>
    </row>
    <row r="7" spans="1:8" s="789" customFormat="1" ht="36" customHeight="1" thickBot="1" x14ac:dyDescent="0.3">
      <c r="A7" s="780"/>
      <c r="B7" s="784" t="s">
        <v>10</v>
      </c>
      <c r="C7" s="785" t="e">
        <f>#REF!</f>
        <v>#REF!</v>
      </c>
      <c r="D7" s="786">
        <v>100000</v>
      </c>
      <c r="E7" s="787">
        <v>0</v>
      </c>
      <c r="F7" s="788">
        <v>0</v>
      </c>
      <c r="H7" s="790"/>
    </row>
    <row r="8" spans="1:8" s="813" customFormat="1" ht="30" customHeight="1" thickBot="1" x14ac:dyDescent="0.3">
      <c r="A8" s="812"/>
      <c r="B8" s="784" t="s">
        <v>158</v>
      </c>
      <c r="C8" s="785" t="e">
        <f>#REF!+C10</f>
        <v>#REF!</v>
      </c>
      <c r="D8" s="786">
        <v>976539432.52999997</v>
      </c>
      <c r="E8" s="787">
        <v>84522283.229999989</v>
      </c>
      <c r="F8" s="788">
        <v>8.6552862500412553E-2</v>
      </c>
      <c r="H8" s="814"/>
    </row>
    <row r="9" spans="1:8" s="766" customFormat="1" ht="12.75" hidden="1" customHeight="1" x14ac:dyDescent="0.25">
      <c r="A9" s="802"/>
      <c r="B9" s="832" t="s">
        <v>504</v>
      </c>
      <c r="C9" s="824"/>
      <c r="D9" s="825"/>
      <c r="E9" s="826"/>
      <c r="F9" s="827" t="e">
        <v>#DIV/0!</v>
      </c>
      <c r="G9" s="831"/>
      <c r="H9" s="811"/>
    </row>
    <row r="10" spans="1:8" s="766" customFormat="1" ht="30" hidden="1" customHeight="1" x14ac:dyDescent="0.25">
      <c r="A10" s="802"/>
      <c r="B10" s="795" t="s">
        <v>214</v>
      </c>
      <c r="C10" s="836">
        <f>SUM(C11:C11)</f>
        <v>842549393.94000006</v>
      </c>
      <c r="D10" s="837">
        <v>0</v>
      </c>
      <c r="E10" s="838">
        <v>0</v>
      </c>
      <c r="F10" s="839" t="e">
        <v>#DIV/0!</v>
      </c>
      <c r="H10" s="811"/>
    </row>
    <row r="11" spans="1:8" s="766" customFormat="1" ht="13.5" hidden="1" customHeight="1" x14ac:dyDescent="0.25">
      <c r="A11" s="802"/>
      <c r="B11" s="823"/>
      <c r="C11" s="824">
        <v>842549393.94000006</v>
      </c>
      <c r="D11" s="840"/>
      <c r="E11" s="826"/>
      <c r="F11" s="827" t="e">
        <v>#DIV/0!</v>
      </c>
      <c r="G11" s="831"/>
      <c r="H11" s="811"/>
    </row>
    <row r="12" spans="1:8" s="766" customFormat="1" ht="15.75" hidden="1" customHeight="1" thickBot="1" x14ac:dyDescent="0.3">
      <c r="A12" s="802"/>
      <c r="B12" s="844"/>
      <c r="C12" s="845"/>
      <c r="D12" s="846"/>
      <c r="E12" s="847"/>
      <c r="F12" s="827" t="e">
        <v>#DIV/0!</v>
      </c>
      <c r="G12" s="831"/>
      <c r="H12" s="811"/>
    </row>
    <row r="13" spans="1:8" s="813" customFormat="1" ht="35.25" customHeight="1" thickBot="1" x14ac:dyDescent="0.3">
      <c r="A13" s="812"/>
      <c r="B13" s="784" t="s">
        <v>213</v>
      </c>
      <c r="C13" s="785" t="e">
        <f>#REF!</f>
        <v>#REF!</v>
      </c>
      <c r="D13" s="786">
        <v>20336481.899999999</v>
      </c>
      <c r="E13" s="787">
        <v>8436575.6999999993</v>
      </c>
      <c r="F13" s="788">
        <v>0.41484932061921681</v>
      </c>
      <c r="H13" s="814"/>
    </row>
    <row r="14" spans="1:8" s="778" customFormat="1" ht="38.25" customHeight="1" thickBot="1" x14ac:dyDescent="0.3">
      <c r="A14" s="857">
        <v>2</v>
      </c>
      <c r="B14" s="861" t="s">
        <v>227</v>
      </c>
      <c r="C14" s="862" t="e">
        <f>C15+C16+C19+C26+C29+#REF!</f>
        <v>#REF!</v>
      </c>
      <c r="D14" s="863">
        <v>1783026631.6700001</v>
      </c>
      <c r="E14" s="864">
        <v>124334262.49000002</v>
      </c>
      <c r="F14" s="865">
        <v>6.9732139880349042E-2</v>
      </c>
      <c r="H14" s="779"/>
    </row>
    <row r="15" spans="1:8" s="874" customFormat="1" ht="66" customHeight="1" x14ac:dyDescent="0.25">
      <c r="A15" s="780"/>
      <c r="B15" s="869" t="s">
        <v>246</v>
      </c>
      <c r="C15" s="870" t="e">
        <f>#REF!+#REF!</f>
        <v>#REF!</v>
      </c>
      <c r="D15" s="871">
        <v>491623983.63</v>
      </c>
      <c r="E15" s="872">
        <v>106952478.83000001</v>
      </c>
      <c r="F15" s="873">
        <v>0.2175493515192157</v>
      </c>
      <c r="H15" s="875"/>
    </row>
    <row r="16" spans="1:8" s="874" customFormat="1" ht="18.75" customHeight="1" x14ac:dyDescent="0.25">
      <c r="A16" s="780"/>
      <c r="B16" s="899" t="s">
        <v>166</v>
      </c>
      <c r="C16" s="900" t="e">
        <f>#REF!</f>
        <v>#REF!</v>
      </c>
      <c r="D16" s="901">
        <v>108183.24</v>
      </c>
      <c r="E16" s="902">
        <v>0</v>
      </c>
      <c r="F16" s="903">
        <v>0</v>
      </c>
      <c r="H16" s="875"/>
    </row>
    <row r="17" spans="1:8" s="766" customFormat="1" ht="34.5" hidden="1" customHeight="1" x14ac:dyDescent="0.25">
      <c r="A17" s="802"/>
      <c r="B17" s="795" t="s">
        <v>433</v>
      </c>
      <c r="C17" s="890"/>
      <c r="D17" s="891">
        <v>0</v>
      </c>
      <c r="E17" s="892">
        <v>0</v>
      </c>
      <c r="F17" s="893" t="e">
        <v>#DIV/0!</v>
      </c>
      <c r="G17" s="831"/>
      <c r="H17" s="811"/>
    </row>
    <row r="18" spans="1:8" s="766" customFormat="1" ht="15.75" hidden="1" customHeight="1" x14ac:dyDescent="0.25">
      <c r="A18" s="802"/>
      <c r="B18" s="823"/>
      <c r="C18" s="889"/>
      <c r="D18" s="825"/>
      <c r="E18" s="826"/>
      <c r="F18" s="827" t="e">
        <v>#DIV/0!</v>
      </c>
      <c r="G18" s="831"/>
      <c r="H18" s="811"/>
    </row>
    <row r="19" spans="1:8" s="766" customFormat="1" ht="30" hidden="1" customHeight="1" x14ac:dyDescent="0.25">
      <c r="A19" s="802"/>
      <c r="B19" s="899" t="s">
        <v>214</v>
      </c>
      <c r="C19" s="900">
        <f>C20</f>
        <v>915834444.45000005</v>
      </c>
      <c r="D19" s="901">
        <v>0</v>
      </c>
      <c r="E19" s="902">
        <v>0</v>
      </c>
      <c r="F19" s="903" t="e">
        <v>#DIV/0!</v>
      </c>
      <c r="H19" s="811"/>
    </row>
    <row r="20" spans="1:8" s="766" customFormat="1" ht="102.75" hidden="1" customHeight="1" x14ac:dyDescent="0.25">
      <c r="A20" s="802"/>
      <c r="B20" s="795" t="s">
        <v>225</v>
      </c>
      <c r="C20" s="890">
        <f>SUM(C21:C21)</f>
        <v>915834444.45000005</v>
      </c>
      <c r="D20" s="891">
        <v>0</v>
      </c>
      <c r="E20" s="892">
        <v>0</v>
      </c>
      <c r="F20" s="893" t="e">
        <v>#DIV/0!</v>
      </c>
      <c r="H20" s="811"/>
    </row>
    <row r="21" spans="1:8" s="766" customFormat="1" ht="23.25" hidden="1" customHeight="1" x14ac:dyDescent="0.25">
      <c r="A21" s="802"/>
      <c r="B21" s="823"/>
      <c r="C21" s="889">
        <v>915834444.45000005</v>
      </c>
      <c r="D21" s="825">
        <v>0</v>
      </c>
      <c r="E21" s="826">
        <v>0</v>
      </c>
      <c r="F21" s="827" t="e">
        <v>#DIV/0!</v>
      </c>
      <c r="G21" s="831"/>
      <c r="H21" s="811"/>
    </row>
    <row r="22" spans="1:8" s="766" customFormat="1" ht="19.5" hidden="1" customHeight="1" x14ac:dyDescent="0.25">
      <c r="A22" s="802"/>
      <c r="B22" s="823"/>
      <c r="C22" s="889"/>
      <c r="D22" s="825">
        <v>0</v>
      </c>
      <c r="E22" s="826">
        <v>0</v>
      </c>
      <c r="F22" s="827" t="e">
        <v>#DIV/0!</v>
      </c>
      <c r="G22" s="831"/>
      <c r="H22" s="811"/>
    </row>
    <row r="23" spans="1:8" s="766" customFormat="1" ht="106.5" hidden="1" customHeight="1" x14ac:dyDescent="0.25">
      <c r="A23" s="802"/>
      <c r="B23" s="795" t="s">
        <v>514</v>
      </c>
      <c r="C23" s="908"/>
      <c r="D23" s="909">
        <v>0</v>
      </c>
      <c r="E23" s="910">
        <v>0</v>
      </c>
      <c r="F23" s="911" t="e">
        <v>#DIV/0!</v>
      </c>
      <c r="G23" s="831"/>
      <c r="H23" s="811"/>
    </row>
    <row r="24" spans="1:8" s="766" customFormat="1" ht="27" hidden="1" customHeight="1" x14ac:dyDescent="0.25">
      <c r="A24" s="802"/>
      <c r="B24" s="823"/>
      <c r="C24" s="889"/>
      <c r="D24" s="825"/>
      <c r="E24" s="826"/>
      <c r="F24" s="827" t="e">
        <v>#DIV/0!</v>
      </c>
      <c r="G24" s="831"/>
      <c r="H24" s="811"/>
    </row>
    <row r="25" spans="1:8" s="766" customFormat="1" ht="27" hidden="1" customHeight="1" x14ac:dyDescent="0.25">
      <c r="A25" s="802"/>
      <c r="B25" s="823"/>
      <c r="C25" s="889"/>
      <c r="D25" s="825"/>
      <c r="E25" s="826"/>
      <c r="F25" s="827" t="e">
        <v>#DIV/0!</v>
      </c>
      <c r="G25" s="831"/>
      <c r="H25" s="811"/>
    </row>
    <row r="26" spans="1:8" s="874" customFormat="1" ht="18.75" customHeight="1" x14ac:dyDescent="0.25">
      <c r="A26" s="780"/>
      <c r="B26" s="899" t="s">
        <v>23</v>
      </c>
      <c r="C26" s="900" t="e">
        <f>#REF!</f>
        <v>#REF!</v>
      </c>
      <c r="D26" s="901">
        <v>146369434</v>
      </c>
      <c r="E26" s="902">
        <v>526836.29</v>
      </c>
      <c r="F26" s="903">
        <v>3.5993600275860877E-3</v>
      </c>
      <c r="H26" s="875"/>
    </row>
    <row r="27" spans="1:8" s="884" customFormat="1" ht="111" hidden="1" customHeight="1" x14ac:dyDescent="0.25">
      <c r="A27" s="876"/>
      <c r="B27" s="795" t="s">
        <v>526</v>
      </c>
      <c r="C27" s="890"/>
      <c r="D27" s="891">
        <v>0</v>
      </c>
      <c r="E27" s="892">
        <v>0</v>
      </c>
      <c r="F27" s="893" t="e">
        <v>#DIV/0!</v>
      </c>
      <c r="H27" s="885"/>
    </row>
    <row r="28" spans="1:8" s="766" customFormat="1" ht="16.5" hidden="1" customHeight="1" x14ac:dyDescent="0.25">
      <c r="A28" s="802"/>
      <c r="B28" s="823"/>
      <c r="C28" s="889"/>
      <c r="D28" s="825"/>
      <c r="E28" s="826"/>
      <c r="F28" s="827" t="e">
        <v>#DIV/0!</v>
      </c>
      <c r="G28" s="811"/>
      <c r="H28" s="811"/>
    </row>
    <row r="29" spans="1:8" s="874" customFormat="1" ht="42" customHeight="1" thickBot="1" x14ac:dyDescent="0.3">
      <c r="A29" s="780"/>
      <c r="B29" s="899" t="s">
        <v>24</v>
      </c>
      <c r="C29" s="900" t="e">
        <f>#REF!+C30</f>
        <v>#REF!</v>
      </c>
      <c r="D29" s="901">
        <v>1144925030.8</v>
      </c>
      <c r="E29" s="902">
        <v>16854947.370000001</v>
      </c>
      <c r="F29" s="903">
        <v>1.4721441942991541E-2</v>
      </c>
      <c r="H29" s="875"/>
    </row>
    <row r="30" spans="1:8" s="766" customFormat="1" ht="47.25" hidden="1" customHeight="1" x14ac:dyDescent="0.25">
      <c r="A30" s="802"/>
      <c r="B30" s="795" t="s">
        <v>431</v>
      </c>
      <c r="C30" s="890">
        <f>C31</f>
        <v>0</v>
      </c>
      <c r="D30" s="891">
        <v>0</v>
      </c>
      <c r="E30" s="892">
        <v>0</v>
      </c>
      <c r="F30" s="893" t="e">
        <v>#DIV/0!</v>
      </c>
      <c r="H30" s="811"/>
    </row>
    <row r="31" spans="1:8" s="766" customFormat="1" ht="15.75" hidden="1" customHeight="1" x14ac:dyDescent="0.25">
      <c r="A31" s="802"/>
      <c r="B31" s="823"/>
      <c r="C31" s="889">
        <v>0</v>
      </c>
      <c r="D31" s="825"/>
      <c r="E31" s="826"/>
      <c r="F31" s="827" t="e">
        <v>#DIV/0!</v>
      </c>
      <c r="G31" s="831"/>
      <c r="H31" s="811"/>
    </row>
    <row r="32" spans="1:8" s="930" customFormat="1" ht="54.75" customHeight="1" thickBot="1" x14ac:dyDescent="0.3">
      <c r="A32" s="769">
        <v>3</v>
      </c>
      <c r="B32" s="773" t="s">
        <v>228</v>
      </c>
      <c r="C32" s="774" t="e">
        <f>C33+C34+C40+C41+C42+C43+C56+C57+C58</f>
        <v>#REF!</v>
      </c>
      <c r="D32" s="775">
        <v>730636359.26000011</v>
      </c>
      <c r="E32" s="776">
        <v>73145978.939999998</v>
      </c>
      <c r="F32" s="777">
        <v>0.10011270040555248</v>
      </c>
      <c r="H32" s="931"/>
    </row>
    <row r="33" spans="1:8" s="874" customFormat="1" ht="48.75" customHeight="1" x14ac:dyDescent="0.25">
      <c r="A33" s="780"/>
      <c r="B33" s="935" t="s">
        <v>167</v>
      </c>
      <c r="C33" s="936" t="e">
        <f>#REF!</f>
        <v>#REF!</v>
      </c>
      <c r="D33" s="937">
        <v>3509546.24</v>
      </c>
      <c r="E33" s="938">
        <v>0</v>
      </c>
      <c r="F33" s="939">
        <v>0</v>
      </c>
      <c r="H33" s="875"/>
    </row>
    <row r="34" spans="1:8" s="874" customFormat="1" ht="81" customHeight="1" x14ac:dyDescent="0.25">
      <c r="A34" s="780"/>
      <c r="B34" s="950" t="s">
        <v>168</v>
      </c>
      <c r="C34" s="951" t="e">
        <f>#REF!+#REF!+#REF!</f>
        <v>#REF!</v>
      </c>
      <c r="D34" s="952">
        <v>62366564.019999996</v>
      </c>
      <c r="E34" s="953">
        <v>5645284.1600000001</v>
      </c>
      <c r="F34" s="954">
        <v>9.0517799861311019E-2</v>
      </c>
      <c r="H34" s="875"/>
    </row>
    <row r="35" spans="1:8" s="884" customFormat="1" ht="63.75" hidden="1" customHeight="1" x14ac:dyDescent="0.25">
      <c r="A35" s="876"/>
      <c r="B35" s="795" t="s">
        <v>528</v>
      </c>
      <c r="C35" s="890">
        <f t="shared" ref="C35" si="0">C36</f>
        <v>174357</v>
      </c>
      <c r="D35" s="891">
        <v>0</v>
      </c>
      <c r="E35" s="892">
        <v>0</v>
      </c>
      <c r="F35" s="893" t="e">
        <v>#DIV/0!</v>
      </c>
      <c r="H35" s="885"/>
    </row>
    <row r="36" spans="1:8" s="766" customFormat="1" ht="12.75" hidden="1" customHeight="1" x14ac:dyDescent="0.25">
      <c r="A36" s="802"/>
      <c r="B36" s="956"/>
      <c r="C36" s="889">
        <v>174357</v>
      </c>
      <c r="D36" s="825"/>
      <c r="E36" s="826"/>
      <c r="F36" s="827" t="e">
        <v>#DIV/0!</v>
      </c>
      <c r="G36" s="811"/>
      <c r="H36" s="811"/>
    </row>
    <row r="37" spans="1:8" s="766" customFormat="1" ht="111.75" hidden="1" customHeight="1" x14ac:dyDescent="0.25">
      <c r="A37" s="802"/>
      <c r="B37" s="950" t="s">
        <v>435</v>
      </c>
      <c r="C37" s="951"/>
      <c r="D37" s="952">
        <v>0</v>
      </c>
      <c r="E37" s="953">
        <v>0</v>
      </c>
      <c r="F37" s="954" t="e">
        <v>#DIV/0!</v>
      </c>
      <c r="H37" s="811"/>
    </row>
    <row r="38" spans="1:8" s="766" customFormat="1" ht="43.5" hidden="1" customHeight="1" x14ac:dyDescent="0.25">
      <c r="A38" s="802"/>
      <c r="B38" s="795" t="s">
        <v>428</v>
      </c>
      <c r="C38" s="890"/>
      <c r="D38" s="891">
        <v>0</v>
      </c>
      <c r="E38" s="892">
        <v>0</v>
      </c>
      <c r="F38" s="893" t="e">
        <v>#DIV/0!</v>
      </c>
      <c r="H38" s="811"/>
    </row>
    <row r="39" spans="1:8" s="766" customFormat="1" ht="15" hidden="1" customHeight="1" x14ac:dyDescent="0.25">
      <c r="A39" s="802"/>
      <c r="B39" s="823"/>
      <c r="C39" s="889"/>
      <c r="D39" s="825"/>
      <c r="E39" s="826"/>
      <c r="F39" s="827" t="e">
        <v>#DIV/0!</v>
      </c>
      <c r="H39" s="811"/>
    </row>
    <row r="40" spans="1:8" s="874" customFormat="1" ht="65.25" customHeight="1" x14ac:dyDescent="0.25">
      <c r="A40" s="780"/>
      <c r="B40" s="950" t="s">
        <v>169</v>
      </c>
      <c r="C40" s="951" t="e">
        <f>#REF!+#REF!+#REF!+#REF!</f>
        <v>#REF!</v>
      </c>
      <c r="D40" s="952">
        <v>90358652.709999993</v>
      </c>
      <c r="E40" s="953">
        <v>15381708.23</v>
      </c>
      <c r="F40" s="954">
        <v>0.17022949954075298</v>
      </c>
      <c r="H40" s="875"/>
    </row>
    <row r="41" spans="1:8" s="874" customFormat="1" ht="49.5" customHeight="1" x14ac:dyDescent="0.25">
      <c r="A41" s="780"/>
      <c r="B41" s="950" t="s">
        <v>170</v>
      </c>
      <c r="C41" s="951" t="e">
        <f>#REF!</f>
        <v>#REF!</v>
      </c>
      <c r="D41" s="952">
        <v>135989700</v>
      </c>
      <c r="E41" s="953">
        <v>4794834</v>
      </c>
      <c r="F41" s="954">
        <v>3.5258802688733042E-2</v>
      </c>
      <c r="G41" s="831"/>
      <c r="H41" s="831"/>
    </row>
    <row r="42" spans="1:8" s="874" customFormat="1" ht="49.5" customHeight="1" x14ac:dyDescent="0.25">
      <c r="A42" s="780"/>
      <c r="B42" s="950" t="s">
        <v>171</v>
      </c>
      <c r="C42" s="951" t="e">
        <f>#REF!+#REF!+#REF!+#REF!</f>
        <v>#REF!</v>
      </c>
      <c r="D42" s="952">
        <v>34558192.969999999</v>
      </c>
      <c r="E42" s="953">
        <v>2818143.91</v>
      </c>
      <c r="F42" s="954">
        <v>8.1547779782537633E-2</v>
      </c>
      <c r="G42" s="831"/>
      <c r="H42" s="831"/>
    </row>
    <row r="43" spans="1:8" s="874" customFormat="1" ht="18.75" customHeight="1" thickBot="1" x14ac:dyDescent="0.3">
      <c r="A43" s="780"/>
      <c r="B43" s="950" t="s">
        <v>221</v>
      </c>
      <c r="C43" s="952" t="e">
        <f>#REF!</f>
        <v>#REF!</v>
      </c>
      <c r="D43" s="953">
        <v>2500000</v>
      </c>
      <c r="E43" s="953">
        <v>2500000</v>
      </c>
      <c r="F43" s="1300">
        <v>1</v>
      </c>
      <c r="G43" s="831"/>
      <c r="H43" s="831"/>
    </row>
    <row r="44" spans="1:8" s="966" customFormat="1" ht="17.25" hidden="1" customHeight="1" x14ac:dyDescent="0.25">
      <c r="A44" s="802"/>
      <c r="B44" s="832"/>
      <c r="C44" s="825"/>
      <c r="D44" s="826"/>
      <c r="E44" s="826"/>
      <c r="F44" s="1047" t="e">
        <v>#DIV/0!</v>
      </c>
      <c r="G44" s="831"/>
      <c r="H44" s="831"/>
    </row>
    <row r="45" spans="1:8" s="966" customFormat="1" ht="16.5" hidden="1" customHeight="1" x14ac:dyDescent="0.25">
      <c r="A45" s="802"/>
      <c r="B45" s="832"/>
      <c r="C45" s="825"/>
      <c r="D45" s="826"/>
      <c r="E45" s="826"/>
      <c r="F45" s="1047" t="e">
        <v>#DIV/0!</v>
      </c>
      <c r="G45" s="831"/>
      <c r="H45" s="831"/>
    </row>
    <row r="46" spans="1:8" s="966" customFormat="1" ht="18" hidden="1" customHeight="1" x14ac:dyDescent="0.25">
      <c r="A46" s="802"/>
      <c r="B46" s="832"/>
      <c r="C46" s="825"/>
      <c r="D46" s="826"/>
      <c r="E46" s="826"/>
      <c r="F46" s="1047" t="e">
        <v>#DIV/0!</v>
      </c>
      <c r="G46" s="831"/>
      <c r="H46" s="831"/>
    </row>
    <row r="47" spans="1:8" s="966" customFormat="1" ht="18.75" hidden="1" customHeight="1" x14ac:dyDescent="0.25">
      <c r="A47" s="802"/>
      <c r="B47" s="832"/>
      <c r="C47" s="825"/>
      <c r="D47" s="826"/>
      <c r="E47" s="826"/>
      <c r="F47" s="1047" t="e">
        <v>#DIV/0!</v>
      </c>
      <c r="G47" s="831"/>
      <c r="H47" s="831"/>
    </row>
    <row r="48" spans="1:8" s="966" customFormat="1" ht="17.25" hidden="1" customHeight="1" x14ac:dyDescent="0.25">
      <c r="A48" s="802"/>
      <c r="B48" s="832"/>
      <c r="C48" s="825"/>
      <c r="D48" s="826"/>
      <c r="E48" s="826"/>
      <c r="F48" s="1047" t="e">
        <v>#DIV/0!</v>
      </c>
      <c r="G48" s="831"/>
      <c r="H48" s="831"/>
    </row>
    <row r="49" spans="1:8" s="966" customFormat="1" ht="18.75" hidden="1" customHeight="1" x14ac:dyDescent="0.25">
      <c r="A49" s="802"/>
      <c r="B49" s="832"/>
      <c r="C49" s="825"/>
      <c r="D49" s="826"/>
      <c r="E49" s="826"/>
      <c r="F49" s="1047" t="e">
        <v>#DIV/0!</v>
      </c>
      <c r="G49" s="831"/>
      <c r="H49" s="831"/>
    </row>
    <row r="50" spans="1:8" s="966" customFormat="1" ht="19.5" hidden="1" customHeight="1" x14ac:dyDescent="0.25">
      <c r="A50" s="802"/>
      <c r="B50" s="832"/>
      <c r="C50" s="825"/>
      <c r="D50" s="826"/>
      <c r="E50" s="826"/>
      <c r="F50" s="1047" t="e">
        <v>#DIV/0!</v>
      </c>
      <c r="G50" s="831"/>
      <c r="H50" s="831"/>
    </row>
    <row r="51" spans="1:8" s="966" customFormat="1" ht="17.25" hidden="1" customHeight="1" x14ac:dyDescent="0.25">
      <c r="A51" s="802"/>
      <c r="B51" s="832"/>
      <c r="C51" s="825"/>
      <c r="D51" s="826"/>
      <c r="E51" s="826"/>
      <c r="F51" s="1047" t="e">
        <v>#DIV/0!</v>
      </c>
      <c r="G51" s="831"/>
      <c r="H51" s="831"/>
    </row>
    <row r="52" spans="1:8" s="966" customFormat="1" ht="20.25" hidden="1" customHeight="1" x14ac:dyDescent="0.25">
      <c r="A52" s="802"/>
      <c r="B52" s="832"/>
      <c r="C52" s="825"/>
      <c r="D52" s="826"/>
      <c r="E52" s="826"/>
      <c r="F52" s="1047" t="e">
        <v>#DIV/0!</v>
      </c>
      <c r="G52" s="831"/>
      <c r="H52" s="831"/>
    </row>
    <row r="53" spans="1:8" s="966" customFormat="1" ht="12.75" hidden="1" customHeight="1" x14ac:dyDescent="0.25">
      <c r="A53" s="802"/>
      <c r="B53" s="832"/>
      <c r="C53" s="825"/>
      <c r="D53" s="826"/>
      <c r="E53" s="826"/>
      <c r="F53" s="1047" t="e">
        <v>#DIV/0!</v>
      </c>
      <c r="G53" s="831"/>
      <c r="H53" s="831"/>
    </row>
    <row r="54" spans="1:8" s="966" customFormat="1" ht="12.75" hidden="1" customHeight="1" x14ac:dyDescent="0.25">
      <c r="A54" s="802"/>
      <c r="B54" s="823"/>
      <c r="C54" s="825"/>
      <c r="D54" s="826"/>
      <c r="E54" s="826"/>
      <c r="F54" s="1047" t="e">
        <v>#DIV/0!</v>
      </c>
      <c r="G54" s="831"/>
      <c r="H54" s="831"/>
    </row>
    <row r="55" spans="1:8" s="766" customFormat="1" ht="12.75" hidden="1" customHeight="1" thickBot="1" x14ac:dyDescent="0.3">
      <c r="A55" s="802"/>
      <c r="B55" s="956"/>
      <c r="C55" s="825"/>
      <c r="D55" s="826"/>
      <c r="E55" s="826"/>
      <c r="F55" s="1047" t="e">
        <v>#DIV/0!</v>
      </c>
      <c r="G55" s="831"/>
      <c r="H55" s="831"/>
    </row>
    <row r="56" spans="1:8" s="766" customFormat="1" ht="37.5" customHeight="1" thickBot="1" x14ac:dyDescent="0.3">
      <c r="A56" s="802"/>
      <c r="B56" s="784" t="s">
        <v>217</v>
      </c>
      <c r="C56" s="786" t="e">
        <f>#REF!</f>
        <v>#REF!</v>
      </c>
      <c r="D56" s="953">
        <v>354785147.62</v>
      </c>
      <c r="E56" s="953">
        <v>37112220.869999997</v>
      </c>
      <c r="F56" s="1300">
        <v>0.10460477592976866</v>
      </c>
      <c r="G56" s="831"/>
      <c r="H56" s="831"/>
    </row>
    <row r="57" spans="1:8" s="766" customFormat="1" ht="54" customHeight="1" thickBot="1" x14ac:dyDescent="0.3">
      <c r="A57" s="802"/>
      <c r="B57" s="784" t="s">
        <v>27</v>
      </c>
      <c r="C57" s="786" t="e">
        <f>#REF!</f>
        <v>#REF!</v>
      </c>
      <c r="D57" s="953">
        <v>39016151</v>
      </c>
      <c r="E57" s="953">
        <v>4716909.7699999996</v>
      </c>
      <c r="F57" s="1300">
        <v>0.12089633777560477</v>
      </c>
      <c r="G57" s="831"/>
      <c r="H57" s="831"/>
    </row>
    <row r="58" spans="1:8" s="789" customFormat="1" ht="38.25" customHeight="1" thickBot="1" x14ac:dyDescent="0.3">
      <c r="A58" s="780"/>
      <c r="B58" s="935" t="s">
        <v>17</v>
      </c>
      <c r="C58" s="1301" t="e">
        <f>#REF!</f>
        <v>#REF!</v>
      </c>
      <c r="D58" s="1302">
        <v>7552404.7000000002</v>
      </c>
      <c r="E58" s="1302">
        <v>176878</v>
      </c>
      <c r="F58" s="1303">
        <v>2.3420090292566021E-2</v>
      </c>
      <c r="G58" s="831"/>
      <c r="H58" s="831"/>
    </row>
    <row r="59" spans="1:8" s="778" customFormat="1" ht="39.75" customHeight="1" thickBot="1" x14ac:dyDescent="0.3">
      <c r="A59" s="984">
        <v>4</v>
      </c>
      <c r="B59" s="988" t="s">
        <v>229</v>
      </c>
      <c r="C59" s="862" t="e">
        <f>C60+C61</f>
        <v>#REF!</v>
      </c>
      <c r="D59" s="863">
        <v>243131354</v>
      </c>
      <c r="E59" s="864">
        <v>30703196.300000001</v>
      </c>
      <c r="F59" s="865">
        <v>0.12628233995686133</v>
      </c>
      <c r="G59" s="831"/>
      <c r="H59" s="831"/>
    </row>
    <row r="60" spans="1:8" s="778" customFormat="1" ht="19.5" customHeight="1" thickBot="1" x14ac:dyDescent="0.3">
      <c r="A60" s="989"/>
      <c r="B60" s="869" t="s">
        <v>172</v>
      </c>
      <c r="C60" s="870" t="e">
        <f>#REF!</f>
        <v>#REF!</v>
      </c>
      <c r="D60" s="871">
        <v>39258650.689999998</v>
      </c>
      <c r="E60" s="872">
        <v>4392653.46</v>
      </c>
      <c r="F60" s="873">
        <v>0.11189007728986725</v>
      </c>
      <c r="G60" s="831"/>
      <c r="H60" s="831"/>
    </row>
    <row r="61" spans="1:8" s="874" customFormat="1" ht="34.5" customHeight="1" thickBot="1" x14ac:dyDescent="0.3">
      <c r="A61" s="780"/>
      <c r="B61" s="996" t="s">
        <v>202</v>
      </c>
      <c r="C61" s="997" t="e">
        <f>#REF!</f>
        <v>#REF!</v>
      </c>
      <c r="D61" s="998">
        <v>203872703.31</v>
      </c>
      <c r="E61" s="999">
        <v>26310542.84</v>
      </c>
      <c r="F61" s="1000">
        <v>0.129053779210419</v>
      </c>
      <c r="G61" s="831"/>
      <c r="H61" s="831"/>
    </row>
    <row r="62" spans="1:8" s="1004" customFormat="1" ht="21.75" customHeight="1" thickBot="1" x14ac:dyDescent="0.3">
      <c r="A62" s="769">
        <v>5</v>
      </c>
      <c r="B62" s="773" t="s">
        <v>256</v>
      </c>
      <c r="C62" s="774" t="e">
        <f>C63+C74+C85+C119+C122+C138+C144+C145+C146</f>
        <v>#REF!</v>
      </c>
      <c r="D62" s="775">
        <v>10221769377.960001</v>
      </c>
      <c r="E62" s="776">
        <v>1015710365.0900002</v>
      </c>
      <c r="F62" s="777">
        <v>9.9367372470763909E-2</v>
      </c>
      <c r="G62" s="831"/>
      <c r="H62" s="831"/>
    </row>
    <row r="63" spans="1:8" s="874" customFormat="1" ht="37.5" customHeight="1" x14ac:dyDescent="0.25">
      <c r="A63" s="780"/>
      <c r="B63" s="935" t="s">
        <v>174</v>
      </c>
      <c r="C63" s="936" t="e">
        <f>#REF!+#REF!+#REF!+#REF!+#REF!+#REF!+C64+C68+C70</f>
        <v>#REF!</v>
      </c>
      <c r="D63" s="937">
        <v>2622508711.4900002</v>
      </c>
      <c r="E63" s="938">
        <v>408512137.93000001</v>
      </c>
      <c r="F63" s="939">
        <v>0.15577150845683957</v>
      </c>
      <c r="G63" s="831"/>
      <c r="H63" s="831"/>
    </row>
    <row r="64" spans="1:8" s="884" customFormat="1" ht="28.5" hidden="1" customHeight="1" x14ac:dyDescent="0.25">
      <c r="A64" s="876"/>
      <c r="B64" s="1018" t="s">
        <v>163</v>
      </c>
      <c r="C64" s="1019">
        <f t="shared" ref="C64" si="1">SUM(C65:C67)</f>
        <v>0</v>
      </c>
      <c r="D64" s="1020">
        <v>0</v>
      </c>
      <c r="E64" s="1021">
        <v>0</v>
      </c>
      <c r="F64" s="1022" t="e">
        <v>#DIV/0!</v>
      </c>
      <c r="G64" s="831"/>
      <c r="H64" s="831"/>
    </row>
    <row r="65" spans="1:8" s="765" customFormat="1" ht="12.75" hidden="1" customHeight="1" x14ac:dyDescent="0.25">
      <c r="A65" s="802"/>
      <c r="B65" s="823"/>
      <c r="C65" s="889"/>
      <c r="D65" s="825"/>
      <c r="E65" s="826"/>
      <c r="F65" s="827" t="e">
        <v>#DIV/0!</v>
      </c>
      <c r="G65" s="831"/>
      <c r="H65" s="831"/>
    </row>
    <row r="66" spans="1:8" s="765" customFormat="1" ht="12.75" hidden="1" customHeight="1" x14ac:dyDescent="0.25">
      <c r="A66" s="802"/>
      <c r="B66" s="823" t="s">
        <v>7</v>
      </c>
      <c r="C66" s="889"/>
      <c r="D66" s="825"/>
      <c r="E66" s="826"/>
      <c r="F66" s="827" t="e">
        <v>#DIV/0!</v>
      </c>
      <c r="G66" s="831"/>
      <c r="H66" s="831"/>
    </row>
    <row r="67" spans="1:8" s="765" customFormat="1" ht="12.75" hidden="1" customHeight="1" x14ac:dyDescent="0.25">
      <c r="A67" s="802"/>
      <c r="B67" s="823" t="s">
        <v>9</v>
      </c>
      <c r="C67" s="889"/>
      <c r="D67" s="825"/>
      <c r="E67" s="826"/>
      <c r="F67" s="827" t="e">
        <v>#DIV/0!</v>
      </c>
      <c r="G67" s="831"/>
      <c r="H67" s="831"/>
    </row>
    <row r="68" spans="1:8" s="884" customFormat="1" ht="30" hidden="1" customHeight="1" x14ac:dyDescent="0.25">
      <c r="A68" s="876"/>
      <c r="B68" s="795" t="s">
        <v>58</v>
      </c>
      <c r="C68" s="890">
        <f>SUM(C69:C69)</f>
        <v>0</v>
      </c>
      <c r="D68" s="891">
        <v>0</v>
      </c>
      <c r="E68" s="892">
        <v>0</v>
      </c>
      <c r="F68" s="893" t="e">
        <v>#DIV/0!</v>
      </c>
      <c r="G68" s="831"/>
      <c r="H68" s="831"/>
    </row>
    <row r="69" spans="1:8" s="766" customFormat="1" ht="15" hidden="1" customHeight="1" x14ac:dyDescent="0.25">
      <c r="A69" s="802"/>
      <c r="B69" s="823"/>
      <c r="C69" s="889"/>
      <c r="D69" s="825"/>
      <c r="E69" s="826"/>
      <c r="F69" s="827" t="e">
        <v>#DIV/0!</v>
      </c>
      <c r="G69" s="831"/>
      <c r="H69" s="831"/>
    </row>
    <row r="70" spans="1:8" s="884" customFormat="1" ht="15" hidden="1" customHeight="1" x14ac:dyDescent="0.25">
      <c r="A70" s="876"/>
      <c r="B70" s="1018" t="s">
        <v>56</v>
      </c>
      <c r="C70" s="1019">
        <f t="shared" ref="C70" si="2">SUM(C71:C73)</f>
        <v>0</v>
      </c>
      <c r="D70" s="1020">
        <v>0</v>
      </c>
      <c r="E70" s="1021">
        <v>0</v>
      </c>
      <c r="F70" s="1022" t="e">
        <v>#DIV/0!</v>
      </c>
      <c r="G70" s="831"/>
      <c r="H70" s="831"/>
    </row>
    <row r="71" spans="1:8" s="765" customFormat="1" ht="12.75" hidden="1" customHeight="1" x14ac:dyDescent="0.25">
      <c r="A71" s="802"/>
      <c r="B71" s="823"/>
      <c r="C71" s="889"/>
      <c r="D71" s="825"/>
      <c r="E71" s="826"/>
      <c r="F71" s="827" t="e">
        <v>#DIV/0!</v>
      </c>
      <c r="G71" s="831"/>
      <c r="H71" s="831"/>
    </row>
    <row r="72" spans="1:8" s="765" customFormat="1" ht="12.75" hidden="1" customHeight="1" x14ac:dyDescent="0.25">
      <c r="A72" s="802"/>
      <c r="B72" s="823" t="s">
        <v>7</v>
      </c>
      <c r="C72" s="889"/>
      <c r="D72" s="825"/>
      <c r="E72" s="826"/>
      <c r="F72" s="827" t="e">
        <v>#DIV/0!</v>
      </c>
      <c r="G72" s="831"/>
      <c r="H72" s="831"/>
    </row>
    <row r="73" spans="1:8" s="765" customFormat="1" ht="12.75" hidden="1" customHeight="1" x14ac:dyDescent="0.25">
      <c r="A73" s="802"/>
      <c r="B73" s="823"/>
      <c r="C73" s="889"/>
      <c r="D73" s="825"/>
      <c r="E73" s="826"/>
      <c r="F73" s="827" t="e">
        <v>#DIV/0!</v>
      </c>
      <c r="G73" s="831"/>
      <c r="H73" s="831"/>
    </row>
    <row r="74" spans="1:8" s="874" customFormat="1" ht="36" customHeight="1" x14ac:dyDescent="0.25">
      <c r="A74" s="1024"/>
      <c r="B74" s="950" t="s">
        <v>175</v>
      </c>
      <c r="C74" s="951" t="e">
        <f>#REF!+#REF!+#REF!+#REF!+#REF!+#REF!+C83</f>
        <v>#REF!</v>
      </c>
      <c r="D74" s="952">
        <v>4033781997.8499999</v>
      </c>
      <c r="E74" s="952">
        <v>484361329.56</v>
      </c>
      <c r="F74" s="954">
        <v>0.12007622866534778</v>
      </c>
      <c r="G74" s="831"/>
      <c r="H74" s="831"/>
    </row>
    <row r="75" spans="1:8" s="884" customFormat="1" ht="30" hidden="1" customHeight="1" x14ac:dyDescent="0.25">
      <c r="A75" s="876"/>
      <c r="B75" s="1018" t="s">
        <v>163</v>
      </c>
      <c r="C75" s="1019">
        <f t="shared" ref="C75" si="3">SUM(C76:C77)</f>
        <v>0</v>
      </c>
      <c r="D75" s="1020">
        <v>0</v>
      </c>
      <c r="E75" s="1021">
        <v>0</v>
      </c>
      <c r="F75" s="1022" t="e">
        <v>#DIV/0!</v>
      </c>
      <c r="G75" s="831"/>
      <c r="H75" s="831"/>
    </row>
    <row r="76" spans="1:8" s="765" customFormat="1" ht="12.75" hidden="1" customHeight="1" x14ac:dyDescent="0.25">
      <c r="A76" s="802"/>
      <c r="B76" s="823"/>
      <c r="C76" s="889"/>
      <c r="D76" s="825"/>
      <c r="E76" s="826"/>
      <c r="F76" s="827" t="e">
        <v>#DIV/0!</v>
      </c>
      <c r="G76" s="831"/>
      <c r="H76" s="831"/>
    </row>
    <row r="77" spans="1:8" s="765" customFormat="1" ht="12.75" hidden="1" customHeight="1" x14ac:dyDescent="0.25">
      <c r="A77" s="802"/>
      <c r="B77" s="823"/>
      <c r="C77" s="889"/>
      <c r="D77" s="825"/>
      <c r="E77" s="826"/>
      <c r="F77" s="827" t="e">
        <v>#DIV/0!</v>
      </c>
      <c r="G77" s="831"/>
      <c r="H77" s="831"/>
    </row>
    <row r="78" spans="1:8" s="884" customFormat="1" ht="15" hidden="1" customHeight="1" x14ac:dyDescent="0.25">
      <c r="A78" s="876"/>
      <c r="B78" s="1018" t="s">
        <v>56</v>
      </c>
      <c r="C78" s="1019">
        <f t="shared" ref="C78" si="4">SUM(C79:C80)</f>
        <v>0</v>
      </c>
      <c r="D78" s="1020">
        <v>0</v>
      </c>
      <c r="E78" s="1021">
        <v>0</v>
      </c>
      <c r="F78" s="1022" t="e">
        <v>#DIV/0!</v>
      </c>
      <c r="G78" s="831"/>
      <c r="H78" s="831"/>
    </row>
    <row r="79" spans="1:8" s="765" customFormat="1" ht="12.75" hidden="1" customHeight="1" x14ac:dyDescent="0.25">
      <c r="A79" s="802"/>
      <c r="B79" s="823"/>
      <c r="C79" s="889"/>
      <c r="D79" s="825"/>
      <c r="E79" s="826"/>
      <c r="F79" s="827" t="e">
        <v>#DIV/0!</v>
      </c>
      <c r="G79" s="831"/>
      <c r="H79" s="831"/>
    </row>
    <row r="80" spans="1:8" s="765" customFormat="1" ht="12.75" hidden="1" customHeight="1" x14ac:dyDescent="0.25">
      <c r="A80" s="802"/>
      <c r="B80" s="823"/>
      <c r="C80" s="889"/>
      <c r="D80" s="825"/>
      <c r="E80" s="826"/>
      <c r="F80" s="827" t="e">
        <v>#DIV/0!</v>
      </c>
      <c r="G80" s="831"/>
      <c r="H80" s="831"/>
    </row>
    <row r="81" spans="1:8" s="884" customFormat="1" ht="30" hidden="1" customHeight="1" x14ac:dyDescent="0.25">
      <c r="A81" s="876"/>
      <c r="B81" s="795" t="s">
        <v>58</v>
      </c>
      <c r="C81" s="890">
        <f>SUM(C82:C82)</f>
        <v>0</v>
      </c>
      <c r="D81" s="891">
        <v>0</v>
      </c>
      <c r="E81" s="892">
        <v>0</v>
      </c>
      <c r="F81" s="893" t="e">
        <v>#DIV/0!</v>
      </c>
      <c r="G81" s="831"/>
      <c r="H81" s="831"/>
    </row>
    <row r="82" spans="1:8" s="765" customFormat="1" ht="15" hidden="1" customHeight="1" x14ac:dyDescent="0.25">
      <c r="A82" s="802"/>
      <c r="B82" s="823"/>
      <c r="C82" s="889"/>
      <c r="D82" s="825"/>
      <c r="E82" s="826"/>
      <c r="F82" s="827" t="e">
        <v>#DIV/0!</v>
      </c>
      <c r="G82" s="831"/>
      <c r="H82" s="831"/>
    </row>
    <row r="83" spans="1:8" s="884" customFormat="1" ht="45.75" hidden="1" customHeight="1" x14ac:dyDescent="0.25">
      <c r="A83" s="876"/>
      <c r="B83" s="795" t="s">
        <v>67</v>
      </c>
      <c r="C83" s="890">
        <f>C84</f>
        <v>3370360</v>
      </c>
      <c r="D83" s="891">
        <v>0</v>
      </c>
      <c r="E83" s="892">
        <v>0</v>
      </c>
      <c r="F83" s="893" t="e">
        <v>#DIV/0!</v>
      </c>
      <c r="G83" s="831"/>
      <c r="H83" s="831"/>
    </row>
    <row r="84" spans="1:8" s="765" customFormat="1" ht="15.75" hidden="1" customHeight="1" x14ac:dyDescent="0.25">
      <c r="A84" s="802"/>
      <c r="B84" s="823"/>
      <c r="C84" s="889">
        <v>3370360</v>
      </c>
      <c r="D84" s="825"/>
      <c r="E84" s="826"/>
      <c r="F84" s="827" t="e">
        <v>#DIV/0!</v>
      </c>
      <c r="G84" s="831"/>
      <c r="H84" s="831"/>
    </row>
    <row r="85" spans="1:8" s="874" customFormat="1" ht="38.25" customHeight="1" x14ac:dyDescent="0.25">
      <c r="A85" s="780"/>
      <c r="B85" s="950" t="s">
        <v>176</v>
      </c>
      <c r="C85" s="951" t="e">
        <f>#REF!+#REF!</f>
        <v>#REF!</v>
      </c>
      <c r="D85" s="952">
        <v>139902946.69999999</v>
      </c>
      <c r="E85" s="953">
        <v>19937440.939999998</v>
      </c>
      <c r="F85" s="954">
        <v>0.14250908512136434</v>
      </c>
      <c r="G85" s="831"/>
      <c r="H85" s="831"/>
    </row>
    <row r="86" spans="1:8" s="884" customFormat="1" ht="15" hidden="1" customHeight="1" x14ac:dyDescent="0.25">
      <c r="A86" s="876"/>
      <c r="B86" s="1018" t="s">
        <v>70</v>
      </c>
      <c r="C86" s="1019">
        <f>SUM(C87:C88)</f>
        <v>0</v>
      </c>
      <c r="D86" s="1020">
        <v>0</v>
      </c>
      <c r="E86" s="1021">
        <v>0</v>
      </c>
      <c r="F86" s="1022" t="e">
        <v>#DIV/0!</v>
      </c>
      <c r="G86" s="831"/>
      <c r="H86" s="831"/>
    </row>
    <row r="87" spans="1:8" s="766" customFormat="1" ht="12.75" hidden="1" customHeight="1" x14ac:dyDescent="0.25">
      <c r="A87" s="802"/>
      <c r="B87" s="823"/>
      <c r="C87" s="889"/>
      <c r="D87" s="825"/>
      <c r="E87" s="826"/>
      <c r="F87" s="827" t="e">
        <v>#DIV/0!</v>
      </c>
      <c r="G87" s="831"/>
      <c r="H87" s="831"/>
    </row>
    <row r="88" spans="1:8" s="765" customFormat="1" ht="12.75" hidden="1" customHeight="1" x14ac:dyDescent="0.25">
      <c r="A88" s="802"/>
      <c r="B88" s="823" t="s">
        <v>7</v>
      </c>
      <c r="C88" s="889"/>
      <c r="D88" s="825"/>
      <c r="E88" s="826"/>
      <c r="F88" s="827" t="e">
        <v>#DIV/0!</v>
      </c>
      <c r="G88" s="831"/>
      <c r="H88" s="831"/>
    </row>
    <row r="89" spans="1:8" s="884" customFormat="1" ht="15" hidden="1" customHeight="1" x14ac:dyDescent="0.25">
      <c r="A89" s="876"/>
      <c r="B89" s="1018" t="s">
        <v>56</v>
      </c>
      <c r="C89" s="1019">
        <f t="shared" ref="C89" si="5">SUM(C90:C91)</f>
        <v>0</v>
      </c>
      <c r="D89" s="1020">
        <v>0</v>
      </c>
      <c r="E89" s="1021">
        <v>0</v>
      </c>
      <c r="F89" s="1022" t="e">
        <v>#DIV/0!</v>
      </c>
      <c r="G89" s="831"/>
      <c r="H89" s="831"/>
    </row>
    <row r="90" spans="1:8" s="766" customFormat="1" ht="12.75" hidden="1" customHeight="1" x14ac:dyDescent="0.25">
      <c r="A90" s="802"/>
      <c r="B90" s="823"/>
      <c r="C90" s="889"/>
      <c r="D90" s="825"/>
      <c r="E90" s="826"/>
      <c r="F90" s="827" t="e">
        <v>#DIV/0!</v>
      </c>
      <c r="G90" s="831"/>
      <c r="H90" s="831"/>
    </row>
    <row r="91" spans="1:8" s="765" customFormat="1" ht="12.75" hidden="1" customHeight="1" x14ac:dyDescent="0.25">
      <c r="A91" s="802"/>
      <c r="B91" s="823" t="s">
        <v>7</v>
      </c>
      <c r="C91" s="889"/>
      <c r="D91" s="825"/>
      <c r="E91" s="826"/>
      <c r="F91" s="827" t="e">
        <v>#DIV/0!</v>
      </c>
      <c r="G91" s="831"/>
      <c r="H91" s="831"/>
    </row>
    <row r="92" spans="1:8" s="884" customFormat="1" ht="30" hidden="1" customHeight="1" x14ac:dyDescent="0.25">
      <c r="A92" s="876"/>
      <c r="B92" s="1018" t="s">
        <v>73</v>
      </c>
      <c r="C92" s="1019">
        <f t="shared" ref="C92" si="6">SUM(C93:C94)</f>
        <v>0</v>
      </c>
      <c r="D92" s="1020">
        <v>0</v>
      </c>
      <c r="E92" s="1021">
        <v>0</v>
      </c>
      <c r="F92" s="1022" t="e">
        <v>#DIV/0!</v>
      </c>
      <c r="G92" s="831"/>
      <c r="H92" s="831"/>
    </row>
    <row r="93" spans="1:8" s="766" customFormat="1" ht="12.75" hidden="1" customHeight="1" x14ac:dyDescent="0.25">
      <c r="A93" s="802"/>
      <c r="B93" s="823"/>
      <c r="C93" s="889"/>
      <c r="D93" s="825"/>
      <c r="E93" s="826"/>
      <c r="F93" s="827" t="e">
        <v>#DIV/0!</v>
      </c>
      <c r="G93" s="831"/>
      <c r="H93" s="831"/>
    </row>
    <row r="94" spans="1:8" s="765" customFormat="1" ht="12.75" hidden="1" customHeight="1" x14ac:dyDescent="0.25">
      <c r="A94" s="802"/>
      <c r="B94" s="823" t="s">
        <v>7</v>
      </c>
      <c r="C94" s="889"/>
      <c r="D94" s="825"/>
      <c r="E94" s="826"/>
      <c r="F94" s="827" t="e">
        <v>#DIV/0!</v>
      </c>
      <c r="G94" s="831"/>
      <c r="H94" s="831"/>
    </row>
    <row r="95" spans="1:8" s="884" customFormat="1" ht="45" hidden="1" customHeight="1" x14ac:dyDescent="0.25">
      <c r="A95" s="876"/>
      <c r="B95" s="1018"/>
      <c r="C95" s="1019">
        <f>SUM(C96:C98)</f>
        <v>0</v>
      </c>
      <c r="D95" s="1020">
        <v>0</v>
      </c>
      <c r="E95" s="1021">
        <v>0</v>
      </c>
      <c r="F95" s="1022" t="e">
        <v>#DIV/0!</v>
      </c>
      <c r="G95" s="831"/>
      <c r="H95" s="831"/>
    </row>
    <row r="96" spans="1:8" s="766" customFormat="1" ht="12.75" hidden="1" customHeight="1" x14ac:dyDescent="0.25">
      <c r="A96" s="802"/>
      <c r="B96" s="823"/>
      <c r="C96" s="889"/>
      <c r="D96" s="825"/>
      <c r="E96" s="826"/>
      <c r="F96" s="827" t="e">
        <v>#DIV/0!</v>
      </c>
      <c r="G96" s="831"/>
      <c r="H96" s="831"/>
    </row>
    <row r="97" spans="1:8" s="766" customFormat="1" ht="12.75" hidden="1" customHeight="1" x14ac:dyDescent="0.25">
      <c r="A97" s="802"/>
      <c r="B97" s="823" t="s">
        <v>7</v>
      </c>
      <c r="C97" s="889"/>
      <c r="D97" s="825"/>
      <c r="E97" s="826"/>
      <c r="F97" s="827" t="e">
        <v>#DIV/0!</v>
      </c>
      <c r="G97" s="831"/>
      <c r="H97" s="831"/>
    </row>
    <row r="98" spans="1:8" s="766" customFormat="1" ht="12.75" hidden="1" customHeight="1" x14ac:dyDescent="0.25">
      <c r="A98" s="802"/>
      <c r="B98" s="823" t="s">
        <v>9</v>
      </c>
      <c r="C98" s="889"/>
      <c r="D98" s="825"/>
      <c r="E98" s="826"/>
      <c r="F98" s="827" t="e">
        <v>#DIV/0!</v>
      </c>
      <c r="G98" s="831"/>
      <c r="H98" s="831"/>
    </row>
    <row r="99" spans="1:8" s="884" customFormat="1" ht="15" hidden="1" customHeight="1" x14ac:dyDescent="0.25">
      <c r="A99" s="876"/>
      <c r="B99" s="1018" t="s">
        <v>55</v>
      </c>
      <c r="C99" s="1019">
        <f>SUM(C100:C101)</f>
        <v>0</v>
      </c>
      <c r="D99" s="1020">
        <v>0</v>
      </c>
      <c r="E99" s="1021">
        <v>0</v>
      </c>
      <c r="F99" s="1022" t="e">
        <v>#DIV/0!</v>
      </c>
      <c r="G99" s="831"/>
      <c r="H99" s="831"/>
    </row>
    <row r="100" spans="1:8" s="766" customFormat="1" ht="12.75" hidden="1" customHeight="1" x14ac:dyDescent="0.25">
      <c r="A100" s="802"/>
      <c r="B100" s="823"/>
      <c r="C100" s="889"/>
      <c r="D100" s="825"/>
      <c r="E100" s="826"/>
      <c r="F100" s="827" t="e">
        <v>#DIV/0!</v>
      </c>
      <c r="G100" s="831"/>
      <c r="H100" s="831"/>
    </row>
    <row r="101" spans="1:8" s="766" customFormat="1" ht="10.5" hidden="1" customHeight="1" x14ac:dyDescent="0.25">
      <c r="A101" s="802"/>
      <c r="B101" s="823" t="s">
        <v>7</v>
      </c>
      <c r="C101" s="889"/>
      <c r="D101" s="825"/>
      <c r="E101" s="826"/>
      <c r="F101" s="827" t="e">
        <v>#DIV/0!</v>
      </c>
      <c r="G101" s="831"/>
      <c r="H101" s="831"/>
    </row>
    <row r="102" spans="1:8" s="874" customFormat="1" ht="30" hidden="1" customHeight="1" x14ac:dyDescent="0.25">
      <c r="A102" s="780"/>
      <c r="B102" s="1035" t="s">
        <v>177</v>
      </c>
      <c r="C102" s="1036">
        <f t="shared" ref="C102" si="7">C103+C105+C107+C109+C112+C114+C116</f>
        <v>0</v>
      </c>
      <c r="D102" s="1037">
        <v>0</v>
      </c>
      <c r="E102" s="1038">
        <v>0</v>
      </c>
      <c r="F102" s="1039" t="e">
        <v>#DIV/0!</v>
      </c>
      <c r="G102" s="831"/>
      <c r="H102" s="831"/>
    </row>
    <row r="103" spans="1:8" s="884" customFormat="1" ht="15" hidden="1" customHeight="1" x14ac:dyDescent="0.25">
      <c r="A103" s="876"/>
      <c r="B103" s="1018" t="s">
        <v>54</v>
      </c>
      <c r="C103" s="1019">
        <f t="shared" ref="C103" si="8">C104</f>
        <v>0</v>
      </c>
      <c r="D103" s="1020">
        <v>0</v>
      </c>
      <c r="E103" s="1021">
        <v>0</v>
      </c>
      <c r="F103" s="1022" t="e">
        <v>#DIV/0!</v>
      </c>
      <c r="G103" s="831"/>
      <c r="H103" s="831"/>
    </row>
    <row r="104" spans="1:8" s="766" customFormat="1" ht="12.75" hidden="1" customHeight="1" x14ac:dyDescent="0.25">
      <c r="A104" s="802"/>
      <c r="B104" s="823"/>
      <c r="C104" s="889"/>
      <c r="D104" s="825"/>
      <c r="E104" s="826"/>
      <c r="F104" s="827" t="e">
        <v>#DIV/0!</v>
      </c>
      <c r="G104" s="831"/>
      <c r="H104" s="831"/>
    </row>
    <row r="105" spans="1:8" s="884" customFormat="1" ht="15" hidden="1" customHeight="1" x14ac:dyDescent="0.25">
      <c r="A105" s="876"/>
      <c r="B105" s="1018" t="s">
        <v>69</v>
      </c>
      <c r="C105" s="1019">
        <f t="shared" ref="C105" si="9">C106</f>
        <v>0</v>
      </c>
      <c r="D105" s="1020">
        <v>0</v>
      </c>
      <c r="E105" s="1021">
        <v>0</v>
      </c>
      <c r="F105" s="1022" t="e">
        <v>#DIV/0!</v>
      </c>
      <c r="G105" s="831"/>
      <c r="H105" s="831"/>
    </row>
    <row r="106" spans="1:8" s="766" customFormat="1" ht="12.75" hidden="1" customHeight="1" x14ac:dyDescent="0.25">
      <c r="A106" s="802"/>
      <c r="B106" s="823"/>
      <c r="C106" s="889"/>
      <c r="D106" s="825"/>
      <c r="E106" s="826"/>
      <c r="F106" s="827" t="e">
        <v>#DIV/0!</v>
      </c>
      <c r="G106" s="831"/>
      <c r="H106" s="831"/>
    </row>
    <row r="107" spans="1:8" s="884" customFormat="1" ht="15" hidden="1" customHeight="1" x14ac:dyDescent="0.25">
      <c r="A107" s="876"/>
      <c r="B107" s="1018" t="s">
        <v>80</v>
      </c>
      <c r="C107" s="1019">
        <f t="shared" ref="C107" si="10">C108</f>
        <v>0</v>
      </c>
      <c r="D107" s="1020">
        <v>0</v>
      </c>
      <c r="E107" s="1021">
        <v>0</v>
      </c>
      <c r="F107" s="1022" t="e">
        <v>#DIV/0!</v>
      </c>
      <c r="G107" s="831"/>
      <c r="H107" s="831"/>
    </row>
    <row r="108" spans="1:8" s="766" customFormat="1" ht="12.75" hidden="1" customHeight="1" x14ac:dyDescent="0.25">
      <c r="A108" s="802"/>
      <c r="B108" s="823"/>
      <c r="C108" s="889"/>
      <c r="D108" s="825"/>
      <c r="E108" s="826"/>
      <c r="F108" s="827" t="e">
        <v>#DIV/0!</v>
      </c>
      <c r="G108" s="831"/>
      <c r="H108" s="831"/>
    </row>
    <row r="109" spans="1:8" s="884" customFormat="1" ht="15" hidden="1" customHeight="1" x14ac:dyDescent="0.25">
      <c r="A109" s="876"/>
      <c r="B109" s="1018" t="s">
        <v>82</v>
      </c>
      <c r="C109" s="1019">
        <f t="shared" ref="C109" si="11">C110+C111</f>
        <v>0</v>
      </c>
      <c r="D109" s="1020">
        <v>0</v>
      </c>
      <c r="E109" s="1021">
        <v>0</v>
      </c>
      <c r="F109" s="1022" t="e">
        <v>#DIV/0!</v>
      </c>
      <c r="G109" s="831"/>
      <c r="H109" s="831"/>
    </row>
    <row r="110" spans="1:8" s="766" customFormat="1" ht="12.75" hidden="1" customHeight="1" x14ac:dyDescent="0.25">
      <c r="A110" s="802"/>
      <c r="B110" s="823"/>
      <c r="C110" s="889"/>
      <c r="D110" s="825"/>
      <c r="E110" s="826"/>
      <c r="F110" s="827" t="e">
        <v>#DIV/0!</v>
      </c>
      <c r="G110" s="831"/>
      <c r="H110" s="831"/>
    </row>
    <row r="111" spans="1:8" s="766" customFormat="1" ht="12.75" hidden="1" customHeight="1" x14ac:dyDescent="0.25">
      <c r="A111" s="802"/>
      <c r="B111" s="823"/>
      <c r="C111" s="889"/>
      <c r="D111" s="825"/>
      <c r="E111" s="826"/>
      <c r="F111" s="827" t="e">
        <v>#DIV/0!</v>
      </c>
      <c r="G111" s="831"/>
      <c r="H111" s="831"/>
    </row>
    <row r="112" spans="1:8" s="884" customFormat="1" ht="15" hidden="1" customHeight="1" x14ac:dyDescent="0.25">
      <c r="A112" s="876"/>
      <c r="B112" s="1018" t="s">
        <v>85</v>
      </c>
      <c r="C112" s="1019">
        <f>C113</f>
        <v>0</v>
      </c>
      <c r="D112" s="1020">
        <v>0</v>
      </c>
      <c r="E112" s="1021">
        <v>0</v>
      </c>
      <c r="F112" s="1022" t="e">
        <v>#DIV/0!</v>
      </c>
      <c r="G112" s="831"/>
      <c r="H112" s="831"/>
    </row>
    <row r="113" spans="1:8" s="766" customFormat="1" ht="12.75" hidden="1" customHeight="1" x14ac:dyDescent="0.25">
      <c r="A113" s="802"/>
      <c r="B113" s="823"/>
      <c r="C113" s="889"/>
      <c r="D113" s="825"/>
      <c r="E113" s="826"/>
      <c r="F113" s="827" t="e">
        <v>#DIV/0!</v>
      </c>
      <c r="G113" s="831"/>
      <c r="H113" s="831"/>
    </row>
    <row r="114" spans="1:8" s="884" customFormat="1" ht="15" hidden="1" customHeight="1" x14ac:dyDescent="0.25">
      <c r="A114" s="876"/>
      <c r="B114" s="1018" t="s">
        <v>87</v>
      </c>
      <c r="C114" s="1019">
        <f t="shared" ref="C114" si="12">C115</f>
        <v>0</v>
      </c>
      <c r="D114" s="1020">
        <v>0</v>
      </c>
      <c r="E114" s="1021">
        <v>0</v>
      </c>
      <c r="F114" s="1022" t="e">
        <v>#DIV/0!</v>
      </c>
      <c r="G114" s="831"/>
      <c r="H114" s="831"/>
    </row>
    <row r="115" spans="1:8" s="766" customFormat="1" ht="12.75" hidden="1" customHeight="1" x14ac:dyDescent="0.25">
      <c r="A115" s="802"/>
      <c r="B115" s="823"/>
      <c r="C115" s="889"/>
      <c r="D115" s="825"/>
      <c r="E115" s="826"/>
      <c r="F115" s="827" t="e">
        <v>#DIV/0!</v>
      </c>
      <c r="G115" s="831"/>
      <c r="H115" s="831"/>
    </row>
    <row r="116" spans="1:8" s="884" customFormat="1" ht="15" hidden="1" customHeight="1" x14ac:dyDescent="0.25">
      <c r="A116" s="876"/>
      <c r="B116" s="1018" t="s">
        <v>150</v>
      </c>
      <c r="C116" s="1019">
        <f>C117+C118</f>
        <v>0</v>
      </c>
      <c r="D116" s="1020">
        <v>0</v>
      </c>
      <c r="E116" s="1021">
        <v>0</v>
      </c>
      <c r="F116" s="1022" t="e">
        <v>#DIV/0!</v>
      </c>
      <c r="G116" s="831"/>
      <c r="H116" s="831"/>
    </row>
    <row r="117" spans="1:8" s="766" customFormat="1" ht="12.75" hidden="1" customHeight="1" x14ac:dyDescent="0.25">
      <c r="A117" s="802"/>
      <c r="B117" s="823"/>
      <c r="C117" s="889"/>
      <c r="D117" s="825"/>
      <c r="E117" s="826"/>
      <c r="F117" s="827" t="e">
        <v>#DIV/0!</v>
      </c>
      <c r="G117" s="831"/>
      <c r="H117" s="831"/>
    </row>
    <row r="118" spans="1:8" s="766" customFormat="1" ht="12.75" hidden="1" customHeight="1" x14ac:dyDescent="0.25">
      <c r="A118" s="802"/>
      <c r="B118" s="823" t="s">
        <v>7</v>
      </c>
      <c r="C118" s="889"/>
      <c r="D118" s="825"/>
      <c r="E118" s="826"/>
      <c r="F118" s="827" t="e">
        <v>#DIV/0!</v>
      </c>
      <c r="G118" s="831"/>
      <c r="H118" s="831"/>
    </row>
    <row r="119" spans="1:8" s="874" customFormat="1" ht="42" customHeight="1" x14ac:dyDescent="0.25">
      <c r="A119" s="780"/>
      <c r="B119" s="950" t="s">
        <v>178</v>
      </c>
      <c r="C119" s="951" t="e">
        <f>#REF!+#REF!+#REF!+#REF!+#REF!+#REF!+#REF!+#REF!+#REF!+#REF!</f>
        <v>#REF!</v>
      </c>
      <c r="D119" s="952">
        <v>242435198.85000002</v>
      </c>
      <c r="E119" s="953">
        <v>26610347.25</v>
      </c>
      <c r="F119" s="954">
        <v>0.10976272165191824</v>
      </c>
      <c r="G119" s="831"/>
      <c r="H119" s="831"/>
    </row>
    <row r="120" spans="1:8" s="884" customFormat="1" ht="33" hidden="1" customHeight="1" x14ac:dyDescent="0.25">
      <c r="A120" s="876"/>
      <c r="B120" s="1043" t="s">
        <v>428</v>
      </c>
      <c r="C120" s="910"/>
      <c r="D120" s="910">
        <v>0</v>
      </c>
      <c r="E120" s="910">
        <v>0</v>
      </c>
      <c r="F120" s="1044" t="e">
        <v>#DIV/0!</v>
      </c>
      <c r="G120" s="831"/>
      <c r="H120" s="831"/>
    </row>
    <row r="121" spans="1:8" s="884" customFormat="1" ht="39" hidden="1" customHeight="1" x14ac:dyDescent="0.25">
      <c r="A121" s="876"/>
      <c r="B121" s="1046" t="s">
        <v>503</v>
      </c>
      <c r="C121" s="826"/>
      <c r="D121" s="826"/>
      <c r="E121" s="826"/>
      <c r="F121" s="1047" t="e">
        <v>#DIV/0!</v>
      </c>
      <c r="G121" s="831"/>
      <c r="H121" s="831"/>
    </row>
    <row r="122" spans="1:8" s="874" customFormat="1" ht="39" customHeight="1" x14ac:dyDescent="0.25">
      <c r="A122" s="780"/>
      <c r="B122" s="950" t="s">
        <v>94</v>
      </c>
      <c r="C122" s="951" t="e">
        <f>#REF!</f>
        <v>#REF!</v>
      </c>
      <c r="D122" s="952">
        <v>125968625.48</v>
      </c>
      <c r="E122" s="953">
        <v>9983143.9499999993</v>
      </c>
      <c r="F122" s="954">
        <v>7.9251035025265232E-2</v>
      </c>
      <c r="G122" s="831"/>
      <c r="H122" s="831"/>
    </row>
    <row r="123" spans="1:8" s="884" customFormat="1" ht="18.75" hidden="1" customHeight="1" x14ac:dyDescent="0.25">
      <c r="A123" s="876" t="s">
        <v>8</v>
      </c>
      <c r="B123" s="795" t="s">
        <v>221</v>
      </c>
      <c r="C123" s="890">
        <f>SUM(C124:C137)</f>
        <v>0</v>
      </c>
      <c r="D123" s="891">
        <v>0</v>
      </c>
      <c r="E123" s="892">
        <v>0</v>
      </c>
      <c r="F123" s="893" t="e">
        <v>#DIV/0!</v>
      </c>
      <c r="G123" s="831"/>
      <c r="H123" s="831"/>
    </row>
    <row r="124" spans="1:8" s="766" customFormat="1" ht="12.75" hidden="1" customHeight="1" x14ac:dyDescent="0.25">
      <c r="A124" s="802"/>
      <c r="B124" s="823"/>
      <c r="C124" s="889"/>
      <c r="D124" s="825"/>
      <c r="E124" s="826"/>
      <c r="F124" s="827" t="e">
        <v>#DIV/0!</v>
      </c>
      <c r="G124" s="831"/>
      <c r="H124" s="831"/>
    </row>
    <row r="125" spans="1:8" s="766" customFormat="1" ht="12.75" hidden="1" customHeight="1" x14ac:dyDescent="0.25">
      <c r="A125" s="802"/>
      <c r="B125" s="823"/>
      <c r="C125" s="889"/>
      <c r="D125" s="825"/>
      <c r="E125" s="826"/>
      <c r="F125" s="827" t="e">
        <v>#DIV/0!</v>
      </c>
      <c r="G125" s="831"/>
      <c r="H125" s="831"/>
    </row>
    <row r="126" spans="1:8" s="766" customFormat="1" ht="12.75" hidden="1" customHeight="1" x14ac:dyDescent="0.25">
      <c r="A126" s="802"/>
      <c r="B126" s="823"/>
      <c r="C126" s="889"/>
      <c r="D126" s="825"/>
      <c r="E126" s="826"/>
      <c r="F126" s="827" t="e">
        <v>#DIV/0!</v>
      </c>
      <c r="G126" s="831"/>
      <c r="H126" s="831"/>
    </row>
    <row r="127" spans="1:8" s="766" customFormat="1" ht="12.75" hidden="1" customHeight="1" x14ac:dyDescent="0.25">
      <c r="A127" s="802"/>
      <c r="B127" s="823"/>
      <c r="C127" s="889"/>
      <c r="D127" s="825"/>
      <c r="E127" s="826"/>
      <c r="F127" s="827" t="e">
        <v>#DIV/0!</v>
      </c>
      <c r="G127" s="831"/>
      <c r="H127" s="831"/>
    </row>
    <row r="128" spans="1:8" s="766" customFormat="1" ht="12.75" hidden="1" customHeight="1" x14ac:dyDescent="0.25">
      <c r="A128" s="802"/>
      <c r="B128" s="823"/>
      <c r="C128" s="889"/>
      <c r="D128" s="825"/>
      <c r="E128" s="826"/>
      <c r="F128" s="827" t="e">
        <v>#DIV/0!</v>
      </c>
      <c r="G128" s="831"/>
      <c r="H128" s="831"/>
    </row>
    <row r="129" spans="1:8" s="766" customFormat="1" ht="12.75" hidden="1" customHeight="1" x14ac:dyDescent="0.25">
      <c r="A129" s="802"/>
      <c r="B129" s="823"/>
      <c r="C129" s="889"/>
      <c r="D129" s="825"/>
      <c r="E129" s="826"/>
      <c r="F129" s="827" t="e">
        <v>#DIV/0!</v>
      </c>
      <c r="G129" s="831"/>
      <c r="H129" s="831"/>
    </row>
    <row r="130" spans="1:8" s="766" customFormat="1" ht="12.75" hidden="1" customHeight="1" x14ac:dyDescent="0.25">
      <c r="A130" s="802"/>
      <c r="B130" s="823"/>
      <c r="C130" s="889"/>
      <c r="D130" s="825"/>
      <c r="E130" s="826"/>
      <c r="F130" s="827" t="e">
        <v>#DIV/0!</v>
      </c>
      <c r="G130" s="831"/>
      <c r="H130" s="831"/>
    </row>
    <row r="131" spans="1:8" s="766" customFormat="1" ht="12.75" hidden="1" customHeight="1" x14ac:dyDescent="0.25">
      <c r="A131" s="802"/>
      <c r="B131" s="823"/>
      <c r="C131" s="889"/>
      <c r="D131" s="825"/>
      <c r="E131" s="826"/>
      <c r="F131" s="827" t="e">
        <v>#DIV/0!</v>
      </c>
      <c r="G131" s="831"/>
      <c r="H131" s="831"/>
    </row>
    <row r="132" spans="1:8" s="766" customFormat="1" ht="12.75" hidden="1" customHeight="1" x14ac:dyDescent="0.25">
      <c r="A132" s="802"/>
      <c r="B132" s="823"/>
      <c r="C132" s="889"/>
      <c r="D132" s="825"/>
      <c r="E132" s="826"/>
      <c r="F132" s="827" t="e">
        <v>#DIV/0!</v>
      </c>
      <c r="G132" s="831"/>
      <c r="H132" s="831"/>
    </row>
    <row r="133" spans="1:8" s="766" customFormat="1" ht="12.75" hidden="1" customHeight="1" x14ac:dyDescent="0.25">
      <c r="A133" s="802"/>
      <c r="B133" s="823"/>
      <c r="C133" s="889"/>
      <c r="D133" s="825"/>
      <c r="E133" s="826"/>
      <c r="F133" s="827" t="e">
        <v>#DIV/0!</v>
      </c>
      <c r="G133" s="831"/>
      <c r="H133" s="831"/>
    </row>
    <row r="134" spans="1:8" s="766" customFormat="1" ht="12.75" hidden="1" customHeight="1" x14ac:dyDescent="0.25">
      <c r="A134" s="802"/>
      <c r="B134" s="823"/>
      <c r="C134" s="889"/>
      <c r="D134" s="1048"/>
      <c r="E134" s="1048"/>
      <c r="F134" s="827" t="e">
        <v>#DIV/0!</v>
      </c>
      <c r="G134" s="831"/>
      <c r="H134" s="831"/>
    </row>
    <row r="135" spans="1:8" s="766" customFormat="1" ht="12.75" hidden="1" customHeight="1" x14ac:dyDescent="0.25">
      <c r="A135" s="802"/>
      <c r="B135" s="823"/>
      <c r="C135" s="889"/>
      <c r="D135" s="825"/>
      <c r="E135" s="826"/>
      <c r="F135" s="827" t="e">
        <v>#DIV/0!</v>
      </c>
      <c r="G135" s="831"/>
      <c r="H135" s="831"/>
    </row>
    <row r="136" spans="1:8" s="766" customFormat="1" ht="12.75" hidden="1" customHeight="1" x14ac:dyDescent="0.25">
      <c r="A136" s="802"/>
      <c r="B136" s="823"/>
      <c r="C136" s="889"/>
      <c r="D136" s="825"/>
      <c r="E136" s="826"/>
      <c r="F136" s="827" t="e">
        <v>#DIV/0!</v>
      </c>
      <c r="G136" s="831"/>
      <c r="H136" s="831"/>
    </row>
    <row r="137" spans="1:8" s="766" customFormat="1" ht="12.75" hidden="1" customHeight="1" x14ac:dyDescent="0.25">
      <c r="A137" s="802"/>
      <c r="B137" s="823"/>
      <c r="C137" s="889"/>
      <c r="D137" s="825"/>
      <c r="E137" s="826"/>
      <c r="F137" s="827" t="e">
        <v>#DIV/0!</v>
      </c>
      <c r="G137" s="831"/>
      <c r="H137" s="831"/>
    </row>
    <row r="138" spans="1:8" s="874" customFormat="1" ht="26.25" customHeight="1" x14ac:dyDescent="0.25">
      <c r="A138" s="780"/>
      <c r="B138" s="950" t="s">
        <v>44</v>
      </c>
      <c r="C138" s="951" t="e">
        <f>#REF!</f>
        <v>#REF!</v>
      </c>
      <c r="D138" s="952">
        <v>64162024.280000001</v>
      </c>
      <c r="E138" s="953">
        <v>0</v>
      </c>
      <c r="F138" s="954">
        <v>0</v>
      </c>
      <c r="G138" s="831"/>
      <c r="H138" s="831"/>
    </row>
    <row r="139" spans="1:8" s="874" customFormat="1" ht="22.5" hidden="1" customHeight="1" x14ac:dyDescent="0.25">
      <c r="A139" s="780"/>
      <c r="B139" s="1018" t="s">
        <v>209</v>
      </c>
      <c r="C139" s="1019">
        <f>SUM(C140:C142)</f>
        <v>0</v>
      </c>
      <c r="D139" s="1020">
        <v>0</v>
      </c>
      <c r="E139" s="1021">
        <v>0</v>
      </c>
      <c r="F139" s="1022" t="e">
        <v>#DIV/0!</v>
      </c>
      <c r="G139" s="831"/>
      <c r="H139" s="831"/>
    </row>
    <row r="140" spans="1:8" s="874" customFormat="1" ht="13.5" hidden="1" customHeight="1" x14ac:dyDescent="0.25">
      <c r="A140" s="780"/>
      <c r="B140" s="1029"/>
      <c r="C140" s="1050"/>
      <c r="D140" s="1051"/>
      <c r="E140" s="1052"/>
      <c r="F140" s="827" t="e">
        <v>#DIV/0!</v>
      </c>
      <c r="G140" s="831"/>
      <c r="H140" s="831"/>
    </row>
    <row r="141" spans="1:8" s="874" customFormat="1" ht="13.5" hidden="1" customHeight="1" x14ac:dyDescent="0.25">
      <c r="A141" s="780"/>
      <c r="B141" s="1029"/>
      <c r="C141" s="1050"/>
      <c r="D141" s="1051"/>
      <c r="E141" s="1052"/>
      <c r="F141" s="827" t="e">
        <v>#DIV/0!</v>
      </c>
      <c r="G141" s="831"/>
      <c r="H141" s="831"/>
    </row>
    <row r="142" spans="1:8" s="874" customFormat="1" ht="14.25" hidden="1" customHeight="1" x14ac:dyDescent="0.25">
      <c r="A142" s="780"/>
      <c r="B142" s="1029"/>
      <c r="C142" s="889"/>
      <c r="D142" s="825"/>
      <c r="E142" s="826"/>
      <c r="F142" s="827" t="e">
        <v>#DIV/0!</v>
      </c>
      <c r="G142" s="831"/>
      <c r="H142" s="831"/>
    </row>
    <row r="143" spans="1:8" s="765" customFormat="1" ht="36" customHeight="1" x14ac:dyDescent="0.25">
      <c r="A143" s="802"/>
      <c r="B143" s="1056" t="s">
        <v>603</v>
      </c>
      <c r="C143" s="1057"/>
      <c r="D143" s="1058">
        <v>1822893.68</v>
      </c>
      <c r="E143" s="1059">
        <v>0</v>
      </c>
      <c r="F143" s="1060"/>
      <c r="G143" s="831"/>
      <c r="H143" s="831"/>
    </row>
    <row r="144" spans="1:8" s="765" customFormat="1" ht="39.75" customHeight="1" x14ac:dyDescent="0.25">
      <c r="A144" s="802"/>
      <c r="B144" s="950" t="s">
        <v>267</v>
      </c>
      <c r="C144" s="951" t="e">
        <f>#REF!</f>
        <v>#REF!</v>
      </c>
      <c r="D144" s="952">
        <v>23776955.510000002</v>
      </c>
      <c r="E144" s="953">
        <v>2146013.9500000002</v>
      </c>
      <c r="F144" s="954">
        <v>9.0256044307162858E-2</v>
      </c>
      <c r="G144" s="831"/>
      <c r="H144" s="831"/>
    </row>
    <row r="145" spans="1:8" s="765" customFormat="1" ht="36.75" customHeight="1" thickBot="1" x14ac:dyDescent="0.3">
      <c r="A145" s="802"/>
      <c r="B145" s="950" t="s">
        <v>560</v>
      </c>
      <c r="C145" s="951" t="e">
        <f>#REF!</f>
        <v>#REF!</v>
      </c>
      <c r="D145" s="952">
        <v>523411385.67999995</v>
      </c>
      <c r="E145" s="953">
        <v>0</v>
      </c>
      <c r="F145" s="954">
        <v>0</v>
      </c>
      <c r="G145" s="831"/>
      <c r="H145" s="831"/>
    </row>
    <row r="146" spans="1:8" s="765" customFormat="1" ht="37.5" customHeight="1" thickBot="1" x14ac:dyDescent="0.3">
      <c r="A146" s="802"/>
      <c r="B146" s="1074" t="s">
        <v>605</v>
      </c>
      <c r="C146" s="785" t="e">
        <f>C147+C154+#REF!</f>
        <v>#REF!</v>
      </c>
      <c r="D146" s="1075">
        <v>2443998638.4400001</v>
      </c>
      <c r="E146" s="1076">
        <v>64159951.510000005</v>
      </c>
      <c r="F146" s="1077">
        <v>2.6252040611181842E-2</v>
      </c>
      <c r="G146" s="831"/>
      <c r="H146" s="831"/>
    </row>
    <row r="147" spans="1:8" s="765" customFormat="1" ht="27" hidden="1" customHeight="1" x14ac:dyDescent="0.25">
      <c r="A147" s="802"/>
      <c r="B147" s="1081" t="s">
        <v>173</v>
      </c>
      <c r="C147" s="973">
        <f>SUM(C148:C151)</f>
        <v>6000000</v>
      </c>
      <c r="D147" s="974">
        <v>0</v>
      </c>
      <c r="E147" s="975">
        <v>0</v>
      </c>
      <c r="F147" s="976" t="e">
        <v>#DIV/0!</v>
      </c>
      <c r="G147" s="831"/>
      <c r="H147" s="831"/>
    </row>
    <row r="148" spans="1:8" s="765" customFormat="1" ht="15" hidden="1" customHeight="1" x14ac:dyDescent="0.25">
      <c r="A148" s="802"/>
      <c r="B148" s="921"/>
      <c r="C148" s="889">
        <v>6000000</v>
      </c>
      <c r="D148" s="825"/>
      <c r="E148" s="826"/>
      <c r="F148" s="827" t="e">
        <v>#DIV/0!</v>
      </c>
      <c r="G148" s="831"/>
      <c r="H148" s="831"/>
    </row>
    <row r="149" spans="1:8" s="765" customFormat="1" ht="15" hidden="1" customHeight="1" x14ac:dyDescent="0.25">
      <c r="A149" s="802"/>
      <c r="B149" s="921"/>
      <c r="C149" s="889"/>
      <c r="D149" s="825"/>
      <c r="E149" s="826"/>
      <c r="F149" s="827" t="e">
        <v>#DIV/0!</v>
      </c>
      <c r="G149" s="831"/>
      <c r="H149" s="831"/>
    </row>
    <row r="150" spans="1:8" s="765" customFormat="1" ht="15" hidden="1" customHeight="1" x14ac:dyDescent="0.25">
      <c r="A150" s="802"/>
      <c r="B150" s="921"/>
      <c r="C150" s="889">
        <v>0</v>
      </c>
      <c r="D150" s="825"/>
      <c r="E150" s="826"/>
      <c r="F150" s="827" t="e">
        <v>#DIV/0!</v>
      </c>
      <c r="G150" s="831"/>
      <c r="H150" s="831"/>
    </row>
    <row r="151" spans="1:8" s="765" customFormat="1" ht="12.75" hidden="1" customHeight="1" x14ac:dyDescent="0.25">
      <c r="A151" s="802"/>
      <c r="B151" s="1029"/>
      <c r="C151" s="889">
        <v>0</v>
      </c>
      <c r="D151" s="825"/>
      <c r="E151" s="826"/>
      <c r="F151" s="827" t="e">
        <v>#DIV/0!</v>
      </c>
      <c r="G151" s="831"/>
      <c r="H151" s="831"/>
    </row>
    <row r="152" spans="1:8" s="765" customFormat="1" ht="12.75" hidden="1" customHeight="1" x14ac:dyDescent="0.25">
      <c r="A152" s="802"/>
      <c r="B152" s="1086"/>
      <c r="C152" s="923"/>
      <c r="D152" s="924"/>
      <c r="E152" s="826"/>
      <c r="F152" s="827"/>
      <c r="G152" s="831"/>
      <c r="H152" s="831"/>
    </row>
    <row r="153" spans="1:8" s="765" customFormat="1" ht="12.75" hidden="1" customHeight="1" x14ac:dyDescent="0.25">
      <c r="A153" s="802"/>
      <c r="B153" s="1069"/>
      <c r="C153" s="1087"/>
      <c r="D153" s="924"/>
      <c r="E153" s="826"/>
      <c r="F153" s="827"/>
      <c r="G153" s="831"/>
      <c r="H153" s="831"/>
    </row>
    <row r="154" spans="1:8" s="765" customFormat="1" ht="33.75" hidden="1" customHeight="1" x14ac:dyDescent="0.25">
      <c r="A154" s="802"/>
      <c r="B154" s="1088" t="s">
        <v>259</v>
      </c>
      <c r="C154" s="892">
        <f>C155</f>
        <v>343434343.43000001</v>
      </c>
      <c r="D154" s="892">
        <v>0</v>
      </c>
      <c r="E154" s="892">
        <v>0</v>
      </c>
      <c r="F154" s="1089" t="e">
        <v>#DIV/0!</v>
      </c>
      <c r="G154" s="831"/>
      <c r="H154" s="831"/>
    </row>
    <row r="155" spans="1:8" s="765" customFormat="1" ht="16.5" hidden="1" customHeight="1" x14ac:dyDescent="0.25">
      <c r="A155" s="802"/>
      <c r="B155" s="1090"/>
      <c r="C155" s="826">
        <v>343434343.43000001</v>
      </c>
      <c r="D155" s="826"/>
      <c r="E155" s="826"/>
      <c r="F155" s="1047" t="e">
        <v>#DIV/0!</v>
      </c>
      <c r="G155" s="831"/>
      <c r="H155" s="831"/>
    </row>
    <row r="156" spans="1:8" s="765" customFormat="1" ht="16.5" hidden="1" customHeight="1" x14ac:dyDescent="0.25">
      <c r="A156" s="802"/>
      <c r="B156" s="1090"/>
      <c r="C156" s="826"/>
      <c r="D156" s="826"/>
      <c r="E156" s="826"/>
      <c r="F156" s="1047" t="e">
        <v>#DIV/0!</v>
      </c>
      <c r="G156" s="831"/>
      <c r="H156" s="831"/>
    </row>
    <row r="157" spans="1:8" s="765" customFormat="1" ht="17.25" hidden="1" customHeight="1" x14ac:dyDescent="0.25">
      <c r="A157" s="802"/>
      <c r="B157" s="1090"/>
      <c r="C157" s="826"/>
      <c r="D157" s="826"/>
      <c r="E157" s="826"/>
      <c r="F157" s="1047" t="e">
        <v>#DIV/0!</v>
      </c>
      <c r="G157" s="831"/>
      <c r="H157" s="831"/>
    </row>
    <row r="158" spans="1:8" s="765" customFormat="1" ht="17.25" hidden="1" customHeight="1" x14ac:dyDescent="0.25">
      <c r="A158" s="802"/>
      <c r="B158" s="1090"/>
      <c r="C158" s="826"/>
      <c r="D158" s="826"/>
      <c r="E158" s="826"/>
      <c r="F158" s="1047" t="e">
        <v>#DIV/0!</v>
      </c>
      <c r="G158" s="831"/>
      <c r="H158" s="831"/>
    </row>
    <row r="159" spans="1:8" s="765" customFormat="1" ht="19.5" hidden="1" customHeight="1" thickBot="1" x14ac:dyDescent="0.3">
      <c r="A159" s="802"/>
      <c r="B159" s="1069"/>
      <c r="C159" s="826"/>
      <c r="D159" s="826"/>
      <c r="E159" s="826"/>
      <c r="F159" s="1047" t="e">
        <v>#DIV/0!</v>
      </c>
      <c r="G159" s="831"/>
      <c r="H159" s="831"/>
    </row>
    <row r="160" spans="1:8" s="778" customFormat="1" ht="41.25" customHeight="1" thickBot="1" x14ac:dyDescent="0.3">
      <c r="A160" s="984">
        <v>6</v>
      </c>
      <c r="B160" s="861" t="s">
        <v>231</v>
      </c>
      <c r="C160" s="1102" t="e">
        <f>C161+C176+C177+C178+C179+C180</f>
        <v>#REF!</v>
      </c>
      <c r="D160" s="1103">
        <v>995292579.41999996</v>
      </c>
      <c r="E160" s="1104">
        <v>90919656.079999998</v>
      </c>
      <c r="F160" s="1105">
        <v>9.1349677431517493E-2</v>
      </c>
      <c r="G160" s="831"/>
      <c r="H160" s="831"/>
    </row>
    <row r="161" spans="1:8" s="789" customFormat="1" ht="32.25" customHeight="1" x14ac:dyDescent="0.25">
      <c r="A161" s="989"/>
      <c r="B161" s="869" t="s">
        <v>180</v>
      </c>
      <c r="C161" s="1280" t="e">
        <f>#REF!+#REF!+#REF!+#REF!+#REF!+#REF!</f>
        <v>#REF!</v>
      </c>
      <c r="D161" s="871">
        <v>759526096</v>
      </c>
      <c r="E161" s="872">
        <v>81064809.109999999</v>
      </c>
      <c r="F161" s="903">
        <v>0.10673077533072675</v>
      </c>
      <c r="G161" s="831"/>
      <c r="H161" s="831"/>
    </row>
    <row r="162" spans="1:8" s="1110" customFormat="1" ht="19.5" hidden="1" customHeight="1" x14ac:dyDescent="0.25">
      <c r="A162" s="876"/>
      <c r="B162" s="972" t="s">
        <v>105</v>
      </c>
      <c r="C162" s="1281">
        <f>SUM(C163:C163)</f>
        <v>0</v>
      </c>
      <c r="D162" s="974">
        <v>0</v>
      </c>
      <c r="E162" s="892">
        <v>0</v>
      </c>
      <c r="F162" s="893" t="e">
        <v>#DIV/0!</v>
      </c>
      <c r="G162" s="831"/>
      <c r="H162" s="831"/>
    </row>
    <row r="163" spans="1:8" s="766" customFormat="1" ht="16.5" hidden="1" customHeight="1" x14ac:dyDescent="0.25">
      <c r="A163" s="802"/>
      <c r="B163" s="1284"/>
      <c r="C163" s="1070"/>
      <c r="D163" s="808"/>
      <c r="E163" s="809"/>
      <c r="F163" s="810" t="e">
        <v>#DIV/0!</v>
      </c>
      <c r="G163" s="831"/>
      <c r="H163" s="831"/>
    </row>
    <row r="164" spans="1:8" s="1110" customFormat="1" ht="18.75" hidden="1" customHeight="1" x14ac:dyDescent="0.25">
      <c r="A164" s="876"/>
      <c r="B164" s="795" t="s">
        <v>221</v>
      </c>
      <c r="C164" s="1282">
        <f>SUM(C165:C175)</f>
        <v>0</v>
      </c>
      <c r="D164" s="1124">
        <v>0</v>
      </c>
      <c r="E164" s="892">
        <v>0</v>
      </c>
      <c r="F164" s="893" t="e">
        <v>#DIV/0!</v>
      </c>
      <c r="G164" s="831"/>
      <c r="H164" s="831"/>
    </row>
    <row r="165" spans="1:8" s="766" customFormat="1" ht="15" hidden="1" customHeight="1" x14ac:dyDescent="0.25">
      <c r="A165" s="802"/>
      <c r="B165" s="1285"/>
      <c r="C165" s="824"/>
      <c r="D165" s="825"/>
      <c r="E165" s="826"/>
      <c r="F165" s="827" t="e">
        <v>#DIV/0!</v>
      </c>
      <c r="G165" s="831"/>
      <c r="H165" s="831"/>
    </row>
    <row r="166" spans="1:8" s="766" customFormat="1" ht="15" hidden="1" customHeight="1" x14ac:dyDescent="0.25">
      <c r="A166" s="802"/>
      <c r="B166" s="1285"/>
      <c r="C166" s="824"/>
      <c r="D166" s="825"/>
      <c r="E166" s="826"/>
      <c r="F166" s="827" t="e">
        <v>#DIV/0!</v>
      </c>
      <c r="G166" s="831"/>
      <c r="H166" s="831"/>
    </row>
    <row r="167" spans="1:8" s="766" customFormat="1" ht="12.75" hidden="1" customHeight="1" x14ac:dyDescent="0.25">
      <c r="A167" s="802"/>
      <c r="B167" s="1285"/>
      <c r="C167" s="824"/>
      <c r="D167" s="825"/>
      <c r="E167" s="826"/>
      <c r="F167" s="827" t="e">
        <v>#DIV/0!</v>
      </c>
      <c r="G167" s="831"/>
      <c r="H167" s="831"/>
    </row>
    <row r="168" spans="1:8" s="766" customFormat="1" ht="12.75" hidden="1" customHeight="1" x14ac:dyDescent="0.25">
      <c r="A168" s="802"/>
      <c r="B168" s="1285" t="s">
        <v>7</v>
      </c>
      <c r="C168" s="824"/>
      <c r="D168" s="825"/>
      <c r="E168" s="826"/>
      <c r="F168" s="827" t="e">
        <v>#DIV/0!</v>
      </c>
      <c r="G168" s="831"/>
      <c r="H168" s="831"/>
    </row>
    <row r="169" spans="1:8" s="766" customFormat="1" ht="12.75" hidden="1" customHeight="1" x14ac:dyDescent="0.25">
      <c r="A169" s="802"/>
      <c r="B169" s="1285" t="s">
        <v>25</v>
      </c>
      <c r="C169" s="824"/>
      <c r="D169" s="825"/>
      <c r="E169" s="826"/>
      <c r="F169" s="827" t="e">
        <v>#DIV/0!</v>
      </c>
      <c r="G169" s="831"/>
      <c r="H169" s="831"/>
    </row>
    <row r="170" spans="1:8" s="766" customFormat="1" ht="12.75" hidden="1" customHeight="1" x14ac:dyDescent="0.25">
      <c r="A170" s="802"/>
      <c r="B170" s="1285"/>
      <c r="C170" s="824"/>
      <c r="D170" s="825"/>
      <c r="E170" s="826"/>
      <c r="F170" s="827" t="e">
        <v>#DIV/0!</v>
      </c>
      <c r="G170" s="831"/>
      <c r="H170" s="831"/>
    </row>
    <row r="171" spans="1:8" s="766" customFormat="1" ht="12.75" hidden="1" customHeight="1" x14ac:dyDescent="0.25">
      <c r="A171" s="802"/>
      <c r="B171" s="1285" t="s">
        <v>7</v>
      </c>
      <c r="C171" s="824"/>
      <c r="D171" s="825"/>
      <c r="E171" s="826"/>
      <c r="F171" s="827" t="e">
        <v>#DIV/0!</v>
      </c>
      <c r="G171" s="831"/>
      <c r="H171" s="831"/>
    </row>
    <row r="172" spans="1:8" s="766" customFormat="1" ht="12.75" hidden="1" customHeight="1" x14ac:dyDescent="0.25">
      <c r="A172" s="802"/>
      <c r="B172" s="1285" t="s">
        <v>25</v>
      </c>
      <c r="C172" s="824"/>
      <c r="D172" s="825"/>
      <c r="E172" s="826"/>
      <c r="F172" s="827" t="e">
        <v>#DIV/0!</v>
      </c>
      <c r="G172" s="831"/>
      <c r="H172" s="831"/>
    </row>
    <row r="173" spans="1:8" s="766" customFormat="1" ht="12.75" hidden="1" customHeight="1" x14ac:dyDescent="0.25">
      <c r="A173" s="802"/>
      <c r="B173" s="1285"/>
      <c r="C173" s="824"/>
      <c r="D173" s="825"/>
      <c r="E173" s="826"/>
      <c r="F173" s="827" t="e">
        <v>#DIV/0!</v>
      </c>
      <c r="G173" s="831"/>
      <c r="H173" s="831"/>
    </row>
    <row r="174" spans="1:8" s="766" customFormat="1" ht="12.75" hidden="1" customHeight="1" x14ac:dyDescent="0.25">
      <c r="A174" s="802"/>
      <c r="B174" s="1285" t="s">
        <v>7</v>
      </c>
      <c r="C174" s="824"/>
      <c r="D174" s="825"/>
      <c r="E174" s="826"/>
      <c r="F174" s="827" t="e">
        <v>#DIV/0!</v>
      </c>
      <c r="G174" s="831"/>
      <c r="H174" s="831"/>
    </row>
    <row r="175" spans="1:8" s="766" customFormat="1" ht="12.75" hidden="1" customHeight="1" x14ac:dyDescent="0.25">
      <c r="A175" s="802"/>
      <c r="B175" s="1285" t="s">
        <v>25</v>
      </c>
      <c r="C175" s="824"/>
      <c r="D175" s="825"/>
      <c r="E175" s="826"/>
      <c r="F175" s="827" t="e">
        <v>#DIV/0!</v>
      </c>
      <c r="G175" s="831"/>
      <c r="H175" s="831"/>
    </row>
    <row r="176" spans="1:8" s="874" customFormat="1" ht="37.5" customHeight="1" x14ac:dyDescent="0.25">
      <c r="A176" s="1024"/>
      <c r="B176" s="899" t="s">
        <v>181</v>
      </c>
      <c r="C176" s="1283" t="e">
        <f>#REF!+#REF!</f>
        <v>#REF!</v>
      </c>
      <c r="D176" s="901">
        <v>73570504</v>
      </c>
      <c r="E176" s="902">
        <v>6463455</v>
      </c>
      <c r="F176" s="903">
        <v>8.7853890466755541E-2</v>
      </c>
      <c r="G176" s="831"/>
      <c r="H176" s="831"/>
    </row>
    <row r="177" spans="1:8" s="874" customFormat="1" ht="38.25" customHeight="1" x14ac:dyDescent="0.25">
      <c r="A177" s="780"/>
      <c r="B177" s="899" t="s">
        <v>182</v>
      </c>
      <c r="C177" s="1283" t="e">
        <f>#REF!+#REF!+#REF!+#REF!</f>
        <v>#REF!</v>
      </c>
      <c r="D177" s="901">
        <v>2782560</v>
      </c>
      <c r="E177" s="902">
        <v>117400</v>
      </c>
      <c r="F177" s="903">
        <v>4.2191363348858604E-2</v>
      </c>
      <c r="G177" s="831"/>
      <c r="H177" s="831"/>
    </row>
    <row r="178" spans="1:8" s="874" customFormat="1" ht="35.25" customHeight="1" x14ac:dyDescent="0.25">
      <c r="A178" s="780"/>
      <c r="B178" s="899" t="s">
        <v>183</v>
      </c>
      <c r="C178" s="1283" t="e">
        <f>#REF!</f>
        <v>#REF!</v>
      </c>
      <c r="D178" s="901">
        <v>11942415</v>
      </c>
      <c r="E178" s="902">
        <v>1296730</v>
      </c>
      <c r="F178" s="903">
        <v>0.10858189068123994</v>
      </c>
      <c r="G178" s="831"/>
      <c r="H178" s="831"/>
    </row>
    <row r="179" spans="1:8" s="874" customFormat="1" ht="39.75" customHeight="1" x14ac:dyDescent="0.25">
      <c r="A179" s="1024"/>
      <c r="B179" s="899" t="s">
        <v>269</v>
      </c>
      <c r="C179" s="1283" t="e">
        <f>#REF!</f>
        <v>#REF!</v>
      </c>
      <c r="D179" s="901">
        <v>14223314.26</v>
      </c>
      <c r="E179" s="902">
        <v>1780501.64</v>
      </c>
      <c r="F179" s="903">
        <v>0.12518190960648856</v>
      </c>
      <c r="G179" s="831"/>
      <c r="H179" s="831"/>
    </row>
    <row r="180" spans="1:8" s="874" customFormat="1" ht="29.25" customHeight="1" thickBot="1" x14ac:dyDescent="0.3">
      <c r="A180" s="780"/>
      <c r="B180" s="1286" t="s">
        <v>111</v>
      </c>
      <c r="C180" s="1283" t="e">
        <f>#REF!+#REF!</f>
        <v>#REF!</v>
      </c>
      <c r="D180" s="901">
        <v>133247690.16</v>
      </c>
      <c r="E180" s="902">
        <v>196760.33</v>
      </c>
      <c r="F180" s="903">
        <v>1.4766509630578649E-3</v>
      </c>
      <c r="G180" s="831"/>
      <c r="H180" s="831"/>
    </row>
    <row r="181" spans="1:8" s="930" customFormat="1" ht="88.5" customHeight="1" thickBot="1" x14ac:dyDescent="0.3">
      <c r="A181" s="769">
        <v>7</v>
      </c>
      <c r="B181" s="773" t="s">
        <v>249</v>
      </c>
      <c r="C181" s="774" t="e">
        <f>C182+C186</f>
        <v>#REF!</v>
      </c>
      <c r="D181" s="775">
        <v>2547900</v>
      </c>
      <c r="E181" s="776">
        <v>128800</v>
      </c>
      <c r="F181" s="777">
        <v>5.055143451469838E-2</v>
      </c>
      <c r="G181" s="831"/>
      <c r="H181" s="831"/>
    </row>
    <row r="182" spans="1:8" s="874" customFormat="1" ht="70.5" customHeight="1" x14ac:dyDescent="0.25">
      <c r="A182" s="1132"/>
      <c r="B182" s="1287" t="s">
        <v>270</v>
      </c>
      <c r="C182" s="1137" t="e">
        <f>#REF!</f>
        <v>#REF!</v>
      </c>
      <c r="D182" s="1138">
        <v>30000</v>
      </c>
      <c r="E182" s="1138">
        <v>0</v>
      </c>
      <c r="F182" s="939">
        <v>0</v>
      </c>
      <c r="G182" s="831"/>
      <c r="H182" s="831"/>
    </row>
    <row r="183" spans="1:8" s="766" customFormat="1" ht="15" hidden="1" customHeight="1" x14ac:dyDescent="0.25">
      <c r="A183" s="802"/>
      <c r="B183" s="956"/>
      <c r="C183" s="1139"/>
      <c r="D183" s="1126"/>
      <c r="E183" s="1127"/>
      <c r="F183" s="1128" t="e">
        <v>#DIV/0!</v>
      </c>
      <c r="G183" s="831"/>
      <c r="H183" s="831"/>
    </row>
    <row r="184" spans="1:8" s="766" customFormat="1" ht="48" hidden="1" customHeight="1" x14ac:dyDescent="0.25">
      <c r="A184" s="802"/>
      <c r="B184" s="972" t="s">
        <v>512</v>
      </c>
      <c r="C184" s="973"/>
      <c r="D184" s="974">
        <v>0</v>
      </c>
      <c r="E184" s="892">
        <v>0</v>
      </c>
      <c r="F184" s="893" t="e">
        <v>#DIV/0!</v>
      </c>
      <c r="G184" s="831"/>
      <c r="H184" s="831"/>
    </row>
    <row r="185" spans="1:8" s="766" customFormat="1" ht="30" hidden="1" customHeight="1" x14ac:dyDescent="0.25">
      <c r="A185" s="802"/>
      <c r="B185" s="956"/>
      <c r="C185" s="1140"/>
      <c r="D185" s="1141"/>
      <c r="E185" s="1127"/>
      <c r="F185" s="1128" t="e">
        <v>#DIV/0!</v>
      </c>
      <c r="G185" s="831"/>
      <c r="H185" s="831"/>
    </row>
    <row r="186" spans="1:8" s="874" customFormat="1" ht="39" customHeight="1" thickBot="1" x14ac:dyDescent="0.3">
      <c r="A186" s="780"/>
      <c r="B186" s="1074" t="s">
        <v>189</v>
      </c>
      <c r="C186" s="1137" t="e">
        <f>#REF!</f>
        <v>#REF!</v>
      </c>
      <c r="D186" s="1138">
        <v>2517900</v>
      </c>
      <c r="E186" s="953">
        <v>128800</v>
      </c>
      <c r="F186" s="954">
        <v>5.1153739227133725E-2</v>
      </c>
      <c r="G186" s="831"/>
      <c r="H186" s="831"/>
    </row>
    <row r="187" spans="1:8" s="930" customFormat="1" ht="40.5" customHeight="1" thickBot="1" x14ac:dyDescent="0.3">
      <c r="A187" s="984">
        <v>8</v>
      </c>
      <c r="B187" s="988" t="s">
        <v>245</v>
      </c>
      <c r="C187" s="862" t="e">
        <f>C188+C195+C206+C212+C213+C214+C208</f>
        <v>#REF!</v>
      </c>
      <c r="D187" s="1153">
        <v>2463155595.4499998</v>
      </c>
      <c r="E187" s="1153">
        <v>88909460.50999999</v>
      </c>
      <c r="F187" s="1154">
        <v>3.6095754841568142E-2</v>
      </c>
      <c r="G187" s="831"/>
      <c r="H187" s="831"/>
    </row>
    <row r="188" spans="1:8" s="874" customFormat="1" ht="33.75" customHeight="1" x14ac:dyDescent="0.25">
      <c r="A188" s="989"/>
      <c r="B188" s="869" t="s">
        <v>195</v>
      </c>
      <c r="C188" s="1280" t="e">
        <f>C191+#REF!+#REF!+#REF!+#REF!+#REF!</f>
        <v>#REF!</v>
      </c>
      <c r="D188" s="1155">
        <v>106978289.73999999</v>
      </c>
      <c r="E188" s="1156">
        <v>12959016.860000001</v>
      </c>
      <c r="F188" s="1157">
        <v>0.12113688573163389</v>
      </c>
      <c r="G188" s="831"/>
      <c r="H188" s="831"/>
    </row>
    <row r="189" spans="1:8" s="874" customFormat="1" ht="45.75" hidden="1" customHeight="1" x14ac:dyDescent="0.25">
      <c r="A189" s="989"/>
      <c r="B189" s="972" t="s">
        <v>461</v>
      </c>
      <c r="C189" s="1281"/>
      <c r="D189" s="974">
        <v>0</v>
      </c>
      <c r="E189" s="892">
        <v>0</v>
      </c>
      <c r="F189" s="893" t="e">
        <v>#DIV/0!</v>
      </c>
      <c r="G189" s="831"/>
      <c r="H189" s="831"/>
    </row>
    <row r="190" spans="1:8" s="874" customFormat="1" ht="17.25" hidden="1" customHeight="1" x14ac:dyDescent="0.25">
      <c r="A190" s="989"/>
      <c r="B190" s="956"/>
      <c r="C190" s="824"/>
      <c r="D190" s="825"/>
      <c r="E190" s="826"/>
      <c r="F190" s="827" t="e">
        <v>#DIV/0!</v>
      </c>
      <c r="G190" s="831"/>
      <c r="H190" s="831"/>
    </row>
    <row r="191" spans="1:8" s="884" customFormat="1" ht="127.5" hidden="1" customHeight="1" x14ac:dyDescent="0.25">
      <c r="A191" s="876"/>
      <c r="B191" s="972" t="s">
        <v>207</v>
      </c>
      <c r="C191" s="1281">
        <f t="shared" ref="C191" si="13">C192</f>
        <v>31518155</v>
      </c>
      <c r="D191" s="974">
        <v>0</v>
      </c>
      <c r="E191" s="892">
        <v>0</v>
      </c>
      <c r="F191" s="893" t="e">
        <v>#DIV/0!</v>
      </c>
      <c r="G191" s="831"/>
      <c r="H191" s="831"/>
    </row>
    <row r="192" spans="1:8" s="766" customFormat="1" ht="13.5" hidden="1" customHeight="1" x14ac:dyDescent="0.25">
      <c r="A192" s="802"/>
      <c r="B192" s="956"/>
      <c r="C192" s="824">
        <v>31518155</v>
      </c>
      <c r="D192" s="825"/>
      <c r="E192" s="826"/>
      <c r="F192" s="827" t="e">
        <v>#DIV/0!</v>
      </c>
      <c r="G192" s="831"/>
      <c r="H192" s="831"/>
    </row>
    <row r="193" spans="1:8" s="766" customFormat="1" ht="54" hidden="1" customHeight="1" x14ac:dyDescent="0.25">
      <c r="A193" s="802"/>
      <c r="B193" s="972" t="s">
        <v>439</v>
      </c>
      <c r="C193" s="1281">
        <f>C194</f>
        <v>0</v>
      </c>
      <c r="D193" s="974">
        <v>0</v>
      </c>
      <c r="E193" s="892">
        <v>0</v>
      </c>
      <c r="F193" s="893" t="e">
        <v>#DIV/0!</v>
      </c>
      <c r="G193" s="831"/>
      <c r="H193" s="831"/>
    </row>
    <row r="194" spans="1:8" s="766" customFormat="1" ht="14.25" hidden="1" customHeight="1" x14ac:dyDescent="0.25">
      <c r="A194" s="802"/>
      <c r="B194" s="956"/>
      <c r="C194" s="824"/>
      <c r="D194" s="825"/>
      <c r="E194" s="826"/>
      <c r="F194" s="827" t="e">
        <v>#DIV/0!</v>
      </c>
      <c r="G194" s="831"/>
      <c r="H194" s="831"/>
    </row>
    <row r="195" spans="1:8" s="874" customFormat="1" ht="35.25" customHeight="1" x14ac:dyDescent="0.25">
      <c r="A195" s="780"/>
      <c r="B195" s="899" t="s">
        <v>196</v>
      </c>
      <c r="C195" s="1283" t="e">
        <f>#REF!+#REF!</f>
        <v>#REF!</v>
      </c>
      <c r="D195" s="901">
        <v>38013649</v>
      </c>
      <c r="E195" s="902">
        <v>16688796.5</v>
      </c>
      <c r="F195" s="903">
        <v>0.43902116579231842</v>
      </c>
      <c r="G195" s="831"/>
      <c r="H195" s="831"/>
    </row>
    <row r="196" spans="1:8" s="765" customFormat="1" ht="12.75" hidden="1" customHeight="1" x14ac:dyDescent="0.25">
      <c r="A196" s="802"/>
      <c r="B196" s="823"/>
      <c r="C196" s="824"/>
      <c r="D196" s="825"/>
      <c r="E196" s="826"/>
      <c r="F196" s="827" t="e">
        <v>#DIV/0!</v>
      </c>
      <c r="G196" s="831"/>
      <c r="H196" s="831"/>
    </row>
    <row r="197" spans="1:8" s="765" customFormat="1" ht="12.75" hidden="1" customHeight="1" x14ac:dyDescent="0.25">
      <c r="A197" s="802"/>
      <c r="B197" s="823"/>
      <c r="C197" s="824"/>
      <c r="D197" s="825"/>
      <c r="E197" s="826"/>
      <c r="F197" s="827" t="e">
        <v>#DIV/0!</v>
      </c>
      <c r="G197" s="831"/>
      <c r="H197" s="831"/>
    </row>
    <row r="198" spans="1:8" s="1158" customFormat="1" ht="30" hidden="1" customHeight="1" x14ac:dyDescent="0.25">
      <c r="A198" s="876"/>
      <c r="B198" s="1018" t="s">
        <v>21</v>
      </c>
      <c r="C198" s="1288">
        <f t="shared" ref="C198" si="14">SUM(C199:C202)</f>
        <v>0</v>
      </c>
      <c r="D198" s="1020">
        <v>0</v>
      </c>
      <c r="E198" s="1021">
        <v>0</v>
      </c>
      <c r="F198" s="1022" t="e">
        <v>#DIV/0!</v>
      </c>
      <c r="G198" s="831"/>
      <c r="H198" s="831"/>
    </row>
    <row r="199" spans="1:8" s="765" customFormat="1" ht="12.75" hidden="1" customHeight="1" x14ac:dyDescent="0.25">
      <c r="A199" s="802"/>
      <c r="B199" s="823"/>
      <c r="C199" s="824"/>
      <c r="D199" s="825"/>
      <c r="E199" s="826"/>
      <c r="F199" s="827" t="e">
        <v>#DIV/0!</v>
      </c>
      <c r="G199" s="831"/>
      <c r="H199" s="831"/>
    </row>
    <row r="200" spans="1:8" s="765" customFormat="1" ht="12.75" hidden="1" customHeight="1" x14ac:dyDescent="0.25">
      <c r="A200" s="802"/>
      <c r="B200" s="823"/>
      <c r="C200" s="824"/>
      <c r="D200" s="825"/>
      <c r="E200" s="826"/>
      <c r="F200" s="827" t="e">
        <v>#DIV/0!</v>
      </c>
      <c r="G200" s="831"/>
      <c r="H200" s="831"/>
    </row>
    <row r="201" spans="1:8" s="765" customFormat="1" ht="12.75" hidden="1" customHeight="1" x14ac:dyDescent="0.25">
      <c r="A201" s="802"/>
      <c r="B201" s="823"/>
      <c r="C201" s="824"/>
      <c r="D201" s="825"/>
      <c r="E201" s="826"/>
      <c r="F201" s="827" t="e">
        <v>#DIV/0!</v>
      </c>
      <c r="G201" s="831"/>
      <c r="H201" s="831"/>
    </row>
    <row r="202" spans="1:8" s="765" customFormat="1" ht="12.75" hidden="1" customHeight="1" x14ac:dyDescent="0.25">
      <c r="A202" s="802"/>
      <c r="B202" s="823"/>
      <c r="C202" s="824"/>
      <c r="D202" s="825"/>
      <c r="E202" s="826"/>
      <c r="F202" s="827" t="e">
        <v>#DIV/0!</v>
      </c>
      <c r="G202" s="831"/>
      <c r="H202" s="831"/>
    </row>
    <row r="203" spans="1:8" s="1158" customFormat="1" ht="30" hidden="1" customHeight="1" x14ac:dyDescent="0.25">
      <c r="A203" s="876"/>
      <c r="B203" s="1160" t="s">
        <v>250</v>
      </c>
      <c r="C203" s="1289">
        <f>SUM(C204:C205)</f>
        <v>0</v>
      </c>
      <c r="D203" s="1161">
        <v>0</v>
      </c>
      <c r="E203" s="1021">
        <v>0</v>
      </c>
      <c r="F203" s="1022" t="e">
        <v>#DIV/0!</v>
      </c>
      <c r="G203" s="831"/>
      <c r="H203" s="831"/>
    </row>
    <row r="204" spans="1:8" s="765" customFormat="1" ht="12.75" hidden="1" customHeight="1" x14ac:dyDescent="0.25">
      <c r="A204" s="802"/>
      <c r="B204" s="823"/>
      <c r="C204" s="1290"/>
      <c r="D204" s="1051"/>
      <c r="E204" s="1052"/>
      <c r="F204" s="827" t="e">
        <v>#DIV/0!</v>
      </c>
      <c r="G204" s="831"/>
      <c r="H204" s="831"/>
    </row>
    <row r="205" spans="1:8" s="765" customFormat="1" ht="12.75" hidden="1" customHeight="1" x14ac:dyDescent="0.25">
      <c r="A205" s="802"/>
      <c r="B205" s="823" t="s">
        <v>7</v>
      </c>
      <c r="C205" s="1290"/>
      <c r="D205" s="1051"/>
      <c r="E205" s="1052"/>
      <c r="F205" s="827" t="e">
        <v>#DIV/0!</v>
      </c>
      <c r="G205" s="831"/>
      <c r="H205" s="831"/>
    </row>
    <row r="206" spans="1:8" s="766" customFormat="1" ht="23.25" customHeight="1" x14ac:dyDescent="0.25">
      <c r="A206" s="802"/>
      <c r="B206" s="899" t="s">
        <v>252</v>
      </c>
      <c r="C206" s="1283" t="e">
        <f>#REF!</f>
        <v>#REF!</v>
      </c>
      <c r="D206" s="901">
        <v>11780000</v>
      </c>
      <c r="E206" s="902">
        <v>0</v>
      </c>
      <c r="F206" s="903">
        <v>0</v>
      </c>
      <c r="G206" s="831"/>
      <c r="H206" s="831"/>
    </row>
    <row r="207" spans="1:8" s="766" customFormat="1" ht="36.75" customHeight="1" x14ac:dyDescent="0.25">
      <c r="A207" s="802"/>
      <c r="B207" s="899" t="s">
        <v>563</v>
      </c>
      <c r="C207" s="1291"/>
      <c r="D207" s="1166">
        <v>32377966</v>
      </c>
      <c r="E207" s="1167">
        <v>0</v>
      </c>
      <c r="F207" s="1168">
        <v>0</v>
      </c>
      <c r="G207" s="831"/>
      <c r="H207" s="831"/>
    </row>
    <row r="208" spans="1:8" s="874" customFormat="1" ht="19.5" customHeight="1" x14ac:dyDescent="0.25">
      <c r="A208" s="780"/>
      <c r="B208" s="899" t="s">
        <v>128</v>
      </c>
      <c r="C208" s="1283">
        <f>C209</f>
        <v>0</v>
      </c>
      <c r="D208" s="901">
        <v>14617382.59</v>
      </c>
      <c r="E208" s="902">
        <v>0</v>
      </c>
      <c r="F208" s="903">
        <v>0</v>
      </c>
      <c r="G208" s="831"/>
      <c r="H208" s="831"/>
    </row>
    <row r="209" spans="1:8" s="884" customFormat="1" ht="30.75" hidden="1" customHeight="1" x14ac:dyDescent="0.25">
      <c r="A209" s="876"/>
      <c r="B209" s="972" t="s">
        <v>146</v>
      </c>
      <c r="C209" s="1281">
        <f>C210</f>
        <v>0</v>
      </c>
      <c r="D209" s="974">
        <v>0</v>
      </c>
      <c r="E209" s="892">
        <v>0</v>
      </c>
      <c r="F209" s="893" t="e">
        <v>#DIV/0!</v>
      </c>
      <c r="G209" s="831"/>
      <c r="H209" s="831"/>
    </row>
    <row r="210" spans="1:8" s="766" customFormat="1" ht="13.5" hidden="1" customHeight="1" x14ac:dyDescent="0.25">
      <c r="A210" s="802"/>
      <c r="B210" s="956"/>
      <c r="C210" s="1292">
        <v>0</v>
      </c>
      <c r="D210" s="1126"/>
      <c r="E210" s="1127"/>
      <c r="F210" s="1128" t="e">
        <v>#DIV/0!</v>
      </c>
      <c r="G210" s="831"/>
      <c r="H210" s="831"/>
    </row>
    <row r="211" spans="1:8" s="766" customFormat="1" ht="40.5" customHeight="1" x14ac:dyDescent="0.25">
      <c r="A211" s="802"/>
      <c r="B211" s="1296" t="s">
        <v>574</v>
      </c>
      <c r="C211" s="1293"/>
      <c r="D211" s="1175">
        <v>1540583463.1600001</v>
      </c>
      <c r="E211" s="1175">
        <v>0</v>
      </c>
      <c r="F211" s="1176">
        <v>0</v>
      </c>
      <c r="G211" s="831"/>
      <c r="H211" s="831"/>
    </row>
    <row r="212" spans="1:8" s="766" customFormat="1" ht="21.75" customHeight="1" thickBot="1" x14ac:dyDescent="0.3">
      <c r="A212" s="802"/>
      <c r="B212" s="1181" t="s">
        <v>254</v>
      </c>
      <c r="C212" s="1294" t="e">
        <f>#REF!+#REF!+#REF!</f>
        <v>#REF!</v>
      </c>
      <c r="D212" s="1183">
        <v>107173046.03999999</v>
      </c>
      <c r="E212" s="1184">
        <v>14898726.239999998</v>
      </c>
      <c r="F212" s="1185">
        <v>0.13901560877946284</v>
      </c>
      <c r="G212" s="831"/>
      <c r="H212" s="831"/>
    </row>
    <row r="213" spans="1:8" s="766" customFormat="1" ht="21" customHeight="1" thickBot="1" x14ac:dyDescent="0.3">
      <c r="A213" s="802"/>
      <c r="B213" s="996" t="s">
        <v>255</v>
      </c>
      <c r="C213" s="1295" t="e">
        <f>#REF!+#REF!</f>
        <v>#REF!</v>
      </c>
      <c r="D213" s="998">
        <v>121086841.56999999</v>
      </c>
      <c r="E213" s="999">
        <v>365600</v>
      </c>
      <c r="F213" s="1000">
        <v>3.0193206401262647E-3</v>
      </c>
      <c r="G213" s="831"/>
      <c r="H213" s="831"/>
    </row>
    <row r="214" spans="1:8" s="766" customFormat="1" ht="36.75" customHeight="1" thickBot="1" x14ac:dyDescent="0.3">
      <c r="A214" s="802"/>
      <c r="B214" s="1181" t="s">
        <v>453</v>
      </c>
      <c r="C214" s="1294" t="e">
        <f>#REF!</f>
        <v>#REF!</v>
      </c>
      <c r="D214" s="1183">
        <v>490544957.35000002</v>
      </c>
      <c r="E214" s="1184">
        <v>43997320.910000004</v>
      </c>
      <c r="F214" s="1185">
        <v>8.9690700619328267E-2</v>
      </c>
      <c r="G214" s="831"/>
      <c r="H214" s="831"/>
    </row>
    <row r="215" spans="1:8" s="1210" customFormat="1" ht="35.25" customHeight="1" thickBot="1" x14ac:dyDescent="0.3">
      <c r="A215" s="769">
        <v>9</v>
      </c>
      <c r="B215" s="1209" t="s">
        <v>241</v>
      </c>
      <c r="C215" s="774" t="e">
        <f t="shared" ref="C215" si="15">C216</f>
        <v>#REF!</v>
      </c>
      <c r="D215" s="775">
        <v>61579873.369999997</v>
      </c>
      <c r="E215" s="776">
        <v>6608501.5</v>
      </c>
      <c r="F215" s="777">
        <v>0.10731593194895198</v>
      </c>
      <c r="G215" s="831"/>
      <c r="H215" s="831"/>
    </row>
    <row r="216" spans="1:8" s="874" customFormat="1" ht="37.5" customHeight="1" thickBot="1" x14ac:dyDescent="0.3">
      <c r="A216" s="780"/>
      <c r="B216" s="1213" t="s">
        <v>242</v>
      </c>
      <c r="C216" s="1137" t="e">
        <f>#REF!+#REF!+#REF!+#REF!</f>
        <v>#REF!</v>
      </c>
      <c r="D216" s="1138">
        <v>61579873.369999997</v>
      </c>
      <c r="E216" s="938">
        <v>6608501.5</v>
      </c>
      <c r="F216" s="939">
        <v>0.10731593194895198</v>
      </c>
      <c r="G216" s="831"/>
      <c r="H216" s="831"/>
    </row>
    <row r="217" spans="1:8" s="1210" customFormat="1" ht="39" customHeight="1" thickBot="1" x14ac:dyDescent="0.3">
      <c r="A217" s="984">
        <v>10</v>
      </c>
      <c r="B217" s="988" t="s">
        <v>247</v>
      </c>
      <c r="C217" s="862" t="e">
        <f>C218+C219</f>
        <v>#REF!</v>
      </c>
      <c r="D217" s="863">
        <v>137591487.91</v>
      </c>
      <c r="E217" s="864">
        <v>64122</v>
      </c>
      <c r="F217" s="865">
        <v>4.6603173622152309E-4</v>
      </c>
      <c r="G217" s="831"/>
      <c r="H217" s="831"/>
    </row>
    <row r="218" spans="1:8" s="1217" customFormat="1" ht="37.5" customHeight="1" x14ac:dyDescent="0.25">
      <c r="A218" s="989"/>
      <c r="B218" s="1216" t="s">
        <v>248</v>
      </c>
      <c r="C218" s="870" t="e">
        <f>#REF!</f>
        <v>#REF!</v>
      </c>
      <c r="D218" s="871">
        <v>2604541.87</v>
      </c>
      <c r="E218" s="872">
        <v>64122</v>
      </c>
      <c r="F218" s="873">
        <v>2.4619300898395615E-2</v>
      </c>
      <c r="G218" s="831"/>
      <c r="H218" s="831"/>
    </row>
    <row r="219" spans="1:8" s="1217" customFormat="1" ht="33.75" customHeight="1" thickBot="1" x14ac:dyDescent="0.3">
      <c r="A219" s="1218"/>
      <c r="B219" s="899" t="s">
        <v>133</v>
      </c>
      <c r="C219" s="900" t="e">
        <f>#REF!</f>
        <v>#REF!</v>
      </c>
      <c r="D219" s="901">
        <v>134986946.03999999</v>
      </c>
      <c r="E219" s="902">
        <v>0</v>
      </c>
      <c r="F219" s="903">
        <v>0</v>
      </c>
      <c r="G219" s="831"/>
      <c r="H219" s="831"/>
    </row>
    <row r="220" spans="1:8" s="1220" customFormat="1" ht="36" customHeight="1" thickBot="1" x14ac:dyDescent="0.3">
      <c r="A220" s="769">
        <v>11</v>
      </c>
      <c r="B220" s="773" t="s">
        <v>235</v>
      </c>
      <c r="C220" s="774" t="e">
        <f>C221+C222+C223+C224+C225</f>
        <v>#REF!</v>
      </c>
      <c r="D220" s="775">
        <v>139366414.94</v>
      </c>
      <c r="E220" s="776">
        <v>18711758.32</v>
      </c>
      <c r="F220" s="777">
        <v>0.13426303839454995</v>
      </c>
      <c r="G220" s="831"/>
      <c r="H220" s="831"/>
    </row>
    <row r="221" spans="1:8" s="874" customFormat="1" ht="33.75" customHeight="1" x14ac:dyDescent="0.25">
      <c r="A221" s="780"/>
      <c r="B221" s="1213" t="s">
        <v>186</v>
      </c>
      <c r="C221" s="1137" t="e">
        <f>#REF!+#REF!</f>
        <v>#REF!</v>
      </c>
      <c r="D221" s="1138">
        <v>19405834.440000001</v>
      </c>
      <c r="E221" s="938">
        <v>2302591.67</v>
      </c>
      <c r="F221" s="939">
        <v>0.11865460756759913</v>
      </c>
      <c r="G221" s="831"/>
      <c r="H221" s="831"/>
    </row>
    <row r="222" spans="1:8" s="874" customFormat="1" ht="42" customHeight="1" x14ac:dyDescent="0.25">
      <c r="A222" s="1024"/>
      <c r="B222" s="1213" t="s">
        <v>187</v>
      </c>
      <c r="C222" s="1137" t="e">
        <f>#REF!+#REF!</f>
        <v>#REF!</v>
      </c>
      <c r="D222" s="1138">
        <v>300000</v>
      </c>
      <c r="E222" s="953">
        <v>38900</v>
      </c>
      <c r="F222" s="954">
        <v>0.12966666666666668</v>
      </c>
      <c r="G222" s="831"/>
      <c r="H222" s="831"/>
    </row>
    <row r="223" spans="1:8" s="874" customFormat="1" ht="56.25" customHeight="1" x14ac:dyDescent="0.25">
      <c r="A223" s="1024"/>
      <c r="B223" s="1213" t="s">
        <v>170</v>
      </c>
      <c r="C223" s="1137" t="e">
        <f>#REF!+#REF!+#REF!+#REF!</f>
        <v>#REF!</v>
      </c>
      <c r="D223" s="1138">
        <v>117601300</v>
      </c>
      <c r="E223" s="953">
        <v>16273141.65</v>
      </c>
      <c r="F223" s="954">
        <v>0.1383755251855209</v>
      </c>
      <c r="G223" s="831"/>
      <c r="H223" s="831"/>
    </row>
    <row r="224" spans="1:8" s="874" customFormat="1" ht="53.25" customHeight="1" thickBot="1" x14ac:dyDescent="0.3">
      <c r="A224" s="1024"/>
      <c r="B224" s="1213" t="s">
        <v>188</v>
      </c>
      <c r="C224" s="1137" t="e">
        <f>#REF!</f>
        <v>#REF!</v>
      </c>
      <c r="D224" s="1138">
        <v>225000</v>
      </c>
      <c r="E224" s="953">
        <v>20000</v>
      </c>
      <c r="F224" s="954">
        <v>8.8888888888888892E-2</v>
      </c>
      <c r="G224" s="831"/>
      <c r="H224" s="831"/>
    </row>
    <row r="225" spans="1:8" s="874" customFormat="1" ht="19.5" customHeight="1" thickBot="1" x14ac:dyDescent="0.3">
      <c r="A225" s="1024"/>
      <c r="B225" s="784" t="s">
        <v>135</v>
      </c>
      <c r="C225" s="785" t="e">
        <f>#REF!+#REF!</f>
        <v>#REF!</v>
      </c>
      <c r="D225" s="786">
        <v>1834280.5</v>
      </c>
      <c r="E225" s="787">
        <v>77125</v>
      </c>
      <c r="F225" s="788">
        <v>4.2046459088454571E-2</v>
      </c>
      <c r="G225" s="831"/>
      <c r="H225" s="831"/>
    </row>
    <row r="226" spans="1:8" s="1220" customFormat="1" ht="36" customHeight="1" thickBot="1" x14ac:dyDescent="0.3">
      <c r="A226" s="984">
        <v>12</v>
      </c>
      <c r="B226" s="988" t="s">
        <v>239</v>
      </c>
      <c r="C226" s="862" t="e">
        <f>C227+C228+C239+C247+C248+C253</f>
        <v>#REF!</v>
      </c>
      <c r="D226" s="863">
        <v>689479288.51999998</v>
      </c>
      <c r="E226" s="864">
        <v>46315450.030000001</v>
      </c>
      <c r="F226" s="865">
        <v>6.7174534175520065E-2</v>
      </c>
      <c r="G226" s="831"/>
      <c r="H226" s="831"/>
    </row>
    <row r="227" spans="1:8" s="1231" customFormat="1" ht="36.75" customHeight="1" x14ac:dyDescent="0.25">
      <c r="A227" s="989"/>
      <c r="B227" s="1216" t="s">
        <v>197</v>
      </c>
      <c r="C227" s="870" t="e">
        <f>#REF!</f>
        <v>#REF!</v>
      </c>
      <c r="D227" s="871">
        <v>8710841</v>
      </c>
      <c r="E227" s="872">
        <v>943428.5</v>
      </c>
      <c r="F227" s="873">
        <v>0.10830509935837423</v>
      </c>
      <c r="G227" s="831"/>
      <c r="H227" s="831"/>
    </row>
    <row r="228" spans="1:8" s="1231" customFormat="1" ht="37.5" customHeight="1" x14ac:dyDescent="0.25">
      <c r="A228" s="1232"/>
      <c r="B228" s="899" t="s">
        <v>198</v>
      </c>
      <c r="C228" s="900" t="e">
        <f>#REF!+#REF!+#REF!</f>
        <v>#REF!</v>
      </c>
      <c r="D228" s="901">
        <v>106816381.17</v>
      </c>
      <c r="E228" s="902">
        <v>14875132.960000001</v>
      </c>
      <c r="F228" s="903">
        <v>0.13925891138669064</v>
      </c>
      <c r="G228" s="831"/>
      <c r="H228" s="831"/>
    </row>
    <row r="229" spans="1:8" s="763" customFormat="1" ht="14.25" hidden="1" customHeight="1" x14ac:dyDescent="0.25">
      <c r="A229" s="802"/>
      <c r="B229" s="832"/>
      <c r="C229" s="889">
        <v>1400452.07</v>
      </c>
      <c r="D229" s="825"/>
      <c r="E229" s="826"/>
      <c r="F229" s="827" t="e">
        <v>#DIV/0!</v>
      </c>
      <c r="G229" s="831"/>
      <c r="H229" s="831"/>
    </row>
    <row r="230" spans="1:8" s="763" customFormat="1" ht="33" hidden="1" customHeight="1" x14ac:dyDescent="0.25">
      <c r="A230" s="802"/>
      <c r="B230" s="972" t="s">
        <v>21</v>
      </c>
      <c r="C230" s="973"/>
      <c r="D230" s="974"/>
      <c r="E230" s="892"/>
      <c r="F230" s="893" t="e">
        <v>#DIV/0!</v>
      </c>
      <c r="G230" s="831"/>
      <c r="H230" s="831"/>
    </row>
    <row r="231" spans="1:8" s="884" customFormat="1" ht="30" hidden="1" x14ac:dyDescent="0.25">
      <c r="A231" s="876"/>
      <c r="B231" s="972" t="s">
        <v>146</v>
      </c>
      <c r="C231" s="973">
        <f>SUM(C232:C232)</f>
        <v>0</v>
      </c>
      <c r="D231" s="974"/>
      <c r="E231" s="892"/>
      <c r="F231" s="893" t="e">
        <v>#DIV/0!</v>
      </c>
      <c r="G231" s="831"/>
      <c r="H231" s="831"/>
    </row>
    <row r="232" spans="1:8" s="763" customFormat="1" ht="14.25" hidden="1" customHeight="1" x14ac:dyDescent="0.25">
      <c r="A232" s="802"/>
      <c r="B232" s="832"/>
      <c r="C232" s="889"/>
      <c r="D232" s="825"/>
      <c r="E232" s="826"/>
      <c r="F232" s="827" t="e">
        <v>#DIV/0!</v>
      </c>
      <c r="G232" s="831"/>
      <c r="H232" s="831"/>
    </row>
    <row r="233" spans="1:8" s="763" customFormat="1" ht="65.25" hidden="1" customHeight="1" x14ac:dyDescent="0.25">
      <c r="A233" s="802"/>
      <c r="B233" s="972" t="s">
        <v>534</v>
      </c>
      <c r="C233" s="973"/>
      <c r="D233" s="974"/>
      <c r="E233" s="892"/>
      <c r="F233" s="893" t="e">
        <v>#DIV/0!</v>
      </c>
      <c r="G233" s="831"/>
      <c r="H233" s="831"/>
    </row>
    <row r="234" spans="1:8" s="763" customFormat="1" ht="14.25" hidden="1" customHeight="1" x14ac:dyDescent="0.25">
      <c r="A234" s="802"/>
      <c r="B234" s="832"/>
      <c r="C234" s="889"/>
      <c r="D234" s="825"/>
      <c r="E234" s="826"/>
      <c r="F234" s="827" t="e">
        <v>#DIV/0!</v>
      </c>
      <c r="G234" s="831"/>
      <c r="H234" s="831"/>
    </row>
    <row r="235" spans="1:8" s="763" customFormat="1" ht="63" hidden="1" customHeight="1" x14ac:dyDescent="0.25">
      <c r="A235" s="802"/>
      <c r="B235" s="972" t="s">
        <v>507</v>
      </c>
      <c r="C235" s="973"/>
      <c r="D235" s="974"/>
      <c r="E235" s="892"/>
      <c r="F235" s="893" t="e">
        <v>#DIV/0!</v>
      </c>
      <c r="G235" s="831"/>
      <c r="H235" s="831"/>
    </row>
    <row r="236" spans="1:8" s="763" customFormat="1" ht="15" hidden="1" customHeight="1" x14ac:dyDescent="0.25">
      <c r="A236" s="802"/>
      <c r="B236" s="1046"/>
      <c r="C236" s="1233"/>
      <c r="D236" s="825"/>
      <c r="E236" s="826"/>
      <c r="F236" s="827" t="e">
        <v>#DIV/0!</v>
      </c>
      <c r="G236" s="831"/>
      <c r="H236" s="831"/>
    </row>
    <row r="237" spans="1:8" s="763" customFormat="1" ht="33" hidden="1" customHeight="1" x14ac:dyDescent="0.25">
      <c r="A237" s="802"/>
      <c r="B237" s="972" t="s">
        <v>518</v>
      </c>
      <c r="C237" s="973"/>
      <c r="D237" s="974">
        <v>0</v>
      </c>
      <c r="E237" s="892">
        <v>0</v>
      </c>
      <c r="F237" s="893" t="e">
        <v>#DIV/0!</v>
      </c>
      <c r="G237" s="831"/>
      <c r="H237" s="831"/>
    </row>
    <row r="238" spans="1:8" s="763" customFormat="1" ht="15" hidden="1" customHeight="1" x14ac:dyDescent="0.25">
      <c r="A238" s="802"/>
      <c r="B238" s="1046"/>
      <c r="C238" s="1233"/>
      <c r="D238" s="825"/>
      <c r="E238" s="826"/>
      <c r="F238" s="827" t="e">
        <v>#DIV/0!</v>
      </c>
      <c r="G238" s="831"/>
      <c r="H238" s="831"/>
    </row>
    <row r="239" spans="1:8" s="1231" customFormat="1" ht="38.25" customHeight="1" x14ac:dyDescent="0.25">
      <c r="A239" s="1232"/>
      <c r="B239" s="899" t="s">
        <v>199</v>
      </c>
      <c r="C239" s="900" t="e">
        <f>#REF!+#REF!+#REF!</f>
        <v>#REF!</v>
      </c>
      <c r="D239" s="901">
        <v>269252906.00999999</v>
      </c>
      <c r="E239" s="902">
        <v>30496888.57</v>
      </c>
      <c r="F239" s="903">
        <v>0.11326484464708936</v>
      </c>
      <c r="G239" s="831"/>
      <c r="H239" s="831"/>
    </row>
    <row r="240" spans="1:8" s="763" customFormat="1" ht="21" hidden="1" customHeight="1" x14ac:dyDescent="0.25">
      <c r="A240" s="802"/>
      <c r="B240" s="1234"/>
      <c r="C240" s="889"/>
      <c r="D240" s="825"/>
      <c r="E240" s="826">
        <v>0</v>
      </c>
      <c r="F240" s="827" t="e">
        <v>#DIV/0!</v>
      </c>
      <c r="G240" s="831"/>
      <c r="H240" s="831"/>
    </row>
    <row r="241" spans="1:8" s="1224" customFormat="1" ht="66.75" hidden="1" customHeight="1" x14ac:dyDescent="0.25">
      <c r="A241" s="802"/>
      <c r="B241" s="972" t="s">
        <v>509</v>
      </c>
      <c r="C241" s="973"/>
      <c r="D241" s="974">
        <v>0</v>
      </c>
      <c r="E241" s="892">
        <v>0</v>
      </c>
      <c r="F241" s="893" t="e">
        <v>#DIV/0!</v>
      </c>
      <c r="G241" s="831"/>
      <c r="H241" s="831"/>
    </row>
    <row r="242" spans="1:8" s="763" customFormat="1" ht="18.75" hidden="1" customHeight="1" x14ac:dyDescent="0.25">
      <c r="A242" s="802"/>
      <c r="B242" s="1069"/>
      <c r="C242" s="1233"/>
      <c r="D242" s="825"/>
      <c r="E242" s="826">
        <v>0</v>
      </c>
      <c r="F242" s="827" t="e">
        <v>#DIV/0!</v>
      </c>
      <c r="G242" s="831"/>
      <c r="H242" s="831"/>
    </row>
    <row r="243" spans="1:8" s="763" customFormat="1" ht="48.75" hidden="1" customHeight="1" x14ac:dyDescent="0.25">
      <c r="A243" s="802"/>
      <c r="B243" s="972" t="s">
        <v>498</v>
      </c>
      <c r="C243" s="973"/>
      <c r="D243" s="974">
        <v>0</v>
      </c>
      <c r="E243" s="892">
        <v>0</v>
      </c>
      <c r="F243" s="893" t="e">
        <v>#DIV/0!</v>
      </c>
      <c r="G243" s="831"/>
      <c r="H243" s="831"/>
    </row>
    <row r="244" spans="1:8" s="763" customFormat="1" ht="26.25" hidden="1" customHeight="1" x14ac:dyDescent="0.25">
      <c r="A244" s="802"/>
      <c r="B244" s="1234"/>
      <c r="C244" s="923"/>
      <c r="D244" s="924"/>
      <c r="E244" s="826"/>
      <c r="F244" s="827" t="e">
        <v>#DIV/0!</v>
      </c>
      <c r="G244" s="831"/>
      <c r="H244" s="831"/>
    </row>
    <row r="245" spans="1:8" s="763" customFormat="1" ht="48.75" hidden="1" customHeight="1" x14ac:dyDescent="0.25">
      <c r="A245" s="802"/>
      <c r="B245" s="972" t="s">
        <v>536</v>
      </c>
      <c r="C245" s="973"/>
      <c r="D245" s="974">
        <v>0</v>
      </c>
      <c r="E245" s="892">
        <v>0</v>
      </c>
      <c r="F245" s="893" t="e">
        <v>#DIV/0!</v>
      </c>
      <c r="G245" s="831"/>
      <c r="H245" s="831"/>
    </row>
    <row r="246" spans="1:8" s="763" customFormat="1" ht="26.25" hidden="1" customHeight="1" x14ac:dyDescent="0.25">
      <c r="A246" s="802"/>
      <c r="B246" s="1234"/>
      <c r="C246" s="923"/>
      <c r="D246" s="924"/>
      <c r="E246" s="826"/>
      <c r="F246" s="827" t="e">
        <v>#DIV/0!</v>
      </c>
      <c r="G246" s="831"/>
      <c r="H246" s="831"/>
    </row>
    <row r="247" spans="1:8" s="1231" customFormat="1" ht="33.75" customHeight="1" thickBot="1" x14ac:dyDescent="0.3">
      <c r="A247" s="1232"/>
      <c r="B247" s="899" t="s">
        <v>200</v>
      </c>
      <c r="C247" s="900" t="e">
        <f>#REF!</f>
        <v>#REF!</v>
      </c>
      <c r="D247" s="901">
        <v>558000</v>
      </c>
      <c r="E247" s="902">
        <v>0</v>
      </c>
      <c r="F247" s="903">
        <v>0</v>
      </c>
      <c r="G247" s="831"/>
      <c r="H247" s="831"/>
    </row>
    <row r="248" spans="1:8" s="1231" customFormat="1" ht="51.75" hidden="1" customHeight="1" x14ac:dyDescent="0.25">
      <c r="A248" s="1232"/>
      <c r="B248" s="899" t="s">
        <v>151</v>
      </c>
      <c r="C248" s="900">
        <f>C249</f>
        <v>2466618</v>
      </c>
      <c r="D248" s="901">
        <v>0</v>
      </c>
      <c r="E248" s="902">
        <v>0</v>
      </c>
      <c r="F248" s="903" t="e">
        <v>#DIV/0!</v>
      </c>
      <c r="G248" s="831"/>
      <c r="H248" s="831"/>
    </row>
    <row r="249" spans="1:8" s="884" customFormat="1" ht="45" hidden="1" customHeight="1" x14ac:dyDescent="0.25">
      <c r="A249" s="876"/>
      <c r="B249" s="972" t="s">
        <v>151</v>
      </c>
      <c r="C249" s="973">
        <f>C250</f>
        <v>2466618</v>
      </c>
      <c r="D249" s="974">
        <v>0</v>
      </c>
      <c r="E249" s="892">
        <v>0</v>
      </c>
      <c r="F249" s="893" t="e">
        <v>#DIV/0!</v>
      </c>
      <c r="G249" s="831"/>
      <c r="H249" s="831"/>
    </row>
    <row r="250" spans="1:8" s="763" customFormat="1" ht="15" hidden="1" customHeight="1" x14ac:dyDescent="0.25">
      <c r="A250" s="802"/>
      <c r="B250" s="1041"/>
      <c r="C250" s="889">
        <v>2466618</v>
      </c>
      <c r="D250" s="825"/>
      <c r="E250" s="826"/>
      <c r="F250" s="827" t="e">
        <v>#DIV/0!</v>
      </c>
      <c r="G250" s="831"/>
      <c r="H250" s="831"/>
    </row>
    <row r="251" spans="1:8" s="763" customFormat="1" ht="15" hidden="1" customHeight="1" x14ac:dyDescent="0.25">
      <c r="A251" s="802"/>
      <c r="B251" s="1298"/>
      <c r="C251" s="1233"/>
      <c r="D251" s="825"/>
      <c r="E251" s="826"/>
      <c r="F251" s="827" t="e">
        <v>#DIV/0!</v>
      </c>
      <c r="G251" s="831"/>
      <c r="H251" s="831"/>
    </row>
    <row r="252" spans="1:8" s="763" customFormat="1" ht="36" customHeight="1" thickBot="1" x14ac:dyDescent="0.3">
      <c r="A252" s="802"/>
      <c r="B252" s="1299" t="s">
        <v>599</v>
      </c>
      <c r="C252" s="1297"/>
      <c r="D252" s="1237">
        <v>14138394.42</v>
      </c>
      <c r="E252" s="1237">
        <v>0</v>
      </c>
      <c r="F252" s="827">
        <v>0</v>
      </c>
      <c r="G252" s="831"/>
      <c r="H252" s="831"/>
    </row>
    <row r="253" spans="1:8" s="1231" customFormat="1" ht="22.5" customHeight="1" thickBot="1" x14ac:dyDescent="0.3">
      <c r="A253" s="1232"/>
      <c r="B253" s="1216" t="s">
        <v>152</v>
      </c>
      <c r="C253" s="900" t="e">
        <f>#REF!+C256</f>
        <v>#REF!</v>
      </c>
      <c r="D253" s="901">
        <v>290002765.92000002</v>
      </c>
      <c r="E253" s="902">
        <v>0</v>
      </c>
      <c r="F253" s="903">
        <v>0</v>
      </c>
      <c r="G253" s="831"/>
      <c r="H253" s="831"/>
    </row>
    <row r="254" spans="1:8" s="763" customFormat="1" ht="15.75" hidden="1" customHeight="1" x14ac:dyDescent="0.25">
      <c r="A254" s="802"/>
      <c r="B254" s="972" t="s">
        <v>447</v>
      </c>
      <c r="C254" s="973"/>
      <c r="D254" s="974">
        <v>0</v>
      </c>
      <c r="E254" s="892">
        <v>0</v>
      </c>
      <c r="F254" s="893" t="e">
        <v>#DIV/0!</v>
      </c>
      <c r="G254" s="831"/>
      <c r="H254" s="831"/>
    </row>
    <row r="255" spans="1:8" s="763" customFormat="1" ht="15.75" hidden="1" customHeight="1" x14ac:dyDescent="0.25">
      <c r="A255" s="802"/>
      <c r="B255" s="832"/>
      <c r="C255" s="889"/>
      <c r="D255" s="825"/>
      <c r="E255" s="826"/>
      <c r="F255" s="827" t="e">
        <v>#DIV/0!</v>
      </c>
      <c r="G255" s="831"/>
      <c r="H255" s="831"/>
    </row>
    <row r="256" spans="1:8" s="884" customFormat="1" ht="99" hidden="1" customHeight="1" x14ac:dyDescent="0.25">
      <c r="A256" s="876"/>
      <c r="B256" s="972" t="s">
        <v>272</v>
      </c>
      <c r="C256" s="973">
        <f>C257</f>
        <v>9234671</v>
      </c>
      <c r="D256" s="974">
        <v>0</v>
      </c>
      <c r="E256" s="892">
        <v>0</v>
      </c>
      <c r="F256" s="893" t="e">
        <v>#DIV/0!</v>
      </c>
      <c r="G256" s="831"/>
      <c r="H256" s="831"/>
    </row>
    <row r="257" spans="1:8" s="763" customFormat="1" ht="16.5" hidden="1" customHeight="1" thickBot="1" x14ac:dyDescent="0.3">
      <c r="A257" s="802"/>
      <c r="B257" s="832"/>
      <c r="C257" s="807">
        <v>9234671</v>
      </c>
      <c r="D257" s="808"/>
      <c r="E257" s="809"/>
      <c r="F257" s="810" t="e">
        <v>#DIV/0!</v>
      </c>
      <c r="G257" s="831"/>
      <c r="H257" s="831"/>
    </row>
    <row r="258" spans="1:8" s="930" customFormat="1" ht="36" customHeight="1" thickBot="1" x14ac:dyDescent="0.3">
      <c r="A258" s="769">
        <v>13</v>
      </c>
      <c r="B258" s="773" t="s">
        <v>240</v>
      </c>
      <c r="C258" s="774" t="e">
        <f>C259</f>
        <v>#REF!</v>
      </c>
      <c r="D258" s="775">
        <v>84277199.039999992</v>
      </c>
      <c r="E258" s="776">
        <v>7420201.5699999994</v>
      </c>
      <c r="F258" s="777">
        <v>8.8045184872342433E-2</v>
      </c>
      <c r="G258" s="831"/>
      <c r="H258" s="831"/>
    </row>
    <row r="259" spans="1:8" s="1217" customFormat="1" ht="52.5" customHeight="1" thickBot="1" x14ac:dyDescent="0.3">
      <c r="A259" s="780"/>
      <c r="B259" s="1213" t="s">
        <v>201</v>
      </c>
      <c r="C259" s="1137" t="e">
        <f>#REF!+#REF!+#REF!+#REF!+#REF!+C262+C266</f>
        <v>#REF!</v>
      </c>
      <c r="D259" s="1138">
        <v>84277199.039999992</v>
      </c>
      <c r="E259" s="938">
        <v>7420201.5699999994</v>
      </c>
      <c r="F259" s="939">
        <v>8.8045184872342433E-2</v>
      </c>
      <c r="G259" s="831"/>
      <c r="H259" s="831"/>
    </row>
    <row r="260" spans="1:8" s="763" customFormat="1" ht="15" hidden="1" customHeight="1" x14ac:dyDescent="0.25">
      <c r="A260" s="802"/>
      <c r="B260" s="832"/>
      <c r="C260" s="889">
        <v>420667.91</v>
      </c>
      <c r="D260" s="825">
        <v>1396740</v>
      </c>
      <c r="E260" s="826">
        <v>0</v>
      </c>
      <c r="F260" s="827">
        <v>0</v>
      </c>
      <c r="G260" s="831"/>
      <c r="H260" s="831"/>
    </row>
    <row r="261" spans="1:8" s="763" customFormat="1" ht="15" hidden="1" customHeight="1" x14ac:dyDescent="0.25">
      <c r="A261" s="802"/>
      <c r="B261" s="1239"/>
      <c r="C261" s="923"/>
      <c r="D261" s="924">
        <v>200000</v>
      </c>
      <c r="E261" s="826">
        <v>0</v>
      </c>
      <c r="F261" s="827">
        <v>0</v>
      </c>
      <c r="G261" s="831"/>
      <c r="H261" s="831"/>
    </row>
    <row r="262" spans="1:8" s="1110" customFormat="1" ht="51" hidden="1" customHeight="1" x14ac:dyDescent="0.25">
      <c r="A262" s="1214"/>
      <c r="B262" s="972" t="s">
        <v>156</v>
      </c>
      <c r="C262" s="973">
        <f t="shared" ref="C262" si="16">SUM(C263:C263)</f>
        <v>3609870.6</v>
      </c>
      <c r="D262" s="974">
        <v>5586685.8799999999</v>
      </c>
      <c r="E262" s="892">
        <v>94128.8</v>
      </c>
      <c r="F262" s="893">
        <v>1.684877260362453E-2</v>
      </c>
      <c r="G262" s="831"/>
      <c r="H262" s="831"/>
    </row>
    <row r="263" spans="1:8" s="763" customFormat="1" ht="15.75" hidden="1" customHeight="1" x14ac:dyDescent="0.25">
      <c r="A263" s="802"/>
      <c r="B263" s="832"/>
      <c r="C263" s="889">
        <v>3609870.6</v>
      </c>
      <c r="D263" s="825">
        <v>5586685.8799999999</v>
      </c>
      <c r="E263" s="826">
        <v>94128.8</v>
      </c>
      <c r="F263" s="827">
        <v>1.684877260362453E-2</v>
      </c>
      <c r="G263" s="831"/>
      <c r="H263" s="831"/>
    </row>
    <row r="264" spans="1:8" s="763" customFormat="1" ht="35.25" hidden="1" customHeight="1" x14ac:dyDescent="0.25">
      <c r="A264" s="802"/>
      <c r="B264" s="972" t="s">
        <v>428</v>
      </c>
      <c r="C264" s="973"/>
      <c r="D264" s="974">
        <v>10000</v>
      </c>
      <c r="E264" s="892">
        <v>0</v>
      </c>
      <c r="F264" s="893">
        <v>0</v>
      </c>
      <c r="G264" s="831"/>
      <c r="H264" s="831"/>
    </row>
    <row r="265" spans="1:8" s="763" customFormat="1" ht="15" hidden="1" customHeight="1" x14ac:dyDescent="0.25">
      <c r="A265" s="802"/>
      <c r="B265" s="1239"/>
      <c r="C265" s="923"/>
      <c r="D265" s="924">
        <v>10000</v>
      </c>
      <c r="E265" s="826">
        <v>0</v>
      </c>
      <c r="F265" s="827">
        <v>0</v>
      </c>
      <c r="G265" s="831"/>
      <c r="H265" s="831"/>
    </row>
    <row r="266" spans="1:8" s="1110" customFormat="1" ht="17.25" hidden="1" customHeight="1" x14ac:dyDescent="0.25">
      <c r="A266" s="1214"/>
      <c r="B266" s="972" t="s">
        <v>161</v>
      </c>
      <c r="C266" s="973">
        <f>SUM(C267:C267)</f>
        <v>2486659.44</v>
      </c>
      <c r="D266" s="974">
        <v>2232062.6</v>
      </c>
      <c r="E266" s="892">
        <v>0</v>
      </c>
      <c r="F266" s="893">
        <v>0</v>
      </c>
      <c r="G266" s="831"/>
      <c r="H266" s="831"/>
    </row>
    <row r="267" spans="1:8" s="1110" customFormat="1" ht="15.75" hidden="1" customHeight="1" thickBot="1" x14ac:dyDescent="0.3">
      <c r="A267" s="1214"/>
      <c r="B267" s="1215"/>
      <c r="C267" s="928">
        <v>2486659.44</v>
      </c>
      <c r="D267" s="1240">
        <v>2232062.6</v>
      </c>
      <c r="E267" s="809">
        <v>0</v>
      </c>
      <c r="F267" s="810">
        <v>0</v>
      </c>
      <c r="G267" s="831"/>
      <c r="H267" s="831"/>
    </row>
    <row r="268" spans="1:8" s="1220" customFormat="1" ht="21" customHeight="1" thickBot="1" x14ac:dyDescent="0.3">
      <c r="A268" s="1241"/>
      <c r="B268" s="1244" t="s">
        <v>430</v>
      </c>
      <c r="C268" s="1245" t="e">
        <f>C6+C14+C32+C59+C62+C160+C181+C187+C215+C217+C220+C226+C258</f>
        <v>#REF!</v>
      </c>
      <c r="D268" s="1246">
        <v>18548829975.970001</v>
      </c>
      <c r="E268" s="1247">
        <v>1595930611.76</v>
      </c>
      <c r="F268" s="1248">
        <v>8.6039422099805071E-2</v>
      </c>
      <c r="G268" s="831"/>
      <c r="H268" s="1249"/>
    </row>
    <row r="270" spans="1:8" ht="16.5" customHeight="1" x14ac:dyDescent="0.25">
      <c r="G270" s="1253"/>
    </row>
    <row r="271" spans="1:8" x14ac:dyDescent="0.25">
      <c r="B271" s="1255" t="s">
        <v>554</v>
      </c>
      <c r="C271" s="1256">
        <v>15119006440.620001</v>
      </c>
      <c r="D271" s="1256">
        <v>18665556386.73</v>
      </c>
      <c r="E271" s="1256">
        <v>1606518472.3599999</v>
      </c>
      <c r="F271" s="1047">
        <f>E271/D271</f>
        <v>8.6068608889801446E-2</v>
      </c>
    </row>
    <row r="272" spans="1:8" x14ac:dyDescent="0.25">
      <c r="B272" s="1252" t="s">
        <v>157</v>
      </c>
      <c r="C272" s="1257" t="e">
        <f>C268/C271</f>
        <v>#REF!</v>
      </c>
      <c r="D272" s="1257">
        <f>D268/D271</f>
        <v>0.99374642746556519</v>
      </c>
      <c r="E272" s="1257">
        <f>E268/E271</f>
        <v>0.99340943737519172</v>
      </c>
      <c r="F272" s="1257"/>
    </row>
    <row r="276" spans="1:7" s="930" customFormat="1" ht="17.25" customHeight="1" x14ac:dyDescent="0.25">
      <c r="A276" s="1751" t="s">
        <v>624</v>
      </c>
      <c r="B276" s="1751"/>
      <c r="E276" s="1276" t="s">
        <v>211</v>
      </c>
      <c r="F276" s="1276"/>
      <c r="G276" s="1276"/>
    </row>
    <row r="277" spans="1:7" ht="11.25" customHeight="1" x14ac:dyDescent="0.25">
      <c r="A277" s="1751"/>
      <c r="B277" s="1751"/>
      <c r="C277" s="931"/>
      <c r="D277" s="931"/>
      <c r="E277" s="931"/>
      <c r="F277" s="931"/>
      <c r="G277" s="930"/>
    </row>
    <row r="278" spans="1:7" x14ac:dyDescent="0.25">
      <c r="B278" s="1258"/>
      <c r="C278" s="1259"/>
      <c r="D278" s="1259"/>
      <c r="E278" s="1259"/>
      <c r="F278" s="1259"/>
    </row>
    <row r="279" spans="1:7" x14ac:dyDescent="0.25">
      <c r="B279" s="1258"/>
      <c r="C279" s="1260">
        <v>15119006440.620001</v>
      </c>
      <c r="D279" s="1261"/>
      <c r="E279" s="1261"/>
      <c r="F279" s="1260"/>
    </row>
    <row r="280" spans="1:7" x14ac:dyDescent="0.25">
      <c r="B280" s="1258"/>
      <c r="C280" s="1262">
        <v>114293914.54000001</v>
      </c>
      <c r="D280" s="1263"/>
      <c r="E280" s="1263"/>
      <c r="F280" s="1262"/>
    </row>
    <row r="281" spans="1:7" x14ac:dyDescent="0.25">
      <c r="B281" s="1258"/>
      <c r="C281" s="1262">
        <f>C279-C280</f>
        <v>15004712526.08</v>
      </c>
      <c r="D281" s="1261"/>
      <c r="E281" s="1261"/>
      <c r="F281" s="1262"/>
    </row>
    <row r="282" spans="1:7" x14ac:dyDescent="0.25">
      <c r="B282" s="1258"/>
      <c r="C282" s="1259" t="e">
        <f>C281-C268</f>
        <v>#REF!</v>
      </c>
      <c r="D282" s="1259"/>
      <c r="E282" s="1259"/>
      <c r="F282" s="1259"/>
    </row>
    <row r="293" spans="1:2" s="1253" customFormat="1" x14ac:dyDescent="0.25">
      <c r="A293" s="1250"/>
      <c r="B293" s="1252"/>
    </row>
    <row r="294" spans="1:2" s="1253" customFormat="1" x14ac:dyDescent="0.25">
      <c r="A294" s="1250"/>
      <c r="B294" s="1252"/>
    </row>
    <row r="295" spans="1:2" s="1253" customFormat="1" x14ac:dyDescent="0.25">
      <c r="A295" s="1250"/>
      <c r="B295" s="1252"/>
    </row>
    <row r="296" spans="1:2" s="1253" customFormat="1" x14ac:dyDescent="0.25">
      <c r="A296" s="1250"/>
      <c r="B296" s="1252"/>
    </row>
    <row r="297" spans="1:2" s="1253" customFormat="1" x14ac:dyDescent="0.25">
      <c r="A297" s="1250"/>
      <c r="B297" s="1252"/>
    </row>
    <row r="298" spans="1:2" s="1253" customFormat="1" x14ac:dyDescent="0.25">
      <c r="A298" s="1250"/>
      <c r="B298" s="1252"/>
    </row>
    <row r="299" spans="1:2" s="1253" customFormat="1" x14ac:dyDescent="0.25">
      <c r="A299" s="1250"/>
      <c r="B299" s="1252"/>
    </row>
    <row r="300" spans="1:2" s="1253" customFormat="1" x14ac:dyDescent="0.25">
      <c r="A300" s="1250"/>
      <c r="B300" s="1252"/>
    </row>
    <row r="301" spans="1:2" s="1253" customFormat="1" x14ac:dyDescent="0.25">
      <c r="A301" s="1250"/>
      <c r="B301" s="1252"/>
    </row>
    <row r="302" spans="1:2" s="1253" customFormat="1" x14ac:dyDescent="0.25">
      <c r="A302" s="1250"/>
      <c r="B302" s="1252"/>
    </row>
  </sheetData>
  <mergeCells count="8">
    <mergeCell ref="A276:B277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2"/>
  <sheetViews>
    <sheetView topLeftCell="B1" zoomScaleNormal="100" workbookViewId="0">
      <pane ySplit="5" topLeftCell="A307" activePane="bottomLeft" state="frozen"/>
      <selection activeCell="P95" sqref="P95"/>
      <selection pane="bottomLeft" activeCell="B101" sqref="A101:XFD114"/>
    </sheetView>
  </sheetViews>
  <sheetFormatPr defaultRowHeight="15" x14ac:dyDescent="0.25"/>
  <cols>
    <col min="1" max="1" width="5" style="1250" customWidth="1"/>
    <col min="2" max="2" width="5.7109375" style="1251" customWidth="1"/>
    <col min="3" max="3" width="6.7109375" style="1251" customWidth="1"/>
    <col min="4" max="4" width="13.7109375" style="1251" customWidth="1"/>
    <col min="5" max="5" width="5.7109375" style="1251" customWidth="1"/>
    <col min="6" max="6" width="86.5703125" style="1252" customWidth="1"/>
    <col min="7" max="7" width="19.42578125" style="1253" hidden="1" customWidth="1"/>
    <col min="8" max="8" width="20.28515625" style="1253" customWidth="1"/>
    <col min="9" max="9" width="18.85546875" style="1253" customWidth="1"/>
    <col min="10" max="10" width="12.42578125" style="1253" customWidth="1"/>
    <col min="11" max="11" width="18.42578125" style="1254" customWidth="1"/>
    <col min="12" max="12" width="19.85546875" style="1254" customWidth="1"/>
    <col min="13" max="16384" width="9.140625" style="1254"/>
  </cols>
  <sheetData>
    <row r="1" spans="1:12" s="763" customFormat="1" ht="24" customHeight="1" x14ac:dyDescent="0.25">
      <c r="A1" s="1789" t="s">
        <v>551</v>
      </c>
      <c r="B1" s="1789"/>
      <c r="C1" s="1789"/>
      <c r="D1" s="1789"/>
      <c r="E1" s="1789"/>
      <c r="F1" s="1789"/>
      <c r="G1" s="1789"/>
      <c r="H1" s="1789"/>
      <c r="I1" s="1789"/>
      <c r="J1" s="1789"/>
    </row>
    <row r="2" spans="1:12" s="763" customFormat="1" ht="13.5" hidden="1" customHeight="1" x14ac:dyDescent="0.25">
      <c r="A2" s="764"/>
      <c r="B2" s="764"/>
      <c r="C2" s="764"/>
      <c r="D2" s="764"/>
      <c r="E2" s="764"/>
      <c r="F2" s="764"/>
      <c r="G2" s="764"/>
      <c r="H2" s="764"/>
      <c r="I2" s="764"/>
      <c r="J2" s="764"/>
    </row>
    <row r="3" spans="1:12" s="763" customFormat="1" ht="15" customHeight="1" thickBot="1" x14ac:dyDescent="0.3">
      <c r="A3" s="765"/>
      <c r="B3" s="766"/>
      <c r="C3" s="767"/>
      <c r="D3" s="766"/>
      <c r="E3" s="766"/>
      <c r="F3" s="766"/>
      <c r="G3" s="766"/>
      <c r="H3" s="766"/>
      <c r="I3" s="766"/>
      <c r="J3" s="768" t="s">
        <v>0</v>
      </c>
    </row>
    <row r="4" spans="1:12" s="763" customFormat="1" ht="35.25" customHeight="1" thickBot="1" x14ac:dyDescent="0.3">
      <c r="A4" s="1790" t="s">
        <v>1</v>
      </c>
      <c r="B4" s="1792" t="s">
        <v>2</v>
      </c>
      <c r="C4" s="1793"/>
      <c r="D4" s="1793"/>
      <c r="E4" s="1794"/>
      <c r="F4" s="1795" t="s">
        <v>278</v>
      </c>
      <c r="G4" s="1797" t="s">
        <v>276</v>
      </c>
      <c r="H4" s="1799" t="s">
        <v>552</v>
      </c>
      <c r="I4" s="1801" t="s">
        <v>625</v>
      </c>
      <c r="J4" s="1803" t="s">
        <v>274</v>
      </c>
    </row>
    <row r="5" spans="1:12" s="766" customFormat="1" ht="24.75" customHeight="1" thickBot="1" x14ac:dyDescent="0.3">
      <c r="A5" s="1791"/>
      <c r="B5" s="1277" t="s">
        <v>3</v>
      </c>
      <c r="C5" s="1278" t="s">
        <v>4</v>
      </c>
      <c r="D5" s="1278" t="s">
        <v>5</v>
      </c>
      <c r="E5" s="1279" t="s">
        <v>6</v>
      </c>
      <c r="F5" s="1796"/>
      <c r="G5" s="1798"/>
      <c r="H5" s="1800"/>
      <c r="I5" s="1802"/>
      <c r="J5" s="1804"/>
    </row>
    <row r="6" spans="1:12" s="778" customFormat="1" ht="36" customHeight="1" thickBot="1" x14ac:dyDescent="0.3">
      <c r="A6" s="769">
        <v>1</v>
      </c>
      <c r="B6" s="770"/>
      <c r="C6" s="771"/>
      <c r="D6" s="771"/>
      <c r="E6" s="772"/>
      <c r="F6" s="773" t="s">
        <v>226</v>
      </c>
      <c r="G6" s="774">
        <f>G7+G10+G19</f>
        <v>1517118806.54</v>
      </c>
      <c r="H6" s="775">
        <f t="shared" ref="H6:I6" si="0">H7+H10+H19</f>
        <v>996975914.42999995</v>
      </c>
      <c r="I6" s="776">
        <f t="shared" si="0"/>
        <v>172280583.83000001</v>
      </c>
      <c r="J6" s="777">
        <f>I6/H6</f>
        <v>0.17280315535857035</v>
      </c>
      <c r="L6" s="779"/>
    </row>
    <row r="7" spans="1:12" s="789" customFormat="1" ht="30" customHeight="1" thickBot="1" x14ac:dyDescent="0.3">
      <c r="A7" s="780"/>
      <c r="B7" s="781"/>
      <c r="C7" s="782"/>
      <c r="D7" s="782"/>
      <c r="E7" s="783"/>
      <c r="F7" s="784" t="s">
        <v>10</v>
      </c>
      <c r="G7" s="785">
        <f>G8</f>
        <v>100000</v>
      </c>
      <c r="H7" s="786">
        <f t="shared" ref="H7:I7" si="1">H8</f>
        <v>100000</v>
      </c>
      <c r="I7" s="787">
        <f t="shared" si="1"/>
        <v>0</v>
      </c>
      <c r="J7" s="788">
        <f t="shared" ref="J7:J77" si="2">I7/H7</f>
        <v>0</v>
      </c>
      <c r="L7" s="790"/>
    </row>
    <row r="8" spans="1:12" s="800" customFormat="1" ht="30.75" customHeight="1" x14ac:dyDescent="0.25">
      <c r="A8" s="791"/>
      <c r="B8" s="792"/>
      <c r="C8" s="793"/>
      <c r="D8" s="793"/>
      <c r="E8" s="794"/>
      <c r="F8" s="795" t="s">
        <v>165</v>
      </c>
      <c r="G8" s="796">
        <f>SUM(G9:G9)</f>
        <v>100000</v>
      </c>
      <c r="H8" s="797">
        <f t="shared" ref="H8:I8" si="3">SUM(H9:H9)</f>
        <v>100000</v>
      </c>
      <c r="I8" s="798">
        <f t="shared" si="3"/>
        <v>0</v>
      </c>
      <c r="J8" s="799">
        <f t="shared" si="2"/>
        <v>0</v>
      </c>
      <c r="L8" s="801"/>
    </row>
    <row r="9" spans="1:12" s="766" customFormat="1" ht="15" customHeight="1" thickBot="1" x14ac:dyDescent="0.3">
      <c r="A9" s="802"/>
      <c r="B9" s="803" t="s">
        <v>11</v>
      </c>
      <c r="C9" s="804"/>
      <c r="D9" s="804" t="s">
        <v>279</v>
      </c>
      <c r="E9" s="805" t="s">
        <v>12</v>
      </c>
      <c r="F9" s="806"/>
      <c r="G9" s="807">
        <v>100000</v>
      </c>
      <c r="H9" s="808">
        <v>100000</v>
      </c>
      <c r="I9" s="809">
        <v>0</v>
      </c>
      <c r="J9" s="810">
        <f t="shared" si="2"/>
        <v>0</v>
      </c>
      <c r="K9" s="811"/>
      <c r="L9" s="811"/>
    </row>
    <row r="10" spans="1:12" s="813" customFormat="1" ht="30" customHeight="1" thickBot="1" x14ac:dyDescent="0.3">
      <c r="A10" s="812"/>
      <c r="B10" s="781"/>
      <c r="C10" s="782"/>
      <c r="D10" s="782"/>
      <c r="E10" s="783"/>
      <c r="F10" s="784" t="s">
        <v>158</v>
      </c>
      <c r="G10" s="785">
        <f>G11+G16</f>
        <v>1497473673.9400001</v>
      </c>
      <c r="H10" s="786">
        <f t="shared" ref="H10:I10" si="4">H11+H16</f>
        <v>976539432.52999997</v>
      </c>
      <c r="I10" s="787">
        <f t="shared" si="4"/>
        <v>151944101.93000001</v>
      </c>
      <c r="J10" s="788">
        <f t="shared" si="2"/>
        <v>0.15559443568637682</v>
      </c>
      <c r="L10" s="814"/>
    </row>
    <row r="11" spans="1:12" s="800" customFormat="1" ht="45" customHeight="1" x14ac:dyDescent="0.25">
      <c r="A11" s="791"/>
      <c r="B11" s="792"/>
      <c r="C11" s="793"/>
      <c r="D11" s="793"/>
      <c r="E11" s="794"/>
      <c r="F11" s="815" t="s">
        <v>230</v>
      </c>
      <c r="G11" s="816">
        <f>SUM(G12:G14)</f>
        <v>654924280</v>
      </c>
      <c r="H11" s="817">
        <f>SUM(H12:H15)</f>
        <v>976539432.52999997</v>
      </c>
      <c r="I11" s="818">
        <f>SUM(I12:I15)</f>
        <v>151944101.93000001</v>
      </c>
      <c r="J11" s="819">
        <f t="shared" si="2"/>
        <v>0.15559443568637682</v>
      </c>
      <c r="L11" s="801"/>
    </row>
    <row r="12" spans="1:12" s="766" customFormat="1" ht="12.75" customHeight="1" x14ac:dyDescent="0.25">
      <c r="A12" s="802"/>
      <c r="B12" s="820" t="s">
        <v>11</v>
      </c>
      <c r="C12" s="821"/>
      <c r="D12" s="821" t="s">
        <v>280</v>
      </c>
      <c r="E12" s="822" t="s">
        <v>14</v>
      </c>
      <c r="F12" s="823"/>
      <c r="G12" s="824">
        <v>144000000</v>
      </c>
      <c r="H12" s="825">
        <v>66000000</v>
      </c>
      <c r="I12" s="826">
        <v>24908000</v>
      </c>
      <c r="J12" s="827">
        <f t="shared" si="2"/>
        <v>0.37739393939393939</v>
      </c>
      <c r="L12" s="811"/>
    </row>
    <row r="13" spans="1:12" s="766" customFormat="1" ht="12.75" customHeight="1" x14ac:dyDescent="0.25">
      <c r="A13" s="802"/>
      <c r="B13" s="820" t="s">
        <v>11</v>
      </c>
      <c r="C13" s="821"/>
      <c r="D13" s="821" t="s">
        <v>281</v>
      </c>
      <c r="E13" s="822" t="s">
        <v>15</v>
      </c>
      <c r="F13" s="823"/>
      <c r="G13" s="824">
        <v>3500000</v>
      </c>
      <c r="H13" s="825">
        <v>4213016</v>
      </c>
      <c r="I13" s="826">
        <v>548326.5</v>
      </c>
      <c r="J13" s="827">
        <f t="shared" si="2"/>
        <v>0.13015058570867047</v>
      </c>
      <c r="K13" s="811"/>
      <c r="L13" s="811"/>
    </row>
    <row r="14" spans="1:12" s="766" customFormat="1" ht="12.75" customHeight="1" thickBot="1" x14ac:dyDescent="0.3">
      <c r="A14" s="802"/>
      <c r="B14" s="828" t="s">
        <v>11</v>
      </c>
      <c r="C14" s="1306"/>
      <c r="D14" s="1306" t="s">
        <v>282</v>
      </c>
      <c r="E14" s="1308" t="s">
        <v>15</v>
      </c>
      <c r="F14" s="823"/>
      <c r="G14" s="824">
        <v>507424280</v>
      </c>
      <c r="H14" s="825">
        <v>906326416.52999997</v>
      </c>
      <c r="I14" s="826">
        <v>126487775.43000001</v>
      </c>
      <c r="J14" s="827">
        <f t="shared" si="2"/>
        <v>0.13956094970096591</v>
      </c>
      <c r="K14" s="831"/>
      <c r="L14" s="811"/>
    </row>
    <row r="15" spans="1:12" s="766" customFormat="1" ht="12.75" hidden="1" customHeight="1" x14ac:dyDescent="0.25">
      <c r="A15" s="802"/>
      <c r="B15" s="828" t="s">
        <v>11</v>
      </c>
      <c r="C15" s="1306"/>
      <c r="D15" s="1306" t="s">
        <v>501</v>
      </c>
      <c r="E15" s="1308" t="s">
        <v>15</v>
      </c>
      <c r="F15" s="832" t="s">
        <v>504</v>
      </c>
      <c r="G15" s="824"/>
      <c r="H15" s="825"/>
      <c r="I15" s="826"/>
      <c r="J15" s="827" t="e">
        <f t="shared" si="2"/>
        <v>#DIV/0!</v>
      </c>
      <c r="K15" s="831"/>
      <c r="L15" s="811"/>
    </row>
    <row r="16" spans="1:12" s="766" customFormat="1" ht="30" hidden="1" customHeight="1" x14ac:dyDescent="0.25">
      <c r="A16" s="802"/>
      <c r="B16" s="833"/>
      <c r="C16" s="834"/>
      <c r="D16" s="834"/>
      <c r="E16" s="835"/>
      <c r="F16" s="795" t="s">
        <v>214</v>
      </c>
      <c r="G16" s="836">
        <f>SUM(G17:G17)</f>
        <v>842549393.94000006</v>
      </c>
      <c r="H16" s="837">
        <f>SUM(H17:H18)</f>
        <v>0</v>
      </c>
      <c r="I16" s="838">
        <f>SUM(I17:I18)</f>
        <v>0</v>
      </c>
      <c r="J16" s="839" t="e">
        <f t="shared" si="2"/>
        <v>#DIV/0!</v>
      </c>
      <c r="L16" s="811"/>
    </row>
    <row r="17" spans="1:12" s="766" customFormat="1" ht="13.5" hidden="1" customHeight="1" x14ac:dyDescent="0.25">
      <c r="A17" s="802"/>
      <c r="B17" s="820" t="s">
        <v>11</v>
      </c>
      <c r="C17" s="821"/>
      <c r="D17" s="821" t="s">
        <v>283</v>
      </c>
      <c r="E17" s="822" t="s">
        <v>12</v>
      </c>
      <c r="F17" s="823"/>
      <c r="G17" s="824">
        <v>842549393.94000006</v>
      </c>
      <c r="H17" s="840"/>
      <c r="I17" s="826"/>
      <c r="J17" s="827" t="e">
        <f t="shared" si="2"/>
        <v>#DIV/0!</v>
      </c>
      <c r="K17" s="831"/>
      <c r="L17" s="811"/>
    </row>
    <row r="18" spans="1:12" s="766" customFormat="1" ht="15.75" hidden="1" customHeight="1" thickBot="1" x14ac:dyDescent="0.3">
      <c r="A18" s="802"/>
      <c r="B18" s="841" t="s">
        <v>11</v>
      </c>
      <c r="C18" s="842"/>
      <c r="D18" s="842" t="s">
        <v>463</v>
      </c>
      <c r="E18" s="843" t="s">
        <v>12</v>
      </c>
      <c r="F18" s="844"/>
      <c r="G18" s="845"/>
      <c r="H18" s="846"/>
      <c r="I18" s="847"/>
      <c r="J18" s="827" t="e">
        <f t="shared" si="2"/>
        <v>#DIV/0!</v>
      </c>
      <c r="K18" s="831"/>
      <c r="L18" s="811"/>
    </row>
    <row r="19" spans="1:12" s="813" customFormat="1" ht="35.25" customHeight="1" thickBot="1" x14ac:dyDescent="0.3">
      <c r="A19" s="812"/>
      <c r="B19" s="781"/>
      <c r="C19" s="782"/>
      <c r="D19" s="782"/>
      <c r="E19" s="783"/>
      <c r="F19" s="784" t="s">
        <v>213</v>
      </c>
      <c r="G19" s="785">
        <f>G20</f>
        <v>19545132.600000001</v>
      </c>
      <c r="H19" s="786">
        <f>H20</f>
        <v>20336481.899999999</v>
      </c>
      <c r="I19" s="787">
        <f t="shared" ref="I19" si="5">I20</f>
        <v>20336481.899999999</v>
      </c>
      <c r="J19" s="788">
        <f t="shared" si="2"/>
        <v>1</v>
      </c>
      <c r="L19" s="814"/>
    </row>
    <row r="20" spans="1:12" s="800" customFormat="1" ht="111.75" customHeight="1" x14ac:dyDescent="0.25">
      <c r="A20" s="791"/>
      <c r="B20" s="848"/>
      <c r="C20" s="849"/>
      <c r="D20" s="849"/>
      <c r="E20" s="850"/>
      <c r="F20" s="795" t="s">
        <v>215</v>
      </c>
      <c r="G20" s="851">
        <f>SUM(G21:G21)</f>
        <v>19545132.600000001</v>
      </c>
      <c r="H20" s="797">
        <f>SUM(H21:H21)</f>
        <v>20336481.899999999</v>
      </c>
      <c r="I20" s="798">
        <f t="shared" ref="I20" si="6">SUM(I21:I21)</f>
        <v>20336481.899999999</v>
      </c>
      <c r="J20" s="799">
        <f t="shared" si="2"/>
        <v>1</v>
      </c>
      <c r="L20" s="801"/>
    </row>
    <row r="21" spans="1:12" s="766" customFormat="1" ht="16.5" customHeight="1" thickBot="1" x14ac:dyDescent="0.3">
      <c r="A21" s="852"/>
      <c r="B21" s="803" t="s">
        <v>11</v>
      </c>
      <c r="C21" s="804"/>
      <c r="D21" s="804" t="s">
        <v>284</v>
      </c>
      <c r="E21" s="805" t="s">
        <v>16</v>
      </c>
      <c r="F21" s="853"/>
      <c r="G21" s="854">
        <v>19545132.600000001</v>
      </c>
      <c r="H21" s="846">
        <v>20336481.899999999</v>
      </c>
      <c r="I21" s="855">
        <v>20336481.899999999</v>
      </c>
      <c r="J21" s="856">
        <f t="shared" si="2"/>
        <v>1</v>
      </c>
      <c r="L21" s="811"/>
    </row>
    <row r="22" spans="1:12" s="778" customFormat="1" ht="38.25" customHeight="1" thickBot="1" x14ac:dyDescent="0.3">
      <c r="A22" s="857">
        <v>2</v>
      </c>
      <c r="B22" s="858"/>
      <c r="C22" s="859"/>
      <c r="D22" s="859"/>
      <c r="E22" s="860"/>
      <c r="F22" s="861" t="s">
        <v>227</v>
      </c>
      <c r="G22" s="862">
        <f>G23+G29+G34+G41+G47+G54</f>
        <v>2893460778.4099998</v>
      </c>
      <c r="H22" s="863">
        <f>H23+H29+H34+H41+H47+H54</f>
        <v>2430514725.1900005</v>
      </c>
      <c r="I22" s="864">
        <f>I23+I29+I34+I41+I47</f>
        <v>251319475</v>
      </c>
      <c r="J22" s="865">
        <f t="shared" si="2"/>
        <v>0.10340174959456525</v>
      </c>
      <c r="L22" s="779"/>
    </row>
    <row r="23" spans="1:12" s="874" customFormat="1" ht="66" customHeight="1" x14ac:dyDescent="0.25">
      <c r="A23" s="780"/>
      <c r="B23" s="866"/>
      <c r="C23" s="867"/>
      <c r="D23" s="867"/>
      <c r="E23" s="868"/>
      <c r="F23" s="869" t="s">
        <v>246</v>
      </c>
      <c r="G23" s="870">
        <f>G24+G27</f>
        <v>458711609.99000001</v>
      </c>
      <c r="H23" s="871">
        <f>SUM(H24+H27)</f>
        <v>924556106.92000008</v>
      </c>
      <c r="I23" s="872">
        <f t="shared" ref="I23" si="7">I24+I27</f>
        <v>162051644.93000001</v>
      </c>
      <c r="J23" s="873">
        <f t="shared" si="2"/>
        <v>0.17527507927003722</v>
      </c>
      <c r="L23" s="875"/>
    </row>
    <row r="24" spans="1:12" s="884" customFormat="1" ht="42" customHeight="1" x14ac:dyDescent="0.25">
      <c r="A24" s="876"/>
      <c r="B24" s="877"/>
      <c r="C24" s="878"/>
      <c r="D24" s="878"/>
      <c r="E24" s="879"/>
      <c r="F24" s="795" t="s">
        <v>18</v>
      </c>
      <c r="G24" s="880">
        <f>SUM(G25:G26)</f>
        <v>453711609.99000001</v>
      </c>
      <c r="H24" s="881">
        <f>SUM(H25:H26)</f>
        <v>919356106.92000008</v>
      </c>
      <c r="I24" s="882">
        <f t="shared" ref="I24" si="8">SUM(I25:I26)</f>
        <v>162006623.90000001</v>
      </c>
      <c r="J24" s="883">
        <f t="shared" si="2"/>
        <v>0.17621748817522936</v>
      </c>
      <c r="L24" s="885"/>
    </row>
    <row r="25" spans="1:12" s="766" customFormat="1" ht="12.75" customHeight="1" x14ac:dyDescent="0.25">
      <c r="A25" s="802"/>
      <c r="B25" s="886" t="s">
        <v>19</v>
      </c>
      <c r="C25" s="1314"/>
      <c r="D25" s="1314" t="s">
        <v>285</v>
      </c>
      <c r="E25" s="1317" t="s">
        <v>15</v>
      </c>
      <c r="F25" s="823"/>
      <c r="G25" s="889">
        <v>27015182.239999998</v>
      </c>
      <c r="H25" s="825">
        <v>196452819.34999999</v>
      </c>
      <c r="I25" s="826">
        <v>2677127.1</v>
      </c>
      <c r="J25" s="827">
        <f t="shared" si="2"/>
        <v>1.3627328479467812E-2</v>
      </c>
      <c r="K25" s="831"/>
      <c r="L25" s="811"/>
    </row>
    <row r="26" spans="1:12" s="766" customFormat="1" ht="14.25" customHeight="1" x14ac:dyDescent="0.25">
      <c r="A26" s="802"/>
      <c r="B26" s="886" t="s">
        <v>19</v>
      </c>
      <c r="C26" s="1314"/>
      <c r="D26" s="1314" t="s">
        <v>286</v>
      </c>
      <c r="E26" s="1317" t="s">
        <v>12</v>
      </c>
      <c r="F26" s="823"/>
      <c r="G26" s="889">
        <v>426696427.75</v>
      </c>
      <c r="H26" s="825">
        <v>722903287.57000005</v>
      </c>
      <c r="I26" s="826">
        <v>159329496.80000001</v>
      </c>
      <c r="J26" s="827">
        <f t="shared" si="2"/>
        <v>0.22040223020091307</v>
      </c>
      <c r="K26" s="831"/>
      <c r="L26" s="811"/>
    </row>
    <row r="27" spans="1:12" s="884" customFormat="1" ht="15" customHeight="1" x14ac:dyDescent="0.25">
      <c r="A27" s="876"/>
      <c r="B27" s="877"/>
      <c r="C27" s="878"/>
      <c r="D27" s="878"/>
      <c r="E27" s="879"/>
      <c r="F27" s="795" t="s">
        <v>20</v>
      </c>
      <c r="G27" s="890">
        <f>SUM(G28:G28)</f>
        <v>5000000</v>
      </c>
      <c r="H27" s="891">
        <f>SUM(H28:H28)</f>
        <v>5200000</v>
      </c>
      <c r="I27" s="892">
        <f t="shared" ref="I27" si="9">SUM(I28:I28)</f>
        <v>45021.03</v>
      </c>
      <c r="J27" s="893">
        <f t="shared" si="2"/>
        <v>8.6578903846153844E-3</v>
      </c>
      <c r="L27" s="885"/>
    </row>
    <row r="28" spans="1:12" s="766" customFormat="1" ht="14.25" customHeight="1" x14ac:dyDescent="0.25">
      <c r="A28" s="802"/>
      <c r="B28" s="886" t="s">
        <v>19</v>
      </c>
      <c r="C28" s="894"/>
      <c r="D28" s="1314" t="s">
        <v>287</v>
      </c>
      <c r="E28" s="895" t="s">
        <v>15</v>
      </c>
      <c r="F28" s="823"/>
      <c r="G28" s="889">
        <v>5000000</v>
      </c>
      <c r="H28" s="825">
        <v>5200000</v>
      </c>
      <c r="I28" s="826">
        <v>45021.03</v>
      </c>
      <c r="J28" s="827">
        <f t="shared" si="2"/>
        <v>8.6578903846153844E-3</v>
      </c>
      <c r="K28" s="831"/>
      <c r="L28" s="811"/>
    </row>
    <row r="29" spans="1:12" s="874" customFormat="1" ht="18.75" customHeight="1" x14ac:dyDescent="0.25">
      <c r="A29" s="780"/>
      <c r="B29" s="896"/>
      <c r="C29" s="897"/>
      <c r="D29" s="897"/>
      <c r="E29" s="898"/>
      <c r="F29" s="899" t="s">
        <v>166</v>
      </c>
      <c r="G29" s="900">
        <f>G30</f>
        <v>500000</v>
      </c>
      <c r="H29" s="901">
        <f>H30+H32</f>
        <v>108183.24</v>
      </c>
      <c r="I29" s="902">
        <f>I30+I32</f>
        <v>0</v>
      </c>
      <c r="J29" s="903">
        <f t="shared" si="2"/>
        <v>0</v>
      </c>
      <c r="L29" s="875"/>
    </row>
    <row r="30" spans="1:12" s="884" customFormat="1" ht="30" customHeight="1" x14ac:dyDescent="0.25">
      <c r="A30" s="876"/>
      <c r="B30" s="877"/>
      <c r="C30" s="878"/>
      <c r="D30" s="878"/>
      <c r="E30" s="879"/>
      <c r="F30" s="795" t="s">
        <v>21</v>
      </c>
      <c r="G30" s="890">
        <f>G31</f>
        <v>500000</v>
      </c>
      <c r="H30" s="891">
        <f>H31</f>
        <v>108183.24</v>
      </c>
      <c r="I30" s="892">
        <f t="shared" ref="I30" si="10">I31</f>
        <v>0</v>
      </c>
      <c r="J30" s="893">
        <f t="shared" si="2"/>
        <v>0</v>
      </c>
      <c r="K30" s="831"/>
      <c r="L30" s="885"/>
    </row>
    <row r="31" spans="1:12" s="766" customFormat="1" ht="14.25" customHeight="1" x14ac:dyDescent="0.25">
      <c r="A31" s="802"/>
      <c r="B31" s="886" t="s">
        <v>19</v>
      </c>
      <c r="C31" s="894" t="s">
        <v>569</v>
      </c>
      <c r="D31" s="894" t="s">
        <v>288</v>
      </c>
      <c r="E31" s="895" t="s">
        <v>22</v>
      </c>
      <c r="F31" s="823"/>
      <c r="G31" s="889">
        <v>500000</v>
      </c>
      <c r="H31" s="825">
        <v>108183.24</v>
      </c>
      <c r="I31" s="826">
        <v>0</v>
      </c>
      <c r="J31" s="827">
        <f t="shared" si="2"/>
        <v>0</v>
      </c>
      <c r="K31" s="831"/>
      <c r="L31" s="811"/>
    </row>
    <row r="32" spans="1:12" s="766" customFormat="1" ht="34.5" hidden="1" customHeight="1" x14ac:dyDescent="0.25">
      <c r="A32" s="802"/>
      <c r="B32" s="877"/>
      <c r="C32" s="878"/>
      <c r="D32" s="878"/>
      <c r="E32" s="879"/>
      <c r="F32" s="795" t="s">
        <v>433</v>
      </c>
      <c r="G32" s="890"/>
      <c r="H32" s="891">
        <f>H33</f>
        <v>0</v>
      </c>
      <c r="I32" s="892">
        <f>I33</f>
        <v>0</v>
      </c>
      <c r="J32" s="893" t="e">
        <f t="shared" si="2"/>
        <v>#DIV/0!</v>
      </c>
      <c r="K32" s="831"/>
      <c r="L32" s="811"/>
    </row>
    <row r="33" spans="1:12" s="766" customFormat="1" ht="15.75" hidden="1" customHeight="1" x14ac:dyDescent="0.25">
      <c r="A33" s="802"/>
      <c r="B33" s="886" t="s">
        <v>19</v>
      </c>
      <c r="C33" s="894"/>
      <c r="D33" s="894" t="s">
        <v>434</v>
      </c>
      <c r="E33" s="895" t="s">
        <v>22</v>
      </c>
      <c r="F33" s="823"/>
      <c r="G33" s="889"/>
      <c r="H33" s="825"/>
      <c r="I33" s="826"/>
      <c r="J33" s="827" t="e">
        <f t="shared" si="2"/>
        <v>#DIV/0!</v>
      </c>
      <c r="K33" s="831"/>
      <c r="L33" s="811"/>
    </row>
    <row r="34" spans="1:12" s="766" customFormat="1" ht="30" hidden="1" customHeight="1" x14ac:dyDescent="0.25">
      <c r="A34" s="802"/>
      <c r="B34" s="896"/>
      <c r="C34" s="897"/>
      <c r="D34" s="897"/>
      <c r="E34" s="898"/>
      <c r="F34" s="899" t="s">
        <v>214</v>
      </c>
      <c r="G34" s="900">
        <f>G35</f>
        <v>915834444.45000005</v>
      </c>
      <c r="H34" s="901">
        <f>SUM(H35+H38)</f>
        <v>0</v>
      </c>
      <c r="I34" s="902">
        <f>SUM(I35+I38)</f>
        <v>0</v>
      </c>
      <c r="J34" s="903" t="e">
        <f t="shared" si="2"/>
        <v>#DIV/0!</v>
      </c>
      <c r="L34" s="811"/>
    </row>
    <row r="35" spans="1:12" s="766" customFormat="1" ht="102.75" hidden="1" customHeight="1" x14ac:dyDescent="0.25">
      <c r="A35" s="802"/>
      <c r="B35" s="877"/>
      <c r="C35" s="878"/>
      <c r="D35" s="878"/>
      <c r="E35" s="879"/>
      <c r="F35" s="795" t="s">
        <v>225</v>
      </c>
      <c r="G35" s="890">
        <f>SUM(G36:G36)</f>
        <v>915834444.45000005</v>
      </c>
      <c r="H35" s="891">
        <f>SUM(H36:H37)</f>
        <v>0</v>
      </c>
      <c r="I35" s="892">
        <f>SUM(I36:I37)</f>
        <v>0</v>
      </c>
      <c r="J35" s="893" t="e">
        <f t="shared" si="2"/>
        <v>#DIV/0!</v>
      </c>
      <c r="L35" s="811"/>
    </row>
    <row r="36" spans="1:12" s="766" customFormat="1" ht="23.25" hidden="1" customHeight="1" x14ac:dyDescent="0.25">
      <c r="A36" s="802"/>
      <c r="B36" s="1323" t="s">
        <v>19</v>
      </c>
      <c r="C36" s="1314"/>
      <c r="D36" s="1314" t="s">
        <v>289</v>
      </c>
      <c r="E36" s="1317" t="s">
        <v>22</v>
      </c>
      <c r="F36" s="823"/>
      <c r="G36" s="889">
        <v>915834444.45000005</v>
      </c>
      <c r="H36" s="825">
        <f>258215684.22-258215684.22</f>
        <v>0</v>
      </c>
      <c r="I36" s="826">
        <f>258215684.22-258215684.22</f>
        <v>0</v>
      </c>
      <c r="J36" s="827" t="e">
        <f t="shared" si="2"/>
        <v>#DIV/0!</v>
      </c>
      <c r="K36" s="831"/>
      <c r="L36" s="811"/>
    </row>
    <row r="37" spans="1:12" s="766" customFormat="1" ht="19.5" hidden="1" customHeight="1" x14ac:dyDescent="0.25">
      <c r="A37" s="802"/>
      <c r="B37" s="1323" t="s">
        <v>19</v>
      </c>
      <c r="C37" s="1314"/>
      <c r="D37" s="1314" t="s">
        <v>464</v>
      </c>
      <c r="E37" s="1317" t="s">
        <v>22</v>
      </c>
      <c r="F37" s="823"/>
      <c r="G37" s="889"/>
      <c r="H37" s="825">
        <f>2608239.23-2608239.23</f>
        <v>0</v>
      </c>
      <c r="I37" s="826">
        <f>2608239.23-2608239.23</f>
        <v>0</v>
      </c>
      <c r="J37" s="827" t="e">
        <f t="shared" si="2"/>
        <v>#DIV/0!</v>
      </c>
      <c r="K37" s="831"/>
      <c r="L37" s="811"/>
    </row>
    <row r="38" spans="1:12" s="766" customFormat="1" ht="106.5" hidden="1" customHeight="1" x14ac:dyDescent="0.25">
      <c r="A38" s="802"/>
      <c r="B38" s="905"/>
      <c r="C38" s="906"/>
      <c r="D38" s="906"/>
      <c r="E38" s="907"/>
      <c r="F38" s="795" t="s">
        <v>514</v>
      </c>
      <c r="G38" s="908"/>
      <c r="H38" s="909">
        <f>SUM(H39:H40)</f>
        <v>0</v>
      </c>
      <c r="I38" s="910">
        <f>SUM(I39:I40)</f>
        <v>0</v>
      </c>
      <c r="J38" s="911" t="e">
        <f t="shared" si="2"/>
        <v>#DIV/0!</v>
      </c>
      <c r="K38" s="831"/>
      <c r="L38" s="811"/>
    </row>
    <row r="39" spans="1:12" s="766" customFormat="1" ht="27" hidden="1" customHeight="1" x14ac:dyDescent="0.25">
      <c r="A39" s="802"/>
      <c r="B39" s="1323" t="s">
        <v>19</v>
      </c>
      <c r="C39" s="1314"/>
      <c r="D39" s="1314" t="s">
        <v>513</v>
      </c>
      <c r="E39" s="1317" t="s">
        <v>22</v>
      </c>
      <c r="F39" s="823"/>
      <c r="G39" s="889"/>
      <c r="H39" s="825"/>
      <c r="I39" s="826"/>
      <c r="J39" s="827" t="e">
        <f t="shared" si="2"/>
        <v>#DIV/0!</v>
      </c>
      <c r="K39" s="831"/>
      <c r="L39" s="811"/>
    </row>
    <row r="40" spans="1:12" s="766" customFormat="1" ht="27" hidden="1" customHeight="1" x14ac:dyDescent="0.25">
      <c r="A40" s="802"/>
      <c r="B40" s="1323" t="s">
        <v>19</v>
      </c>
      <c r="C40" s="1314"/>
      <c r="D40" s="1314" t="s">
        <v>515</v>
      </c>
      <c r="E40" s="1317" t="s">
        <v>22</v>
      </c>
      <c r="F40" s="823"/>
      <c r="G40" s="889"/>
      <c r="H40" s="825"/>
      <c r="I40" s="826"/>
      <c r="J40" s="827" t="e">
        <f t="shared" si="2"/>
        <v>#DIV/0!</v>
      </c>
      <c r="K40" s="831"/>
      <c r="L40" s="811"/>
    </row>
    <row r="41" spans="1:12" s="874" customFormat="1" ht="18.75" customHeight="1" x14ac:dyDescent="0.25">
      <c r="A41" s="780"/>
      <c r="B41" s="896"/>
      <c r="C41" s="897"/>
      <c r="D41" s="897"/>
      <c r="E41" s="898"/>
      <c r="F41" s="899" t="s">
        <v>23</v>
      </c>
      <c r="G41" s="900">
        <f>G42</f>
        <v>331924010.10000002</v>
      </c>
      <c r="H41" s="901">
        <f>H42+H45</f>
        <v>211017366.44999999</v>
      </c>
      <c r="I41" s="902">
        <f>I42+I45</f>
        <v>45224022.579999998</v>
      </c>
      <c r="J41" s="903">
        <f t="shared" si="2"/>
        <v>0.21431422134024078</v>
      </c>
      <c r="L41" s="875"/>
    </row>
    <row r="42" spans="1:12" s="884" customFormat="1" ht="33.75" customHeight="1" x14ac:dyDescent="0.25">
      <c r="A42" s="876"/>
      <c r="B42" s="877"/>
      <c r="C42" s="878"/>
      <c r="D42" s="878"/>
      <c r="E42" s="879"/>
      <c r="F42" s="795" t="s">
        <v>216</v>
      </c>
      <c r="G42" s="890">
        <f>G43</f>
        <v>331924010.10000002</v>
      </c>
      <c r="H42" s="891">
        <f>SUM(H43:H44)</f>
        <v>211017366.44999999</v>
      </c>
      <c r="I42" s="892">
        <f>SUM(I43:I44)</f>
        <v>45224022.579999998</v>
      </c>
      <c r="J42" s="893">
        <f t="shared" si="2"/>
        <v>0.21431422134024078</v>
      </c>
      <c r="L42" s="885"/>
    </row>
    <row r="43" spans="1:12" s="766" customFormat="1" ht="16.5" customHeight="1" x14ac:dyDescent="0.25">
      <c r="A43" s="802"/>
      <c r="B43" s="1323" t="s">
        <v>19</v>
      </c>
      <c r="C43" s="1314" t="s">
        <v>569</v>
      </c>
      <c r="D43" s="1314" t="s">
        <v>290</v>
      </c>
      <c r="E43" s="1317" t="s">
        <v>22</v>
      </c>
      <c r="F43" s="823"/>
      <c r="G43" s="889">
        <v>331924010.10000002</v>
      </c>
      <c r="H43" s="825">
        <v>112319388.19</v>
      </c>
      <c r="I43" s="826">
        <v>45224022.579999998</v>
      </c>
      <c r="J43" s="827">
        <f t="shared" si="2"/>
        <v>0.40263772184637286</v>
      </c>
      <c r="L43" s="811"/>
    </row>
    <row r="44" spans="1:12" s="766" customFormat="1" ht="16.5" customHeight="1" x14ac:dyDescent="0.25">
      <c r="A44" s="802"/>
      <c r="B44" s="1323" t="s">
        <v>19</v>
      </c>
      <c r="C44" s="1314" t="s">
        <v>569</v>
      </c>
      <c r="D44" s="1314" t="s">
        <v>568</v>
      </c>
      <c r="E44" s="1317" t="s">
        <v>22</v>
      </c>
      <c r="F44" s="823"/>
      <c r="G44" s="889"/>
      <c r="H44" s="825">
        <v>98697978.260000005</v>
      </c>
      <c r="I44" s="826">
        <v>0</v>
      </c>
      <c r="J44" s="827">
        <f t="shared" si="2"/>
        <v>0</v>
      </c>
      <c r="L44" s="811"/>
    </row>
    <row r="45" spans="1:12" s="884" customFormat="1" ht="111" hidden="1" customHeight="1" x14ac:dyDescent="0.25">
      <c r="A45" s="876"/>
      <c r="B45" s="877"/>
      <c r="C45" s="878"/>
      <c r="D45" s="878"/>
      <c r="E45" s="879"/>
      <c r="F45" s="795" t="s">
        <v>526</v>
      </c>
      <c r="G45" s="890"/>
      <c r="H45" s="891">
        <f>H46</f>
        <v>0</v>
      </c>
      <c r="I45" s="892">
        <f t="shared" ref="I45" si="11">I46</f>
        <v>0</v>
      </c>
      <c r="J45" s="893" t="e">
        <f t="shared" si="2"/>
        <v>#DIV/0!</v>
      </c>
      <c r="L45" s="885"/>
    </row>
    <row r="46" spans="1:12" s="766" customFormat="1" ht="16.5" hidden="1" customHeight="1" x14ac:dyDescent="0.25">
      <c r="A46" s="802"/>
      <c r="B46" s="1323" t="s">
        <v>19</v>
      </c>
      <c r="C46" s="1314"/>
      <c r="D46" s="1314" t="s">
        <v>527</v>
      </c>
      <c r="E46" s="1317"/>
      <c r="F46" s="823"/>
      <c r="G46" s="889"/>
      <c r="H46" s="825"/>
      <c r="I46" s="826"/>
      <c r="J46" s="827" t="e">
        <f t="shared" si="2"/>
        <v>#DIV/0!</v>
      </c>
      <c r="K46" s="811"/>
      <c r="L46" s="811"/>
    </row>
    <row r="47" spans="1:12" s="874" customFormat="1" ht="42" customHeight="1" x14ac:dyDescent="0.25">
      <c r="A47" s="780"/>
      <c r="B47" s="912"/>
      <c r="C47" s="913"/>
      <c r="D47" s="913"/>
      <c r="E47" s="914"/>
      <c r="F47" s="899" t="s">
        <v>24</v>
      </c>
      <c r="G47" s="900">
        <f>G50+G52</f>
        <v>1130639097.71</v>
      </c>
      <c r="H47" s="901">
        <f>H48+H50+H52</f>
        <v>1294833068.5800002</v>
      </c>
      <c r="I47" s="902">
        <f>I48+I50+I52</f>
        <v>44043807.490000002</v>
      </c>
      <c r="J47" s="903">
        <f t="shared" si="2"/>
        <v>3.4015046849476406E-2</v>
      </c>
      <c r="L47" s="875"/>
    </row>
    <row r="48" spans="1:12" s="874" customFormat="1" ht="42" customHeight="1" x14ac:dyDescent="0.25">
      <c r="A48" s="780"/>
      <c r="B48" s="915"/>
      <c r="C48" s="915"/>
      <c r="D48" s="915"/>
      <c r="E48" s="915"/>
      <c r="F48" s="916" t="s">
        <v>433</v>
      </c>
      <c r="G48" s="917"/>
      <c r="H48" s="918">
        <f>SUM(H49)</f>
        <v>185251184.66999999</v>
      </c>
      <c r="I48" s="919">
        <f>SUM(I49)</f>
        <v>30443600.670000002</v>
      </c>
      <c r="J48" s="920"/>
      <c r="L48" s="875"/>
    </row>
    <row r="49" spans="1:12" s="874" customFormat="1" ht="18.75" customHeight="1" x14ac:dyDescent="0.25">
      <c r="A49" s="780"/>
      <c r="B49" s="821" t="s">
        <v>19</v>
      </c>
      <c r="C49" s="821" t="s">
        <v>569</v>
      </c>
      <c r="D49" s="821" t="s">
        <v>570</v>
      </c>
      <c r="E49" s="821" t="s">
        <v>578</v>
      </c>
      <c r="F49" s="921"/>
      <c r="G49" s="889"/>
      <c r="H49" s="825">
        <v>185251184.66999999</v>
      </c>
      <c r="I49" s="826">
        <v>30443600.670000002</v>
      </c>
      <c r="J49" s="827">
        <f>I49/H49</f>
        <v>0.16433687441314437</v>
      </c>
      <c r="L49" s="875"/>
    </row>
    <row r="50" spans="1:12" s="884" customFormat="1" ht="57" customHeight="1" x14ac:dyDescent="0.25">
      <c r="A50" s="876"/>
      <c r="B50" s="877"/>
      <c r="C50" s="878"/>
      <c r="D50" s="878"/>
      <c r="E50" s="879"/>
      <c r="F50" s="795" t="s">
        <v>262</v>
      </c>
      <c r="G50" s="890">
        <f>G51</f>
        <v>1130639097.71</v>
      </c>
      <c r="H50" s="891">
        <f>H51</f>
        <v>1109581883.9100001</v>
      </c>
      <c r="I50" s="892">
        <f>SUM(I51)</f>
        <v>13600206.82</v>
      </c>
      <c r="J50" s="893">
        <f t="shared" si="2"/>
        <v>1.2257055578516578E-2</v>
      </c>
      <c r="L50" s="885"/>
    </row>
    <row r="51" spans="1:12" s="766" customFormat="1" ht="15.75" customHeight="1" x14ac:dyDescent="0.25">
      <c r="A51" s="802"/>
      <c r="B51" s="1323" t="s">
        <v>19</v>
      </c>
      <c r="C51" s="1314"/>
      <c r="D51" s="1314" t="s">
        <v>291</v>
      </c>
      <c r="E51" s="1317" t="s">
        <v>15</v>
      </c>
      <c r="F51" s="922"/>
      <c r="G51" s="923">
        <v>1130639097.71</v>
      </c>
      <c r="H51" s="924">
        <v>1109581883.9100001</v>
      </c>
      <c r="I51" s="826">
        <v>13600206.82</v>
      </c>
      <c r="J51" s="827">
        <f t="shared" si="2"/>
        <v>1.2257055578516578E-2</v>
      </c>
      <c r="K51" s="831"/>
      <c r="L51" s="811"/>
    </row>
    <row r="52" spans="1:12" s="766" customFormat="1" ht="47.25" hidden="1" customHeight="1" x14ac:dyDescent="0.25">
      <c r="A52" s="802"/>
      <c r="B52" s="877"/>
      <c r="C52" s="878"/>
      <c r="D52" s="878"/>
      <c r="E52" s="879"/>
      <c r="F52" s="795" t="s">
        <v>431</v>
      </c>
      <c r="G52" s="890">
        <f>G53</f>
        <v>0</v>
      </c>
      <c r="H52" s="891">
        <f>H53</f>
        <v>0</v>
      </c>
      <c r="I52" s="892">
        <f t="shared" ref="I52" si="12">I53</f>
        <v>0</v>
      </c>
      <c r="J52" s="893" t="e">
        <f t="shared" si="2"/>
        <v>#DIV/0!</v>
      </c>
      <c r="L52" s="811"/>
    </row>
    <row r="53" spans="1:12" s="766" customFormat="1" ht="15.75" hidden="1" customHeight="1" x14ac:dyDescent="0.25">
      <c r="A53" s="802"/>
      <c r="B53" s="1323" t="s">
        <v>19</v>
      </c>
      <c r="C53" s="1314"/>
      <c r="D53" s="1314" t="s">
        <v>432</v>
      </c>
      <c r="E53" s="1317" t="s">
        <v>22</v>
      </c>
      <c r="F53" s="823"/>
      <c r="G53" s="889">
        <v>0</v>
      </c>
      <c r="H53" s="825"/>
      <c r="I53" s="826"/>
      <c r="J53" s="827" t="e">
        <f t="shared" si="2"/>
        <v>#DIV/0!</v>
      </c>
      <c r="K53" s="831"/>
      <c r="L53" s="811"/>
    </row>
    <row r="54" spans="1:12" s="766" customFormat="1" ht="37.5" customHeight="1" x14ac:dyDescent="0.25">
      <c r="A54" s="802"/>
      <c r="B54" s="912"/>
      <c r="C54" s="913"/>
      <c r="D54" s="913"/>
      <c r="E54" s="914"/>
      <c r="F54" s="899" t="s">
        <v>263</v>
      </c>
      <c r="G54" s="900">
        <f>G55</f>
        <v>55851616.159999996</v>
      </c>
      <c r="H54" s="901">
        <f>H55</f>
        <v>0</v>
      </c>
      <c r="I54" s="902">
        <f t="shared" ref="I54:I55" si="13">I55</f>
        <v>0</v>
      </c>
      <c r="J54" s="903" t="e">
        <f t="shared" si="2"/>
        <v>#DIV/0!</v>
      </c>
      <c r="L54" s="811"/>
    </row>
    <row r="55" spans="1:12" s="766" customFormat="1" ht="54.75" customHeight="1" x14ac:dyDescent="0.25">
      <c r="A55" s="802"/>
      <c r="B55" s="877"/>
      <c r="C55" s="878"/>
      <c r="D55" s="878"/>
      <c r="E55" s="879"/>
      <c r="F55" s="795" t="s">
        <v>264</v>
      </c>
      <c r="G55" s="890">
        <f>G56</f>
        <v>55851616.159999996</v>
      </c>
      <c r="H55" s="891">
        <f>H56</f>
        <v>0</v>
      </c>
      <c r="I55" s="892">
        <f t="shared" si="13"/>
        <v>0</v>
      </c>
      <c r="J55" s="893" t="e">
        <f t="shared" si="2"/>
        <v>#DIV/0!</v>
      </c>
      <c r="L55" s="811"/>
    </row>
    <row r="56" spans="1:12" s="766" customFormat="1" ht="16.5" customHeight="1" thickBot="1" x14ac:dyDescent="0.3">
      <c r="A56" s="802"/>
      <c r="B56" s="925" t="s">
        <v>19</v>
      </c>
      <c r="C56" s="926"/>
      <c r="D56" s="926" t="s">
        <v>292</v>
      </c>
      <c r="E56" s="927" t="s">
        <v>15</v>
      </c>
      <c r="F56" s="844"/>
      <c r="G56" s="928">
        <v>55851616.159999996</v>
      </c>
      <c r="H56" s="929">
        <v>0</v>
      </c>
      <c r="I56" s="809">
        <v>0</v>
      </c>
      <c r="J56" s="810" t="e">
        <f t="shared" si="2"/>
        <v>#DIV/0!</v>
      </c>
      <c r="K56" s="831"/>
      <c r="L56" s="811"/>
    </row>
    <row r="57" spans="1:12" s="930" customFormat="1" ht="37.5" customHeight="1" thickBot="1" x14ac:dyDescent="0.3">
      <c r="A57" s="769">
        <v>3</v>
      </c>
      <c r="B57" s="770"/>
      <c r="C57" s="771"/>
      <c r="D57" s="771"/>
      <c r="E57" s="772"/>
      <c r="F57" s="773" t="s">
        <v>228</v>
      </c>
      <c r="G57" s="774" t="e">
        <f>G58+G61+G73+G82+G86+G99+G114+G123+G126</f>
        <v>#REF!</v>
      </c>
      <c r="H57" s="775">
        <f>H58+H61+H73+H82+H86+H99+H114+H123+H126+H70</f>
        <v>740225727.26000011</v>
      </c>
      <c r="I57" s="776">
        <f>I58+I61+I73+I82+I86+I99+I114+I123+I126+I70</f>
        <v>122549416.09000002</v>
      </c>
      <c r="J57" s="777">
        <f t="shared" si="2"/>
        <v>0.16555681811226108</v>
      </c>
      <c r="L57" s="931"/>
    </row>
    <row r="58" spans="1:12" s="874" customFormat="1" ht="48.75" customHeight="1" x14ac:dyDescent="0.25">
      <c r="A58" s="780"/>
      <c r="B58" s="932"/>
      <c r="C58" s="933"/>
      <c r="D58" s="933"/>
      <c r="E58" s="934"/>
      <c r="F58" s="935" t="s">
        <v>167</v>
      </c>
      <c r="G58" s="936">
        <f t="shared" ref="G58:I59" si="14">G59</f>
        <v>2847166.91</v>
      </c>
      <c r="H58" s="937">
        <f t="shared" si="14"/>
        <v>3509546.24</v>
      </c>
      <c r="I58" s="938">
        <f t="shared" si="14"/>
        <v>0</v>
      </c>
      <c r="J58" s="939">
        <f t="shared" si="2"/>
        <v>0</v>
      </c>
      <c r="L58" s="875"/>
    </row>
    <row r="59" spans="1:12" s="884" customFormat="1" ht="33.75" customHeight="1" x14ac:dyDescent="0.25">
      <c r="A59" s="876"/>
      <c r="B59" s="940"/>
      <c r="C59" s="941"/>
      <c r="D59" s="941"/>
      <c r="E59" s="942"/>
      <c r="F59" s="795" t="s">
        <v>28</v>
      </c>
      <c r="G59" s="890">
        <f>G60</f>
        <v>2847166.91</v>
      </c>
      <c r="H59" s="891">
        <f>H60</f>
        <v>3509546.24</v>
      </c>
      <c r="I59" s="892">
        <f t="shared" si="14"/>
        <v>0</v>
      </c>
      <c r="J59" s="893">
        <f t="shared" si="2"/>
        <v>0</v>
      </c>
      <c r="L59" s="885"/>
    </row>
    <row r="60" spans="1:12" s="766" customFormat="1" ht="17.25" customHeight="1" x14ac:dyDescent="0.25">
      <c r="A60" s="802"/>
      <c r="B60" s="1322" t="s">
        <v>11</v>
      </c>
      <c r="C60" s="1313"/>
      <c r="D60" s="1313" t="s">
        <v>293</v>
      </c>
      <c r="E60" s="1316" t="s">
        <v>15</v>
      </c>
      <c r="F60" s="946"/>
      <c r="G60" s="928">
        <v>2847166.91</v>
      </c>
      <c r="H60" s="929">
        <v>3509546.24</v>
      </c>
      <c r="I60" s="826">
        <v>0</v>
      </c>
      <c r="J60" s="827">
        <f t="shared" si="2"/>
        <v>0</v>
      </c>
      <c r="K60" s="831"/>
      <c r="L60" s="811"/>
    </row>
    <row r="61" spans="1:12" s="874" customFormat="1" ht="66.75" customHeight="1" x14ac:dyDescent="0.25">
      <c r="A61" s="780"/>
      <c r="B61" s="947"/>
      <c r="C61" s="948"/>
      <c r="D61" s="948"/>
      <c r="E61" s="949"/>
      <c r="F61" s="950" t="s">
        <v>168</v>
      </c>
      <c r="G61" s="951">
        <f>G62+G64+G66</f>
        <v>55343785.670000002</v>
      </c>
      <c r="H61" s="952">
        <f>H62+H64+H66+H68</f>
        <v>62366564.019999996</v>
      </c>
      <c r="I61" s="953">
        <f>I62+I64+I66+I68</f>
        <v>10253581.359999999</v>
      </c>
      <c r="J61" s="954">
        <f t="shared" si="2"/>
        <v>0.1644083095023775</v>
      </c>
      <c r="L61" s="875"/>
    </row>
    <row r="62" spans="1:12" s="884" customFormat="1" ht="51" customHeight="1" x14ac:dyDescent="0.25">
      <c r="A62" s="876"/>
      <c r="B62" s="940"/>
      <c r="C62" s="941"/>
      <c r="D62" s="941"/>
      <c r="E62" s="942"/>
      <c r="F62" s="795" t="s">
        <v>273</v>
      </c>
      <c r="G62" s="890">
        <f t="shared" ref="G62:I64" si="15">G63</f>
        <v>52169428.670000002</v>
      </c>
      <c r="H62" s="891">
        <f t="shared" si="15"/>
        <v>59176398.649999999</v>
      </c>
      <c r="I62" s="892">
        <f t="shared" si="15"/>
        <v>10097290.82</v>
      </c>
      <c r="J62" s="893">
        <f t="shared" si="2"/>
        <v>0.17063037039007106</v>
      </c>
      <c r="L62" s="885"/>
    </row>
    <row r="63" spans="1:12" s="766" customFormat="1" ht="12.75" customHeight="1" x14ac:dyDescent="0.25">
      <c r="A63" s="802"/>
      <c r="B63" s="955" t="s">
        <v>11</v>
      </c>
      <c r="C63" s="894"/>
      <c r="D63" s="894" t="s">
        <v>294</v>
      </c>
      <c r="E63" s="895" t="s">
        <v>12</v>
      </c>
      <c r="F63" s="956"/>
      <c r="G63" s="889">
        <v>52169428.670000002</v>
      </c>
      <c r="H63" s="825">
        <v>59176398.649999999</v>
      </c>
      <c r="I63" s="826">
        <v>10097290.82</v>
      </c>
      <c r="J63" s="827">
        <f t="shared" si="2"/>
        <v>0.17063037039007106</v>
      </c>
      <c r="K63" s="831"/>
      <c r="L63" s="811"/>
    </row>
    <row r="64" spans="1:12" s="884" customFormat="1" ht="56.25" customHeight="1" x14ac:dyDescent="0.25">
      <c r="A64" s="876"/>
      <c r="B64" s="940"/>
      <c r="C64" s="941"/>
      <c r="D64" s="941"/>
      <c r="E64" s="942"/>
      <c r="F64" s="795" t="s">
        <v>159</v>
      </c>
      <c r="G64" s="890">
        <f t="shared" si="15"/>
        <v>3000000</v>
      </c>
      <c r="H64" s="891">
        <f t="shared" si="15"/>
        <v>3000000</v>
      </c>
      <c r="I64" s="892">
        <f t="shared" si="15"/>
        <v>123162.62</v>
      </c>
      <c r="J64" s="893">
        <f t="shared" si="2"/>
        <v>4.1054206666666662E-2</v>
      </c>
      <c r="L64" s="885"/>
    </row>
    <row r="65" spans="1:12" s="766" customFormat="1" ht="12.75" customHeight="1" x14ac:dyDescent="0.25">
      <c r="A65" s="802"/>
      <c r="B65" s="955" t="s">
        <v>11</v>
      </c>
      <c r="C65" s="894"/>
      <c r="D65" s="894" t="s">
        <v>295</v>
      </c>
      <c r="E65" s="895" t="s">
        <v>15</v>
      </c>
      <c r="F65" s="956"/>
      <c r="G65" s="889">
        <v>3000000</v>
      </c>
      <c r="H65" s="825">
        <v>3000000</v>
      </c>
      <c r="I65" s="826">
        <v>123162.62</v>
      </c>
      <c r="J65" s="827">
        <f t="shared" si="2"/>
        <v>4.1054206666666662E-2</v>
      </c>
      <c r="K65" s="831"/>
      <c r="L65" s="811"/>
    </row>
    <row r="66" spans="1:12" s="884" customFormat="1" ht="45" customHeight="1" x14ac:dyDescent="0.25">
      <c r="A66" s="876"/>
      <c r="B66" s="940"/>
      <c r="C66" s="941"/>
      <c r="D66" s="941"/>
      <c r="E66" s="942"/>
      <c r="F66" s="795" t="s">
        <v>160</v>
      </c>
      <c r="G66" s="890">
        <f t="shared" ref="G66:I68" si="16">G67</f>
        <v>174357</v>
      </c>
      <c r="H66" s="891">
        <f t="shared" si="16"/>
        <v>190165.37</v>
      </c>
      <c r="I66" s="892">
        <f t="shared" si="16"/>
        <v>33127.919999999998</v>
      </c>
      <c r="J66" s="893">
        <f t="shared" si="2"/>
        <v>0.17420585041324821</v>
      </c>
      <c r="L66" s="885"/>
    </row>
    <row r="67" spans="1:12" s="766" customFormat="1" ht="12.75" customHeight="1" x14ac:dyDescent="0.25">
      <c r="A67" s="802"/>
      <c r="B67" s="955" t="s">
        <v>11</v>
      </c>
      <c r="C67" s="894"/>
      <c r="D67" s="894" t="s">
        <v>296</v>
      </c>
      <c r="E67" s="895" t="s">
        <v>15</v>
      </c>
      <c r="F67" s="956"/>
      <c r="G67" s="889">
        <v>174357</v>
      </c>
      <c r="H67" s="825">
        <v>190165.37</v>
      </c>
      <c r="I67" s="826">
        <v>33127.919999999998</v>
      </c>
      <c r="J67" s="827">
        <f t="shared" si="2"/>
        <v>0.17420585041324821</v>
      </c>
      <c r="L67" s="811"/>
    </row>
    <row r="68" spans="1:12" s="884" customFormat="1" ht="63.75" hidden="1" customHeight="1" x14ac:dyDescent="0.25">
      <c r="A68" s="876"/>
      <c r="B68" s="940"/>
      <c r="C68" s="941"/>
      <c r="D68" s="941"/>
      <c r="E68" s="942"/>
      <c r="F68" s="795" t="s">
        <v>528</v>
      </c>
      <c r="G68" s="890">
        <f t="shared" si="16"/>
        <v>174357</v>
      </c>
      <c r="H68" s="891">
        <f t="shared" si="16"/>
        <v>0</v>
      </c>
      <c r="I68" s="892">
        <f t="shared" si="16"/>
        <v>0</v>
      </c>
      <c r="J68" s="893" t="e">
        <f t="shared" si="2"/>
        <v>#DIV/0!</v>
      </c>
      <c r="L68" s="885"/>
    </row>
    <row r="69" spans="1:12" s="766" customFormat="1" ht="12.75" hidden="1" customHeight="1" x14ac:dyDescent="0.25">
      <c r="A69" s="802"/>
      <c r="B69" s="955" t="s">
        <v>11</v>
      </c>
      <c r="C69" s="894"/>
      <c r="D69" s="894" t="s">
        <v>529</v>
      </c>
      <c r="E69" s="895" t="s">
        <v>12</v>
      </c>
      <c r="F69" s="956"/>
      <c r="G69" s="889">
        <v>174357</v>
      </c>
      <c r="H69" s="825"/>
      <c r="I69" s="826"/>
      <c r="J69" s="827" t="e">
        <f t="shared" si="2"/>
        <v>#DIV/0!</v>
      </c>
      <c r="K69" s="811"/>
      <c r="L69" s="811"/>
    </row>
    <row r="70" spans="1:12" s="766" customFormat="1" ht="111.75" hidden="1" customHeight="1" x14ac:dyDescent="0.25">
      <c r="A70" s="802"/>
      <c r="B70" s="947"/>
      <c r="C70" s="948"/>
      <c r="D70" s="948"/>
      <c r="E70" s="949"/>
      <c r="F70" s="950" t="s">
        <v>435</v>
      </c>
      <c r="G70" s="951"/>
      <c r="H70" s="952">
        <f>H71</f>
        <v>0</v>
      </c>
      <c r="I70" s="953">
        <f>I71</f>
        <v>0</v>
      </c>
      <c r="J70" s="954" t="e">
        <f t="shared" si="2"/>
        <v>#DIV/0!</v>
      </c>
      <c r="L70" s="811"/>
    </row>
    <row r="71" spans="1:12" s="766" customFormat="1" ht="43.5" hidden="1" customHeight="1" x14ac:dyDescent="0.25">
      <c r="A71" s="802"/>
      <c r="B71" s="940"/>
      <c r="C71" s="941"/>
      <c r="D71" s="941"/>
      <c r="E71" s="942"/>
      <c r="F71" s="795" t="s">
        <v>428</v>
      </c>
      <c r="G71" s="890"/>
      <c r="H71" s="891">
        <f>H72</f>
        <v>0</v>
      </c>
      <c r="I71" s="892">
        <f>I72</f>
        <v>0</v>
      </c>
      <c r="J71" s="893" t="e">
        <f t="shared" si="2"/>
        <v>#DIV/0!</v>
      </c>
      <c r="L71" s="811"/>
    </row>
    <row r="72" spans="1:12" s="766" customFormat="1" ht="15" hidden="1" customHeight="1" x14ac:dyDescent="0.25">
      <c r="A72" s="802"/>
      <c r="B72" s="955" t="s">
        <v>11</v>
      </c>
      <c r="C72" s="894"/>
      <c r="D72" s="894" t="s">
        <v>436</v>
      </c>
      <c r="E72" s="895" t="s">
        <v>22</v>
      </c>
      <c r="F72" s="823"/>
      <c r="G72" s="889"/>
      <c r="H72" s="825"/>
      <c r="I72" s="826"/>
      <c r="J72" s="827" t="e">
        <f t="shared" si="2"/>
        <v>#DIV/0!</v>
      </c>
      <c r="L72" s="811"/>
    </row>
    <row r="73" spans="1:12" s="874" customFormat="1" ht="61.5" customHeight="1" x14ac:dyDescent="0.25">
      <c r="A73" s="780"/>
      <c r="B73" s="947"/>
      <c r="C73" s="948"/>
      <c r="D73" s="948"/>
      <c r="E73" s="949"/>
      <c r="F73" s="950" t="s">
        <v>169</v>
      </c>
      <c r="G73" s="951">
        <f t="shared" ref="G73:I73" si="17">G74+G76+G78+G80</f>
        <v>83876578.629999995</v>
      </c>
      <c r="H73" s="952">
        <f t="shared" si="17"/>
        <v>90358652.709999993</v>
      </c>
      <c r="I73" s="953">
        <f t="shared" si="17"/>
        <v>23068772.969999999</v>
      </c>
      <c r="J73" s="954">
        <f t="shared" si="2"/>
        <v>0.25530231226485495</v>
      </c>
      <c r="L73" s="875"/>
    </row>
    <row r="74" spans="1:12" s="884" customFormat="1" ht="21" customHeight="1" x14ac:dyDescent="0.25">
      <c r="A74" s="876"/>
      <c r="B74" s="940"/>
      <c r="C74" s="941"/>
      <c r="D74" s="941"/>
      <c r="E74" s="942"/>
      <c r="F74" s="795" t="s">
        <v>29</v>
      </c>
      <c r="G74" s="890">
        <f t="shared" ref="G74:I74" si="18">G75</f>
        <v>69912978.629999995</v>
      </c>
      <c r="H74" s="891">
        <f t="shared" si="18"/>
        <v>76888652.709999993</v>
      </c>
      <c r="I74" s="892">
        <f t="shared" si="18"/>
        <v>19370328.359999999</v>
      </c>
      <c r="J74" s="893">
        <f t="shared" si="2"/>
        <v>0.25192700973781962</v>
      </c>
      <c r="L74" s="885"/>
    </row>
    <row r="75" spans="1:12" s="765" customFormat="1" ht="17.25" customHeight="1" x14ac:dyDescent="0.25">
      <c r="A75" s="802"/>
      <c r="B75" s="955" t="s">
        <v>11</v>
      </c>
      <c r="C75" s="894"/>
      <c r="D75" s="894" t="s">
        <v>298</v>
      </c>
      <c r="E75" s="895" t="s">
        <v>30</v>
      </c>
      <c r="F75" s="823"/>
      <c r="G75" s="889">
        <v>69912978.629999995</v>
      </c>
      <c r="H75" s="825">
        <v>76888652.709999993</v>
      </c>
      <c r="I75" s="826">
        <v>19370328.359999999</v>
      </c>
      <c r="J75" s="827">
        <f t="shared" si="2"/>
        <v>0.25192700973781962</v>
      </c>
      <c r="K75" s="957"/>
      <c r="L75" s="957"/>
    </row>
    <row r="76" spans="1:12" s="884" customFormat="1" ht="58.5" customHeight="1" x14ac:dyDescent="0.25">
      <c r="A76" s="876"/>
      <c r="B76" s="940"/>
      <c r="C76" s="941"/>
      <c r="D76" s="941"/>
      <c r="E76" s="942"/>
      <c r="F76" s="795" t="s">
        <v>218</v>
      </c>
      <c r="G76" s="890">
        <f t="shared" ref="G76:I76" si="19">G77</f>
        <v>12960000</v>
      </c>
      <c r="H76" s="891">
        <f t="shared" si="19"/>
        <v>12456000</v>
      </c>
      <c r="I76" s="892">
        <f t="shared" si="19"/>
        <v>3176000</v>
      </c>
      <c r="J76" s="893">
        <f t="shared" si="2"/>
        <v>0.25497752087347464</v>
      </c>
      <c r="L76" s="885"/>
    </row>
    <row r="77" spans="1:12" s="766" customFormat="1" ht="15" customHeight="1" x14ac:dyDescent="0.25">
      <c r="A77" s="802"/>
      <c r="B77" s="955" t="s">
        <v>11</v>
      </c>
      <c r="C77" s="894"/>
      <c r="D77" s="894" t="s">
        <v>299</v>
      </c>
      <c r="E77" s="895" t="s">
        <v>30</v>
      </c>
      <c r="F77" s="956"/>
      <c r="G77" s="889">
        <v>12960000</v>
      </c>
      <c r="H77" s="825">
        <v>12456000</v>
      </c>
      <c r="I77" s="826">
        <v>3176000</v>
      </c>
      <c r="J77" s="827">
        <f t="shared" si="2"/>
        <v>0.25497752087347464</v>
      </c>
      <c r="K77" s="831"/>
      <c r="L77" s="811"/>
    </row>
    <row r="78" spans="1:12" s="884" customFormat="1" ht="69" customHeight="1" x14ac:dyDescent="0.25">
      <c r="A78" s="876"/>
      <c r="B78" s="940"/>
      <c r="C78" s="941"/>
      <c r="D78" s="941"/>
      <c r="E78" s="942"/>
      <c r="F78" s="795" t="s">
        <v>219</v>
      </c>
      <c r="G78" s="890">
        <f t="shared" ref="G78:I78" si="20">G79</f>
        <v>307600</v>
      </c>
      <c r="H78" s="891">
        <f t="shared" si="20"/>
        <v>382000</v>
      </c>
      <c r="I78" s="892">
        <f t="shared" si="20"/>
        <v>230444.61</v>
      </c>
      <c r="J78" s="893">
        <f t="shared" ref="J78:J142" si="21">I78/H78</f>
        <v>0.60325814136125655</v>
      </c>
      <c r="L78" s="885"/>
    </row>
    <row r="79" spans="1:12" s="766" customFormat="1" ht="15" customHeight="1" x14ac:dyDescent="0.25">
      <c r="A79" s="802"/>
      <c r="B79" s="955" t="s">
        <v>11</v>
      </c>
      <c r="C79" s="894"/>
      <c r="D79" s="894" t="s">
        <v>300</v>
      </c>
      <c r="E79" s="895" t="s">
        <v>51</v>
      </c>
      <c r="F79" s="956"/>
      <c r="G79" s="889">
        <v>307600</v>
      </c>
      <c r="H79" s="825">
        <v>382000</v>
      </c>
      <c r="I79" s="826">
        <v>230444.61</v>
      </c>
      <c r="J79" s="827">
        <f t="shared" si="21"/>
        <v>0.60325814136125655</v>
      </c>
      <c r="K79" s="831"/>
      <c r="L79" s="811"/>
    </row>
    <row r="80" spans="1:12" s="884" customFormat="1" ht="38.25" customHeight="1" x14ac:dyDescent="0.25">
      <c r="A80" s="876"/>
      <c r="B80" s="940"/>
      <c r="C80" s="941"/>
      <c r="D80" s="941"/>
      <c r="E80" s="942"/>
      <c r="F80" s="795" t="s">
        <v>31</v>
      </c>
      <c r="G80" s="890">
        <f t="shared" ref="G80:I80" si="22">G81</f>
        <v>696000</v>
      </c>
      <c r="H80" s="891">
        <f t="shared" si="22"/>
        <v>632000</v>
      </c>
      <c r="I80" s="892">
        <f t="shared" si="22"/>
        <v>292000</v>
      </c>
      <c r="J80" s="893">
        <f t="shared" si="21"/>
        <v>0.46202531645569622</v>
      </c>
      <c r="K80" s="831"/>
      <c r="L80" s="831"/>
    </row>
    <row r="81" spans="1:12" s="766" customFormat="1" ht="12.75" customHeight="1" x14ac:dyDescent="0.25">
      <c r="A81" s="802"/>
      <c r="B81" s="955" t="s">
        <v>11</v>
      </c>
      <c r="C81" s="894"/>
      <c r="D81" s="894" t="s">
        <v>297</v>
      </c>
      <c r="E81" s="895" t="s">
        <v>30</v>
      </c>
      <c r="F81" s="956"/>
      <c r="G81" s="889">
        <v>696000</v>
      </c>
      <c r="H81" s="825">
        <v>632000</v>
      </c>
      <c r="I81" s="826">
        <v>292000</v>
      </c>
      <c r="J81" s="827">
        <f t="shared" si="21"/>
        <v>0.46202531645569622</v>
      </c>
      <c r="K81" s="831"/>
      <c r="L81" s="831"/>
    </row>
    <row r="82" spans="1:12" s="874" customFormat="1" ht="43.5" customHeight="1" x14ac:dyDescent="0.25">
      <c r="A82" s="780"/>
      <c r="B82" s="947"/>
      <c r="C82" s="948"/>
      <c r="D82" s="948"/>
      <c r="E82" s="949"/>
      <c r="F82" s="950" t="s">
        <v>170</v>
      </c>
      <c r="G82" s="951">
        <f>G83</f>
        <v>65541564</v>
      </c>
      <c r="H82" s="952">
        <f>H83</f>
        <v>145579368</v>
      </c>
      <c r="I82" s="953">
        <f>I83</f>
        <v>7192251</v>
      </c>
      <c r="J82" s="954">
        <f t="shared" si="21"/>
        <v>4.9404329053001524E-2</v>
      </c>
      <c r="K82" s="831"/>
      <c r="L82" s="831"/>
    </row>
    <row r="83" spans="1:12" s="884" customFormat="1" ht="61.5" customHeight="1" x14ac:dyDescent="0.25">
      <c r="A83" s="876"/>
      <c r="B83" s="940"/>
      <c r="C83" s="941"/>
      <c r="D83" s="941"/>
      <c r="E83" s="942"/>
      <c r="F83" s="795" t="s">
        <v>627</v>
      </c>
      <c r="G83" s="890">
        <f>SUM(G84:G84)</f>
        <v>65541564</v>
      </c>
      <c r="H83" s="891">
        <f>SUM(H84:H85)</f>
        <v>145579368</v>
      </c>
      <c r="I83" s="892">
        <f>SUM(I84:I85)</f>
        <v>7192251</v>
      </c>
      <c r="J83" s="893">
        <f t="shared" si="21"/>
        <v>4.9404329053001524E-2</v>
      </c>
      <c r="K83" s="831"/>
      <c r="L83" s="831"/>
    </row>
    <row r="84" spans="1:12" s="766" customFormat="1" ht="15" customHeight="1" x14ac:dyDescent="0.25">
      <c r="A84" s="802"/>
      <c r="B84" s="1318" t="s">
        <v>11</v>
      </c>
      <c r="C84" s="1320"/>
      <c r="D84" s="1320" t="s">
        <v>626</v>
      </c>
      <c r="E84" s="960" t="s">
        <v>12</v>
      </c>
      <c r="F84" s="961"/>
      <c r="G84" s="826">
        <v>65541564</v>
      </c>
      <c r="H84" s="826">
        <v>145579368</v>
      </c>
      <c r="I84" s="826">
        <v>7192251</v>
      </c>
      <c r="J84" s="827">
        <f t="shared" si="21"/>
        <v>4.9404329053001524E-2</v>
      </c>
      <c r="K84" s="831"/>
      <c r="L84" s="831"/>
    </row>
    <row r="85" spans="1:12" s="766" customFormat="1" ht="15" customHeight="1" x14ac:dyDescent="0.25">
      <c r="A85" s="802"/>
      <c r="B85" s="962" t="s">
        <v>11</v>
      </c>
      <c r="C85" s="821"/>
      <c r="D85" s="821" t="s">
        <v>556</v>
      </c>
      <c r="E85" s="821" t="s">
        <v>12</v>
      </c>
      <c r="F85" s="961"/>
      <c r="G85" s="826"/>
      <c r="H85" s="826"/>
      <c r="I85" s="826"/>
      <c r="J85" s="827" t="e">
        <f t="shared" si="21"/>
        <v>#DIV/0!</v>
      </c>
      <c r="K85" s="831"/>
      <c r="L85" s="831"/>
    </row>
    <row r="86" spans="1:12" s="874" customFormat="1" ht="45.75" customHeight="1" x14ac:dyDescent="0.25">
      <c r="A86" s="780"/>
      <c r="B86" s="947"/>
      <c r="C86" s="948"/>
      <c r="D86" s="948"/>
      <c r="E86" s="949"/>
      <c r="F86" s="950" t="s">
        <v>171</v>
      </c>
      <c r="G86" s="951">
        <f>G87+G91+G93+G95</f>
        <v>13633690</v>
      </c>
      <c r="H86" s="952">
        <f>H87+H91+H93+H95+H97</f>
        <v>34558192.969999999</v>
      </c>
      <c r="I86" s="952">
        <f>I87+I91+I93+I95+I97</f>
        <v>4694227.3899999997</v>
      </c>
      <c r="J86" s="954">
        <f t="shared" si="21"/>
        <v>0.13583544122446053</v>
      </c>
      <c r="K86" s="831"/>
      <c r="L86" s="831"/>
    </row>
    <row r="87" spans="1:12" s="884" customFormat="1" ht="69.75" customHeight="1" x14ac:dyDescent="0.25">
      <c r="A87" s="876"/>
      <c r="B87" s="940"/>
      <c r="C87" s="941"/>
      <c r="D87" s="941"/>
      <c r="E87" s="942"/>
      <c r="F87" s="795" t="s">
        <v>33</v>
      </c>
      <c r="G87" s="890">
        <f>SUM(G88:G90)</f>
        <v>12356566</v>
      </c>
      <c r="H87" s="891">
        <f>SUM(H88:H90)</f>
        <v>13139392</v>
      </c>
      <c r="I87" s="892">
        <f t="shared" ref="I87" si="23">SUM(I88:I90)</f>
        <v>1923659.27</v>
      </c>
      <c r="J87" s="893">
        <f t="shared" si="21"/>
        <v>0.14640397896645446</v>
      </c>
      <c r="K87" s="831"/>
      <c r="L87" s="831"/>
    </row>
    <row r="88" spans="1:12" s="766" customFormat="1" ht="12.75" customHeight="1" x14ac:dyDescent="0.25">
      <c r="A88" s="802"/>
      <c r="B88" s="955" t="s">
        <v>11</v>
      </c>
      <c r="C88" s="894"/>
      <c r="D88" s="894" t="s">
        <v>302</v>
      </c>
      <c r="E88" s="895" t="s">
        <v>12</v>
      </c>
      <c r="F88" s="956"/>
      <c r="G88" s="889">
        <v>10109754</v>
      </c>
      <c r="H88" s="825">
        <v>10750248</v>
      </c>
      <c r="I88" s="826">
        <v>1495103.49</v>
      </c>
      <c r="J88" s="827">
        <f t="shared" si="21"/>
        <v>0.13907618596333776</v>
      </c>
      <c r="K88" s="831"/>
      <c r="L88" s="831"/>
    </row>
    <row r="89" spans="1:12" s="766" customFormat="1" ht="12.75" customHeight="1" x14ac:dyDescent="0.25">
      <c r="A89" s="802"/>
      <c r="B89" s="955" t="s">
        <v>11</v>
      </c>
      <c r="C89" s="894"/>
      <c r="D89" s="894" t="s">
        <v>303</v>
      </c>
      <c r="E89" s="895" t="s">
        <v>12</v>
      </c>
      <c r="F89" s="956"/>
      <c r="G89" s="889">
        <v>2246612</v>
      </c>
      <c r="H89" s="825">
        <v>2388944</v>
      </c>
      <c r="I89" s="826">
        <v>428555.78</v>
      </c>
      <c r="J89" s="827">
        <f t="shared" si="21"/>
        <v>0.17939130427502697</v>
      </c>
      <c r="K89" s="831"/>
      <c r="L89" s="831"/>
    </row>
    <row r="90" spans="1:12" s="766" customFormat="1" ht="12.75" customHeight="1" x14ac:dyDescent="0.25">
      <c r="A90" s="802"/>
      <c r="B90" s="955" t="s">
        <v>11</v>
      </c>
      <c r="C90" s="894"/>
      <c r="D90" s="894" t="s">
        <v>304</v>
      </c>
      <c r="E90" s="895" t="s">
        <v>15</v>
      </c>
      <c r="F90" s="956"/>
      <c r="G90" s="889">
        <v>200</v>
      </c>
      <c r="H90" s="825">
        <v>200</v>
      </c>
      <c r="I90" s="826">
        <v>0</v>
      </c>
      <c r="J90" s="827">
        <f t="shared" si="21"/>
        <v>0</v>
      </c>
      <c r="K90" s="831"/>
      <c r="L90" s="831"/>
    </row>
    <row r="91" spans="1:12" s="766" customFormat="1" ht="51.75" customHeight="1" x14ac:dyDescent="0.25">
      <c r="A91" s="802"/>
      <c r="B91" s="940"/>
      <c r="C91" s="941"/>
      <c r="D91" s="941"/>
      <c r="E91" s="942"/>
      <c r="F91" s="795" t="s">
        <v>220</v>
      </c>
      <c r="G91" s="890">
        <f>G92</f>
        <v>112331</v>
      </c>
      <c r="H91" s="891">
        <f>H92</f>
        <v>119448</v>
      </c>
      <c r="I91" s="892">
        <f t="shared" ref="I91" si="24">I92</f>
        <v>20661.89</v>
      </c>
      <c r="J91" s="893">
        <f t="shared" si="21"/>
        <v>0.17297811600026788</v>
      </c>
      <c r="K91" s="831"/>
      <c r="L91" s="831"/>
    </row>
    <row r="92" spans="1:12" s="766" customFormat="1" ht="12.75" customHeight="1" x14ac:dyDescent="0.25">
      <c r="A92" s="802"/>
      <c r="B92" s="955" t="s">
        <v>11</v>
      </c>
      <c r="C92" s="894"/>
      <c r="D92" s="894" t="s">
        <v>305</v>
      </c>
      <c r="E92" s="895" t="s">
        <v>140</v>
      </c>
      <c r="F92" s="956"/>
      <c r="G92" s="889">
        <v>112331</v>
      </c>
      <c r="H92" s="825">
        <v>119448</v>
      </c>
      <c r="I92" s="826">
        <v>20661.89</v>
      </c>
      <c r="J92" s="827">
        <f t="shared" si="21"/>
        <v>0.17297811600026788</v>
      </c>
      <c r="K92" s="831"/>
      <c r="L92" s="831"/>
    </row>
    <row r="93" spans="1:12" s="884" customFormat="1" ht="45" customHeight="1" x14ac:dyDescent="0.25">
      <c r="A93" s="876"/>
      <c r="B93" s="940"/>
      <c r="C93" s="941"/>
      <c r="D93" s="941"/>
      <c r="E93" s="942"/>
      <c r="F93" s="795" t="s">
        <v>34</v>
      </c>
      <c r="G93" s="890">
        <f t="shared" ref="G93:I93" si="25">SUM(G94:G94)</f>
        <v>1123306</v>
      </c>
      <c r="H93" s="891">
        <f t="shared" si="25"/>
        <v>1194472</v>
      </c>
      <c r="I93" s="892">
        <f t="shared" si="25"/>
        <v>218016.93</v>
      </c>
      <c r="J93" s="893">
        <f t="shared" si="21"/>
        <v>0.18252159112980462</v>
      </c>
      <c r="K93" s="831"/>
      <c r="L93" s="831"/>
    </row>
    <row r="94" spans="1:12" s="766" customFormat="1" ht="12.75" customHeight="1" x14ac:dyDescent="0.25">
      <c r="A94" s="802"/>
      <c r="B94" s="955" t="s">
        <v>11</v>
      </c>
      <c r="C94" s="894"/>
      <c r="D94" s="894" t="s">
        <v>306</v>
      </c>
      <c r="E94" s="895" t="s">
        <v>12</v>
      </c>
      <c r="F94" s="956"/>
      <c r="G94" s="889">
        <v>1123306</v>
      </c>
      <c r="H94" s="825">
        <v>1194472</v>
      </c>
      <c r="I94" s="826">
        <v>218016.93</v>
      </c>
      <c r="J94" s="827">
        <f t="shared" si="21"/>
        <v>0.18252159112980462</v>
      </c>
      <c r="K94" s="831"/>
      <c r="L94" s="831"/>
    </row>
    <row r="95" spans="1:12" s="884" customFormat="1" ht="45" customHeight="1" x14ac:dyDescent="0.25">
      <c r="A95" s="876"/>
      <c r="B95" s="940"/>
      <c r="C95" s="941"/>
      <c r="D95" s="941"/>
      <c r="E95" s="942"/>
      <c r="F95" s="795" t="s">
        <v>35</v>
      </c>
      <c r="G95" s="890">
        <f t="shared" ref="G95:I97" si="26">G96</f>
        <v>41487</v>
      </c>
      <c r="H95" s="891">
        <f t="shared" si="26"/>
        <v>128122</v>
      </c>
      <c r="I95" s="892">
        <f t="shared" si="26"/>
        <v>56328</v>
      </c>
      <c r="J95" s="893">
        <f t="shared" si="21"/>
        <v>0.43964346482259098</v>
      </c>
      <c r="K95" s="831"/>
      <c r="L95" s="831"/>
    </row>
    <row r="96" spans="1:12" s="766" customFormat="1" ht="12.75" customHeight="1" x14ac:dyDescent="0.25">
      <c r="A96" s="802"/>
      <c r="B96" s="955" t="s">
        <v>11</v>
      </c>
      <c r="C96" s="894"/>
      <c r="D96" s="894" t="s">
        <v>307</v>
      </c>
      <c r="E96" s="895" t="s">
        <v>15</v>
      </c>
      <c r="F96" s="956"/>
      <c r="G96" s="889">
        <v>41487</v>
      </c>
      <c r="H96" s="825">
        <v>128122</v>
      </c>
      <c r="I96" s="826">
        <v>56328</v>
      </c>
      <c r="J96" s="827">
        <f t="shared" si="21"/>
        <v>0.43964346482259098</v>
      </c>
      <c r="K96" s="831"/>
      <c r="L96" s="831"/>
    </row>
    <row r="97" spans="1:12" s="884" customFormat="1" ht="81.75" customHeight="1" x14ac:dyDescent="0.25">
      <c r="A97" s="876"/>
      <c r="B97" s="940"/>
      <c r="C97" s="941"/>
      <c r="D97" s="941"/>
      <c r="E97" s="942"/>
      <c r="F97" s="795" t="s">
        <v>523</v>
      </c>
      <c r="G97" s="890"/>
      <c r="H97" s="891">
        <f t="shared" si="26"/>
        <v>19976758.969999999</v>
      </c>
      <c r="I97" s="892">
        <f t="shared" si="26"/>
        <v>2475561.2999999998</v>
      </c>
      <c r="J97" s="893">
        <f t="shared" si="21"/>
        <v>0.12392206882596231</v>
      </c>
      <c r="K97" s="831"/>
      <c r="L97" s="831"/>
    </row>
    <row r="98" spans="1:12" s="766" customFormat="1" ht="17.25" customHeight="1" x14ac:dyDescent="0.25">
      <c r="A98" s="802"/>
      <c r="B98" s="955" t="s">
        <v>11</v>
      </c>
      <c r="C98" s="894"/>
      <c r="D98" s="894" t="s">
        <v>524</v>
      </c>
      <c r="E98" s="895" t="s">
        <v>12</v>
      </c>
      <c r="F98" s="956"/>
      <c r="G98" s="889"/>
      <c r="H98" s="825">
        <v>19976758.969999999</v>
      </c>
      <c r="I98" s="826">
        <v>2475561.2999999998</v>
      </c>
      <c r="J98" s="827">
        <f t="shared" si="21"/>
        <v>0.12392206882596231</v>
      </c>
      <c r="K98" s="831"/>
      <c r="L98" s="831"/>
    </row>
    <row r="99" spans="1:12" s="874" customFormat="1" ht="18.75" customHeight="1" x14ac:dyDescent="0.25">
      <c r="A99" s="780"/>
      <c r="B99" s="947"/>
      <c r="C99" s="948"/>
      <c r="D99" s="948"/>
      <c r="E99" s="949"/>
      <c r="F99" s="950" t="s">
        <v>221</v>
      </c>
      <c r="G99" s="951" t="e">
        <f>G100</f>
        <v>#REF!</v>
      </c>
      <c r="H99" s="952">
        <f>H100</f>
        <v>2500000</v>
      </c>
      <c r="I99" s="953">
        <f>I100</f>
        <v>2500000</v>
      </c>
      <c r="J99" s="954">
        <f t="shared" si="21"/>
        <v>1</v>
      </c>
      <c r="K99" s="831"/>
      <c r="L99" s="831"/>
    </row>
    <row r="100" spans="1:12" s="884" customFormat="1" ht="19.5" customHeight="1" x14ac:dyDescent="0.25">
      <c r="A100" s="876"/>
      <c r="B100" s="940"/>
      <c r="C100" s="941"/>
      <c r="D100" s="941"/>
      <c r="E100" s="942"/>
      <c r="F100" s="795" t="s">
        <v>221</v>
      </c>
      <c r="G100" s="890" t="e">
        <f>#REF!</f>
        <v>#REF!</v>
      </c>
      <c r="H100" s="891">
        <f>SUM(H101:H110)</f>
        <v>2500000</v>
      </c>
      <c r="I100" s="892">
        <f>SUM(I101:I110)</f>
        <v>2500000</v>
      </c>
      <c r="J100" s="893">
        <f t="shared" si="21"/>
        <v>1</v>
      </c>
      <c r="K100" s="831"/>
      <c r="L100" s="831"/>
    </row>
    <row r="101" spans="1:12" s="966" customFormat="1" ht="33" customHeight="1" thickBot="1" x14ac:dyDescent="0.3">
      <c r="A101" s="802"/>
      <c r="B101" s="963" t="s">
        <v>11</v>
      </c>
      <c r="C101" s="1312" t="s">
        <v>37</v>
      </c>
      <c r="D101" s="1320" t="s">
        <v>607</v>
      </c>
      <c r="E101" s="1315" t="s">
        <v>12</v>
      </c>
      <c r="F101" s="832" t="s">
        <v>608</v>
      </c>
      <c r="G101" s="889"/>
      <c r="H101" s="825">
        <v>2500000</v>
      </c>
      <c r="I101" s="826">
        <v>2500000</v>
      </c>
      <c r="J101" s="827">
        <f t="shared" si="21"/>
        <v>1</v>
      </c>
      <c r="K101" s="831"/>
      <c r="L101" s="831"/>
    </row>
    <row r="102" spans="1:12" s="966" customFormat="1" ht="17.25" hidden="1" customHeight="1" x14ac:dyDescent="0.25">
      <c r="A102" s="802"/>
      <c r="B102" s="1318" t="s">
        <v>11</v>
      </c>
      <c r="C102" s="1320"/>
      <c r="D102" s="1320" t="s">
        <v>465</v>
      </c>
      <c r="E102" s="1321" t="s">
        <v>15</v>
      </c>
      <c r="F102" s="832"/>
      <c r="G102" s="889"/>
      <c r="H102" s="825"/>
      <c r="I102" s="826"/>
      <c r="J102" s="827" t="e">
        <f t="shared" si="21"/>
        <v>#DIV/0!</v>
      </c>
      <c r="K102" s="831"/>
      <c r="L102" s="831"/>
    </row>
    <row r="103" spans="1:12" s="966" customFormat="1" ht="16.5" hidden="1" customHeight="1" x14ac:dyDescent="0.25">
      <c r="A103" s="802"/>
      <c r="B103" s="1318" t="s">
        <v>11</v>
      </c>
      <c r="C103" s="1320"/>
      <c r="D103" s="1320" t="s">
        <v>467</v>
      </c>
      <c r="E103" s="1321" t="s">
        <v>15</v>
      </c>
      <c r="F103" s="832"/>
      <c r="G103" s="889"/>
      <c r="H103" s="825"/>
      <c r="I103" s="826"/>
      <c r="J103" s="827" t="e">
        <f t="shared" si="21"/>
        <v>#DIV/0!</v>
      </c>
      <c r="K103" s="831"/>
      <c r="L103" s="831"/>
    </row>
    <row r="104" spans="1:12" s="966" customFormat="1" ht="18" hidden="1" customHeight="1" x14ac:dyDescent="0.25">
      <c r="A104" s="802"/>
      <c r="B104" s="1318" t="s">
        <v>11</v>
      </c>
      <c r="C104" s="1320"/>
      <c r="D104" s="1320" t="s">
        <v>466</v>
      </c>
      <c r="E104" s="1321" t="s">
        <v>15</v>
      </c>
      <c r="F104" s="832"/>
      <c r="G104" s="889"/>
      <c r="H104" s="825"/>
      <c r="I104" s="826"/>
      <c r="J104" s="827" t="e">
        <f t="shared" si="21"/>
        <v>#DIV/0!</v>
      </c>
      <c r="K104" s="831"/>
      <c r="L104" s="831"/>
    </row>
    <row r="105" spans="1:12" s="966" customFormat="1" ht="18.75" hidden="1" customHeight="1" x14ac:dyDescent="0.25">
      <c r="A105" s="802"/>
      <c r="B105" s="1318" t="s">
        <v>11</v>
      </c>
      <c r="C105" s="1320"/>
      <c r="D105" s="1320" t="s">
        <v>468</v>
      </c>
      <c r="E105" s="1321" t="s">
        <v>15</v>
      </c>
      <c r="F105" s="832"/>
      <c r="G105" s="889"/>
      <c r="H105" s="825"/>
      <c r="I105" s="826"/>
      <c r="J105" s="827" t="e">
        <f t="shared" si="21"/>
        <v>#DIV/0!</v>
      </c>
      <c r="K105" s="831"/>
      <c r="L105" s="831"/>
    </row>
    <row r="106" spans="1:12" s="966" customFormat="1" ht="17.25" hidden="1" customHeight="1" x14ac:dyDescent="0.25">
      <c r="A106" s="802"/>
      <c r="B106" s="1318" t="s">
        <v>11</v>
      </c>
      <c r="C106" s="1320"/>
      <c r="D106" s="1320" t="s">
        <v>469</v>
      </c>
      <c r="E106" s="1321" t="s">
        <v>15</v>
      </c>
      <c r="F106" s="832"/>
      <c r="G106" s="889"/>
      <c r="H106" s="825"/>
      <c r="I106" s="826"/>
      <c r="J106" s="827" t="e">
        <f t="shared" si="21"/>
        <v>#DIV/0!</v>
      </c>
      <c r="K106" s="831"/>
      <c r="L106" s="831"/>
    </row>
    <row r="107" spans="1:12" s="966" customFormat="1" ht="18.75" hidden="1" customHeight="1" x14ac:dyDescent="0.25">
      <c r="A107" s="802"/>
      <c r="B107" s="1318" t="s">
        <v>11</v>
      </c>
      <c r="C107" s="1320"/>
      <c r="D107" s="1320" t="s">
        <v>470</v>
      </c>
      <c r="E107" s="1321" t="s">
        <v>15</v>
      </c>
      <c r="F107" s="832"/>
      <c r="G107" s="889"/>
      <c r="H107" s="825"/>
      <c r="I107" s="826"/>
      <c r="J107" s="827" t="e">
        <f t="shared" si="21"/>
        <v>#DIV/0!</v>
      </c>
      <c r="K107" s="831"/>
      <c r="L107" s="831"/>
    </row>
    <row r="108" spans="1:12" s="966" customFormat="1" ht="19.5" hidden="1" customHeight="1" x14ac:dyDescent="0.25">
      <c r="A108" s="802"/>
      <c r="B108" s="1318" t="s">
        <v>11</v>
      </c>
      <c r="C108" s="1320"/>
      <c r="D108" s="1320" t="s">
        <v>471</v>
      </c>
      <c r="E108" s="1321" t="s">
        <v>15</v>
      </c>
      <c r="F108" s="832"/>
      <c r="G108" s="889"/>
      <c r="H108" s="825"/>
      <c r="I108" s="826"/>
      <c r="J108" s="827" t="e">
        <f t="shared" si="21"/>
        <v>#DIV/0!</v>
      </c>
      <c r="K108" s="831"/>
      <c r="L108" s="831"/>
    </row>
    <row r="109" spans="1:12" s="966" customFormat="1" ht="17.25" hidden="1" customHeight="1" x14ac:dyDescent="0.25">
      <c r="A109" s="802"/>
      <c r="B109" s="1310" t="s">
        <v>11</v>
      </c>
      <c r="C109" s="1312"/>
      <c r="D109" s="1312" t="s">
        <v>472</v>
      </c>
      <c r="E109" s="1315" t="s">
        <v>15</v>
      </c>
      <c r="F109" s="832"/>
      <c r="G109" s="889"/>
      <c r="H109" s="825"/>
      <c r="I109" s="826"/>
      <c r="J109" s="827" t="e">
        <f t="shared" si="21"/>
        <v>#DIV/0!</v>
      </c>
      <c r="K109" s="831"/>
      <c r="L109" s="831"/>
    </row>
    <row r="110" spans="1:12" s="966" customFormat="1" ht="20.25" hidden="1" customHeight="1" x14ac:dyDescent="0.25">
      <c r="A110" s="802"/>
      <c r="B110" s="1310" t="s">
        <v>11</v>
      </c>
      <c r="C110" s="1312"/>
      <c r="D110" s="1312" t="s">
        <v>473</v>
      </c>
      <c r="E110" s="1315" t="s">
        <v>15</v>
      </c>
      <c r="F110" s="832"/>
      <c r="G110" s="889"/>
      <c r="H110" s="825"/>
      <c r="I110" s="826"/>
      <c r="J110" s="827" t="e">
        <f t="shared" si="21"/>
        <v>#DIV/0!</v>
      </c>
      <c r="K110" s="831"/>
      <c r="L110" s="831"/>
    </row>
    <row r="111" spans="1:12" s="966" customFormat="1" ht="12.75" hidden="1" customHeight="1" x14ac:dyDescent="0.25">
      <c r="A111" s="802"/>
      <c r="B111" s="1783"/>
      <c r="C111" s="1784"/>
      <c r="D111" s="1784"/>
      <c r="E111" s="1785"/>
      <c r="F111" s="832"/>
      <c r="G111" s="889"/>
      <c r="H111" s="825"/>
      <c r="I111" s="826"/>
      <c r="J111" s="827" t="e">
        <f t="shared" si="21"/>
        <v>#DIV/0!</v>
      </c>
      <c r="K111" s="831"/>
      <c r="L111" s="831"/>
    </row>
    <row r="112" spans="1:12" s="966" customFormat="1" ht="12.75" hidden="1" customHeight="1" x14ac:dyDescent="0.25">
      <c r="A112" s="802"/>
      <c r="B112" s="1763"/>
      <c r="C112" s="1766"/>
      <c r="D112" s="1766"/>
      <c r="E112" s="1769"/>
      <c r="F112" s="823"/>
      <c r="G112" s="889"/>
      <c r="H112" s="825"/>
      <c r="I112" s="826"/>
      <c r="J112" s="827" t="e">
        <f t="shared" si="21"/>
        <v>#DIV/0!</v>
      </c>
      <c r="K112" s="831"/>
      <c r="L112" s="831"/>
    </row>
    <row r="113" spans="1:12" s="766" customFormat="1" ht="12.75" hidden="1" customHeight="1" thickBot="1" x14ac:dyDescent="0.3">
      <c r="A113" s="802"/>
      <c r="B113" s="1764"/>
      <c r="C113" s="1767"/>
      <c r="D113" s="1767"/>
      <c r="E113" s="1770"/>
      <c r="F113" s="956"/>
      <c r="G113" s="889"/>
      <c r="H113" s="825"/>
      <c r="I113" s="826"/>
      <c r="J113" s="827" t="e">
        <f t="shared" si="21"/>
        <v>#DIV/0!</v>
      </c>
      <c r="K113" s="831"/>
      <c r="L113" s="831"/>
    </row>
    <row r="114" spans="1:12" s="766" customFormat="1" ht="37.5" customHeight="1" thickBot="1" x14ac:dyDescent="0.3">
      <c r="A114" s="802"/>
      <c r="B114" s="781"/>
      <c r="C114" s="782"/>
      <c r="D114" s="782"/>
      <c r="E114" s="783"/>
      <c r="F114" s="784" t="s">
        <v>217</v>
      </c>
      <c r="G114" s="785">
        <f>G115</f>
        <v>317622885.14999998</v>
      </c>
      <c r="H114" s="786">
        <f>H115</f>
        <v>354784847.62</v>
      </c>
      <c r="I114" s="787">
        <f t="shared" ref="I114" si="27">I115</f>
        <v>66212174.740000002</v>
      </c>
      <c r="J114" s="788">
        <f t="shared" si="21"/>
        <v>0.18662627557002656</v>
      </c>
      <c r="K114" s="831"/>
      <c r="L114" s="831"/>
    </row>
    <row r="115" spans="1:12" s="766" customFormat="1" ht="49.5" customHeight="1" x14ac:dyDescent="0.25">
      <c r="A115" s="802"/>
      <c r="B115" s="969"/>
      <c r="C115" s="970"/>
      <c r="D115" s="970"/>
      <c r="E115" s="971"/>
      <c r="F115" s="972" t="s">
        <v>602</v>
      </c>
      <c r="G115" s="973">
        <f>SUM(G116:G122)</f>
        <v>317622885.14999998</v>
      </c>
      <c r="H115" s="974">
        <f>SUM(H116:H122)</f>
        <v>354784847.62</v>
      </c>
      <c r="I115" s="975">
        <f t="shared" ref="I115" si="28">SUM(I116:I122)</f>
        <v>66212174.740000002</v>
      </c>
      <c r="J115" s="976">
        <f t="shared" si="21"/>
        <v>0.18662627557002656</v>
      </c>
      <c r="K115" s="831"/>
      <c r="L115" s="831"/>
    </row>
    <row r="116" spans="1:12" s="766" customFormat="1" ht="12.75" customHeight="1" x14ac:dyDescent="0.25">
      <c r="A116" s="802"/>
      <c r="B116" s="955" t="s">
        <v>11</v>
      </c>
      <c r="C116" s="894"/>
      <c r="D116" s="894" t="s">
        <v>309</v>
      </c>
      <c r="E116" s="895" t="s">
        <v>140</v>
      </c>
      <c r="F116" s="956"/>
      <c r="G116" s="889">
        <v>6775713.4100000001</v>
      </c>
      <c r="H116" s="825">
        <v>7082413.6600000001</v>
      </c>
      <c r="I116" s="826">
        <v>1043319.64</v>
      </c>
      <c r="J116" s="827">
        <f t="shared" si="21"/>
        <v>0.1473113108166009</v>
      </c>
      <c r="K116" s="831"/>
      <c r="L116" s="831"/>
    </row>
    <row r="117" spans="1:12" s="766" customFormat="1" ht="12.75" customHeight="1" x14ac:dyDescent="0.25">
      <c r="A117" s="802"/>
      <c r="B117" s="955" t="s">
        <v>11</v>
      </c>
      <c r="C117" s="894"/>
      <c r="D117" s="894" t="s">
        <v>310</v>
      </c>
      <c r="E117" s="895" t="s">
        <v>12</v>
      </c>
      <c r="F117" s="956"/>
      <c r="G117" s="889">
        <v>246929220.09999999</v>
      </c>
      <c r="H117" s="825">
        <v>274071806.95999998</v>
      </c>
      <c r="I117" s="826">
        <v>50791027.539999999</v>
      </c>
      <c r="J117" s="827">
        <f t="shared" si="21"/>
        <v>0.18532014694752172</v>
      </c>
      <c r="K117" s="831"/>
      <c r="L117" s="831"/>
    </row>
    <row r="118" spans="1:12" s="766" customFormat="1" ht="12.75" customHeight="1" x14ac:dyDescent="0.25">
      <c r="A118" s="802"/>
      <c r="B118" s="955" t="s">
        <v>11</v>
      </c>
      <c r="C118" s="894"/>
      <c r="D118" s="894" t="s">
        <v>311</v>
      </c>
      <c r="E118" s="895" t="s">
        <v>26</v>
      </c>
      <c r="F118" s="956"/>
      <c r="G118" s="889">
        <v>314110</v>
      </c>
      <c r="H118" s="825">
        <v>258040</v>
      </c>
      <c r="I118" s="826">
        <v>82233.320000000007</v>
      </c>
      <c r="J118" s="827">
        <f t="shared" si="21"/>
        <v>0.31868439001705162</v>
      </c>
      <c r="K118" s="831"/>
      <c r="L118" s="831"/>
    </row>
    <row r="119" spans="1:12" s="766" customFormat="1" ht="12.75" customHeight="1" x14ac:dyDescent="0.25">
      <c r="A119" s="802"/>
      <c r="B119" s="955" t="s">
        <v>11</v>
      </c>
      <c r="C119" s="894"/>
      <c r="D119" s="894" t="s">
        <v>312</v>
      </c>
      <c r="E119" s="895" t="s">
        <v>26</v>
      </c>
      <c r="F119" s="956"/>
      <c r="G119" s="889">
        <v>62855841.640000001</v>
      </c>
      <c r="H119" s="825">
        <v>72760587</v>
      </c>
      <c r="I119" s="826">
        <v>14291294.24</v>
      </c>
      <c r="J119" s="827">
        <f t="shared" si="21"/>
        <v>0.19641532358720526</v>
      </c>
      <c r="K119" s="831"/>
      <c r="L119" s="831"/>
    </row>
    <row r="120" spans="1:12" s="766" customFormat="1" ht="12.75" customHeight="1" x14ac:dyDescent="0.25">
      <c r="A120" s="802"/>
      <c r="B120" s="955" t="s">
        <v>11</v>
      </c>
      <c r="C120" s="894"/>
      <c r="D120" s="894" t="s">
        <v>313</v>
      </c>
      <c r="E120" s="895" t="s">
        <v>15</v>
      </c>
      <c r="F120" s="956"/>
      <c r="G120" s="889">
        <v>188000</v>
      </c>
      <c r="H120" s="825">
        <v>202000</v>
      </c>
      <c r="I120" s="826">
        <v>4300</v>
      </c>
      <c r="J120" s="827">
        <f t="shared" si="21"/>
        <v>2.1287128712871289E-2</v>
      </c>
      <c r="K120" s="831"/>
      <c r="L120" s="831"/>
    </row>
    <row r="121" spans="1:12" s="766" customFormat="1" ht="12.75" customHeight="1" x14ac:dyDescent="0.25">
      <c r="A121" s="802"/>
      <c r="B121" s="955" t="s">
        <v>11</v>
      </c>
      <c r="C121" s="894"/>
      <c r="D121" s="894" t="s">
        <v>314</v>
      </c>
      <c r="E121" s="895" t="s">
        <v>15</v>
      </c>
      <c r="F121" s="956" t="s">
        <v>8</v>
      </c>
      <c r="G121" s="889">
        <v>250000</v>
      </c>
      <c r="H121" s="825">
        <v>100000</v>
      </c>
      <c r="I121" s="826">
        <v>0</v>
      </c>
      <c r="J121" s="827">
        <f t="shared" si="21"/>
        <v>0</v>
      </c>
      <c r="K121" s="831"/>
      <c r="L121" s="831"/>
    </row>
    <row r="122" spans="1:12" s="766" customFormat="1" ht="12.75" customHeight="1" thickBot="1" x14ac:dyDescent="0.3">
      <c r="A122" s="802"/>
      <c r="B122" s="1318" t="s">
        <v>11</v>
      </c>
      <c r="C122" s="1320"/>
      <c r="D122" s="1320" t="s">
        <v>315</v>
      </c>
      <c r="E122" s="1321" t="s">
        <v>15</v>
      </c>
      <c r="F122" s="977"/>
      <c r="G122" s="978">
        <v>310000</v>
      </c>
      <c r="H122" s="808">
        <v>310000</v>
      </c>
      <c r="I122" s="809">
        <v>0</v>
      </c>
      <c r="J122" s="810">
        <f t="shared" si="21"/>
        <v>0</v>
      </c>
      <c r="K122" s="831"/>
      <c r="L122" s="831"/>
    </row>
    <row r="123" spans="1:12" s="766" customFormat="1" ht="38.25" customHeight="1" thickBot="1" x14ac:dyDescent="0.3">
      <c r="A123" s="802"/>
      <c r="B123" s="781"/>
      <c r="C123" s="782"/>
      <c r="D123" s="782"/>
      <c r="E123" s="783"/>
      <c r="F123" s="784" t="s">
        <v>27</v>
      </c>
      <c r="G123" s="785">
        <f>G124</f>
        <v>36179836.979999997</v>
      </c>
      <c r="H123" s="786">
        <f>H124</f>
        <v>39016151</v>
      </c>
      <c r="I123" s="787">
        <f t="shared" ref="I123" si="29">I124</f>
        <v>7995345.29</v>
      </c>
      <c r="J123" s="788">
        <f t="shared" si="21"/>
        <v>0.2049239887860799</v>
      </c>
      <c r="K123" s="831"/>
      <c r="L123" s="831"/>
    </row>
    <row r="124" spans="1:12" s="766" customFormat="1" ht="51" customHeight="1" x14ac:dyDescent="0.25">
      <c r="A124" s="802"/>
      <c r="B124" s="969"/>
      <c r="C124" s="970"/>
      <c r="D124" s="970"/>
      <c r="E124" s="971"/>
      <c r="F124" s="972" t="s">
        <v>223</v>
      </c>
      <c r="G124" s="973">
        <f>SUM(G125:G125)</f>
        <v>36179836.979999997</v>
      </c>
      <c r="H124" s="974">
        <f>SUM(H125:H125)</f>
        <v>39016151</v>
      </c>
      <c r="I124" s="975">
        <f t="shared" ref="I124" si="30">SUM(I125:I125)</f>
        <v>7995345.29</v>
      </c>
      <c r="J124" s="976">
        <f t="shared" si="21"/>
        <v>0.2049239887860799</v>
      </c>
      <c r="K124" s="831"/>
      <c r="L124" s="831"/>
    </row>
    <row r="125" spans="1:12" s="766" customFormat="1" ht="15.75" customHeight="1" thickBot="1" x14ac:dyDescent="0.3">
      <c r="A125" s="802"/>
      <c r="B125" s="1318" t="s">
        <v>11</v>
      </c>
      <c r="C125" s="1320"/>
      <c r="D125" s="1320" t="s">
        <v>316</v>
      </c>
      <c r="E125" s="1321" t="s">
        <v>114</v>
      </c>
      <c r="F125" s="977"/>
      <c r="G125" s="978">
        <v>36179836.979999997</v>
      </c>
      <c r="H125" s="808">
        <v>39016151</v>
      </c>
      <c r="I125" s="809">
        <v>7995345.29</v>
      </c>
      <c r="J125" s="810">
        <f t="shared" si="21"/>
        <v>0.2049239887860799</v>
      </c>
      <c r="K125" s="831"/>
      <c r="L125" s="831"/>
    </row>
    <row r="126" spans="1:12" s="789" customFormat="1" ht="33.75" customHeight="1" thickBot="1" x14ac:dyDescent="0.3">
      <c r="A126" s="780"/>
      <c r="B126" s="781"/>
      <c r="C126" s="782"/>
      <c r="D126" s="782"/>
      <c r="E126" s="783"/>
      <c r="F126" s="784" t="s">
        <v>17</v>
      </c>
      <c r="G126" s="785">
        <f>G127</f>
        <v>1799973.66</v>
      </c>
      <c r="H126" s="786">
        <f>H127</f>
        <v>7552404.7000000002</v>
      </c>
      <c r="I126" s="787">
        <f t="shared" ref="I126" si="31">I127</f>
        <v>633063.34</v>
      </c>
      <c r="J126" s="788">
        <f t="shared" si="21"/>
        <v>8.3822751182812003E-2</v>
      </c>
      <c r="K126" s="831"/>
      <c r="L126" s="831"/>
    </row>
    <row r="127" spans="1:12" s="884" customFormat="1" ht="31.5" customHeight="1" x14ac:dyDescent="0.25">
      <c r="A127" s="876"/>
      <c r="B127" s="969"/>
      <c r="C127" s="970"/>
      <c r="D127" s="970"/>
      <c r="E127" s="971"/>
      <c r="F127" s="972" t="s">
        <v>555</v>
      </c>
      <c r="G127" s="973">
        <f>SUM(G128:G129)</f>
        <v>1799973.66</v>
      </c>
      <c r="H127" s="974">
        <f>SUM(H128:H129)</f>
        <v>7552404.7000000002</v>
      </c>
      <c r="I127" s="975">
        <f t="shared" ref="I127" si="32">SUM(I128:I129)</f>
        <v>633063.34</v>
      </c>
      <c r="J127" s="976">
        <f t="shared" si="21"/>
        <v>8.3822751182812003E-2</v>
      </c>
      <c r="K127" s="831"/>
      <c r="L127" s="831"/>
    </row>
    <row r="128" spans="1:12" s="766" customFormat="1" ht="15" customHeight="1" x14ac:dyDescent="0.25">
      <c r="A128" s="802"/>
      <c r="B128" s="1305" t="s">
        <v>11</v>
      </c>
      <c r="C128" s="1307"/>
      <c r="D128" s="1307" t="s">
        <v>522</v>
      </c>
      <c r="E128" s="1309" t="s">
        <v>15</v>
      </c>
      <c r="F128" s="982"/>
      <c r="G128" s="923">
        <v>1331836.1599999999</v>
      </c>
      <c r="H128" s="924">
        <v>6700404.7000000002</v>
      </c>
      <c r="I128" s="826">
        <v>554391.34</v>
      </c>
      <c r="J128" s="827">
        <f t="shared" si="21"/>
        <v>8.2739978377723955E-2</v>
      </c>
      <c r="K128" s="831"/>
      <c r="L128" s="831"/>
    </row>
    <row r="129" spans="1:12" s="766" customFormat="1" ht="17.25" customHeight="1" thickBot="1" x14ac:dyDescent="0.3">
      <c r="A129" s="802"/>
      <c r="B129" s="1304" t="s">
        <v>11</v>
      </c>
      <c r="C129" s="1306"/>
      <c r="D129" s="1306" t="s">
        <v>317</v>
      </c>
      <c r="E129" s="1308" t="s">
        <v>15</v>
      </c>
      <c r="F129" s="977"/>
      <c r="G129" s="978">
        <v>468137.5</v>
      </c>
      <c r="H129" s="808">
        <v>852000</v>
      </c>
      <c r="I129" s="809">
        <v>78672</v>
      </c>
      <c r="J129" s="810">
        <f t="shared" si="21"/>
        <v>9.2338028169014083E-2</v>
      </c>
      <c r="K129" s="831"/>
      <c r="L129" s="831"/>
    </row>
    <row r="130" spans="1:12" s="778" customFormat="1" ht="33" customHeight="1" thickBot="1" x14ac:dyDescent="0.3">
      <c r="A130" s="984">
        <v>4</v>
      </c>
      <c r="B130" s="985"/>
      <c r="C130" s="986"/>
      <c r="D130" s="986"/>
      <c r="E130" s="987"/>
      <c r="F130" s="988" t="s">
        <v>229</v>
      </c>
      <c r="G130" s="862">
        <f>G131+G134</f>
        <v>166667307.56999999</v>
      </c>
      <c r="H130" s="863">
        <f>H131+H134</f>
        <v>243131354</v>
      </c>
      <c r="I130" s="864">
        <f t="shared" ref="I130" si="33">I131+I134</f>
        <v>46736235.850000001</v>
      </c>
      <c r="J130" s="865">
        <f t="shared" si="21"/>
        <v>0.19222628049033941</v>
      </c>
      <c r="K130" s="831"/>
      <c r="L130" s="831"/>
    </row>
    <row r="131" spans="1:12" s="778" customFormat="1" ht="19.5" customHeight="1" x14ac:dyDescent="0.25">
      <c r="A131" s="989"/>
      <c r="B131" s="866"/>
      <c r="C131" s="867"/>
      <c r="D131" s="867"/>
      <c r="E131" s="990"/>
      <c r="F131" s="869" t="s">
        <v>172</v>
      </c>
      <c r="G131" s="870">
        <f>G132</f>
        <v>35216336.619999997</v>
      </c>
      <c r="H131" s="871">
        <f>H132</f>
        <v>39258650.689999998</v>
      </c>
      <c r="I131" s="872">
        <f t="shared" ref="I131" si="34">I132</f>
        <v>7155538.3300000001</v>
      </c>
      <c r="J131" s="873">
        <f t="shared" si="21"/>
        <v>0.18226653754614816</v>
      </c>
      <c r="K131" s="831"/>
      <c r="L131" s="831"/>
    </row>
    <row r="132" spans="1:12" s="778" customFormat="1" ht="30" customHeight="1" x14ac:dyDescent="0.25">
      <c r="A132" s="989"/>
      <c r="B132" s="969"/>
      <c r="C132" s="970"/>
      <c r="D132" s="970"/>
      <c r="E132" s="991"/>
      <c r="F132" s="972" t="s">
        <v>40</v>
      </c>
      <c r="G132" s="973">
        <f>SUM(G133:G133)</f>
        <v>35216336.619999997</v>
      </c>
      <c r="H132" s="974">
        <f>SUM(H133:H133)</f>
        <v>39258650.689999998</v>
      </c>
      <c r="I132" s="892">
        <f t="shared" ref="I132" si="35">SUM(I133:I133)</f>
        <v>7155538.3300000001</v>
      </c>
      <c r="J132" s="893">
        <f t="shared" si="21"/>
        <v>0.18226653754614816</v>
      </c>
      <c r="K132" s="831"/>
      <c r="L132" s="831"/>
    </row>
    <row r="133" spans="1:12" s="778" customFormat="1" ht="15.75" customHeight="1" thickBot="1" x14ac:dyDescent="0.3">
      <c r="A133" s="989"/>
      <c r="B133" s="955" t="s">
        <v>38</v>
      </c>
      <c r="C133" s="894"/>
      <c r="D133" s="894" t="s">
        <v>318</v>
      </c>
      <c r="E133" s="992" t="s">
        <v>12</v>
      </c>
      <c r="F133" s="956"/>
      <c r="G133" s="978">
        <v>35216336.619999997</v>
      </c>
      <c r="H133" s="808">
        <v>39258650.689999998</v>
      </c>
      <c r="I133" s="809">
        <v>7155538.3300000001</v>
      </c>
      <c r="J133" s="810">
        <f t="shared" si="21"/>
        <v>0.18226653754614816</v>
      </c>
      <c r="K133" s="831"/>
      <c r="L133" s="831"/>
    </row>
    <row r="134" spans="1:12" s="874" customFormat="1" ht="34.5" customHeight="1" thickBot="1" x14ac:dyDescent="0.3">
      <c r="A134" s="780"/>
      <c r="B134" s="993"/>
      <c r="C134" s="994"/>
      <c r="D134" s="994"/>
      <c r="E134" s="995"/>
      <c r="F134" s="996" t="s">
        <v>202</v>
      </c>
      <c r="G134" s="997">
        <f>G135</f>
        <v>131450970.95</v>
      </c>
      <c r="H134" s="998">
        <f>H135</f>
        <v>203872703.31</v>
      </c>
      <c r="I134" s="999">
        <f t="shared" ref="I134" si="36">I135</f>
        <v>39580697.520000003</v>
      </c>
      <c r="J134" s="1000">
        <f t="shared" si="21"/>
        <v>0.19414417367986389</v>
      </c>
      <c r="K134" s="831"/>
      <c r="L134" s="831"/>
    </row>
    <row r="135" spans="1:12" s="766" customFormat="1" ht="30" customHeight="1" x14ac:dyDescent="0.25">
      <c r="A135" s="802"/>
      <c r="B135" s="969"/>
      <c r="C135" s="970"/>
      <c r="D135" s="970"/>
      <c r="E135" s="991"/>
      <c r="F135" s="972" t="s">
        <v>203</v>
      </c>
      <c r="G135" s="973">
        <f>SUM(G136:G136)</f>
        <v>131450970.95</v>
      </c>
      <c r="H135" s="974">
        <f>SUM(H136:H136)</f>
        <v>203872703.31</v>
      </c>
      <c r="I135" s="975">
        <f t="shared" ref="I135" si="37">SUM(I136:I136)</f>
        <v>39580697.520000003</v>
      </c>
      <c r="J135" s="976">
        <f t="shared" si="21"/>
        <v>0.19414417367986389</v>
      </c>
      <c r="K135" s="831"/>
      <c r="L135" s="831"/>
    </row>
    <row r="136" spans="1:12" s="766" customFormat="1" ht="17.25" customHeight="1" thickBot="1" x14ac:dyDescent="0.3">
      <c r="A136" s="852"/>
      <c r="B136" s="1001" t="s">
        <v>38</v>
      </c>
      <c r="C136" s="1002"/>
      <c r="D136" s="1002" t="s">
        <v>319</v>
      </c>
      <c r="E136" s="1003" t="s">
        <v>39</v>
      </c>
      <c r="F136" s="853"/>
      <c r="G136" s="928">
        <v>131450970.95</v>
      </c>
      <c r="H136" s="929">
        <v>203872703.31</v>
      </c>
      <c r="I136" s="809">
        <v>39580697.520000003</v>
      </c>
      <c r="J136" s="810">
        <f t="shared" si="21"/>
        <v>0.19414417367986389</v>
      </c>
      <c r="K136" s="831"/>
      <c r="L136" s="831"/>
    </row>
    <row r="137" spans="1:12" s="1004" customFormat="1" ht="21.75" customHeight="1" thickBot="1" x14ac:dyDescent="0.3">
      <c r="A137" s="769">
        <v>5</v>
      </c>
      <c r="B137" s="770"/>
      <c r="C137" s="771"/>
      <c r="D137" s="771"/>
      <c r="E137" s="772"/>
      <c r="F137" s="773" t="s">
        <v>256</v>
      </c>
      <c r="G137" s="774">
        <f>G138+G163+G197+G235+G258+G277+G287+G290+G294</f>
        <v>7788567679.3999996</v>
      </c>
      <c r="H137" s="775">
        <f>H138+H163+H197+H235+H258+H261+H277+H285+H287+H290+H294</f>
        <v>10078137925.190001</v>
      </c>
      <c r="I137" s="776">
        <f>I138+I163+I197+I235+I258+I261+I277+I285+I287+I290+I294</f>
        <v>1787214159.2000003</v>
      </c>
      <c r="J137" s="777">
        <f t="shared" si="21"/>
        <v>0.17733575115427946</v>
      </c>
      <c r="K137" s="831"/>
      <c r="L137" s="831"/>
    </row>
    <row r="138" spans="1:12" s="874" customFormat="1" ht="37.5" customHeight="1" x14ac:dyDescent="0.25">
      <c r="A138" s="780"/>
      <c r="B138" s="932"/>
      <c r="C138" s="933"/>
      <c r="D138" s="933"/>
      <c r="E138" s="934"/>
      <c r="F138" s="935" t="s">
        <v>174</v>
      </c>
      <c r="G138" s="936">
        <f>G139+G142+G144+G146+G148+G150+G153+G157+G159</f>
        <v>2552130617.5999999</v>
      </c>
      <c r="H138" s="937">
        <f>H139+H142+H144+H146+H148+H150+H153+H157+H159</f>
        <v>2622508711.4900002</v>
      </c>
      <c r="I138" s="938">
        <f>I139+I142+I144+I146+I148+I150+I153+I157+I159</f>
        <v>685684567.43999994</v>
      </c>
      <c r="J138" s="939">
        <f t="shared" si="21"/>
        <v>0.26146131161959896</v>
      </c>
      <c r="K138" s="831"/>
      <c r="L138" s="831"/>
    </row>
    <row r="139" spans="1:12" s="884" customFormat="1" ht="26.25" customHeight="1" x14ac:dyDescent="0.25">
      <c r="A139" s="876"/>
      <c r="B139" s="940"/>
      <c r="C139" s="941"/>
      <c r="D139" s="941"/>
      <c r="E139" s="942"/>
      <c r="F139" s="795" t="s">
        <v>47</v>
      </c>
      <c r="G139" s="890">
        <f>SUM(G140:G141)</f>
        <v>1687752041</v>
      </c>
      <c r="H139" s="891">
        <f>SUM(H140:H141)</f>
        <v>1834070244</v>
      </c>
      <c r="I139" s="892">
        <f t="shared" ref="I139" si="38">SUM(I140:I141)</f>
        <v>482268763.70999998</v>
      </c>
      <c r="J139" s="893">
        <f t="shared" si="21"/>
        <v>0.26294999621072307</v>
      </c>
      <c r="K139" s="831"/>
      <c r="L139" s="831"/>
    </row>
    <row r="140" spans="1:12" s="766" customFormat="1" ht="12.75" customHeight="1" x14ac:dyDescent="0.25">
      <c r="A140" s="802"/>
      <c r="B140" s="955" t="s">
        <v>45</v>
      </c>
      <c r="C140" s="894"/>
      <c r="D140" s="894" t="s">
        <v>320</v>
      </c>
      <c r="E140" s="895" t="s">
        <v>53</v>
      </c>
      <c r="F140" s="823"/>
      <c r="G140" s="889">
        <v>1687107641</v>
      </c>
      <c r="H140" s="825">
        <v>1833449844</v>
      </c>
      <c r="I140" s="826">
        <v>482099763.70999998</v>
      </c>
      <c r="J140" s="827">
        <f t="shared" si="21"/>
        <v>0.26294679687458089</v>
      </c>
      <c r="K140" s="831"/>
      <c r="L140" s="831"/>
    </row>
    <row r="141" spans="1:12" s="766" customFormat="1" ht="12.75" customHeight="1" x14ac:dyDescent="0.25">
      <c r="A141" s="802"/>
      <c r="B141" s="955" t="s">
        <v>45</v>
      </c>
      <c r="C141" s="894"/>
      <c r="D141" s="894" t="s">
        <v>321</v>
      </c>
      <c r="E141" s="895" t="s">
        <v>12</v>
      </c>
      <c r="F141" s="823"/>
      <c r="G141" s="889">
        <v>644400</v>
      </c>
      <c r="H141" s="825">
        <v>620400</v>
      </c>
      <c r="I141" s="826">
        <v>169000</v>
      </c>
      <c r="J141" s="827">
        <f t="shared" si="21"/>
        <v>0.27240490006447454</v>
      </c>
      <c r="K141" s="831"/>
      <c r="L141" s="831"/>
    </row>
    <row r="142" spans="1:12" s="884" customFormat="1" ht="45" hidden="1" customHeight="1" x14ac:dyDescent="0.25">
      <c r="A142" s="876"/>
      <c r="B142" s="1005"/>
      <c r="C142" s="1006"/>
      <c r="D142" s="1006"/>
      <c r="E142" s="1007"/>
      <c r="F142" s="1008" t="s">
        <v>48</v>
      </c>
      <c r="G142" s="1009">
        <f>G143</f>
        <v>0</v>
      </c>
      <c r="H142" s="1010"/>
      <c r="I142" s="1011"/>
      <c r="J142" s="1012" t="e">
        <f t="shared" si="21"/>
        <v>#DIV/0!</v>
      </c>
      <c r="K142" s="831"/>
      <c r="L142" s="831"/>
    </row>
    <row r="143" spans="1:12" s="766" customFormat="1" ht="12.75" hidden="1" customHeight="1" x14ac:dyDescent="0.25">
      <c r="A143" s="802"/>
      <c r="B143" s="955" t="s">
        <v>45</v>
      </c>
      <c r="C143" s="894"/>
      <c r="D143" s="894" t="s">
        <v>49</v>
      </c>
      <c r="E143" s="895" t="s">
        <v>12</v>
      </c>
      <c r="F143" s="823" t="s">
        <v>7</v>
      </c>
      <c r="G143" s="889"/>
      <c r="H143" s="825"/>
      <c r="I143" s="826"/>
      <c r="J143" s="827" t="e">
        <f t="shared" ref="J143:J206" si="39">I143/H143</f>
        <v>#DIV/0!</v>
      </c>
      <c r="K143" s="831"/>
      <c r="L143" s="831"/>
    </row>
    <row r="144" spans="1:12" s="884" customFormat="1" ht="52.5" customHeight="1" x14ac:dyDescent="0.25">
      <c r="A144" s="876"/>
      <c r="B144" s="940"/>
      <c r="C144" s="941"/>
      <c r="D144" s="941"/>
      <c r="E144" s="942"/>
      <c r="F144" s="795" t="s">
        <v>50</v>
      </c>
      <c r="G144" s="890">
        <f>G145</f>
        <v>88377294</v>
      </c>
      <c r="H144" s="891">
        <f>SUM(H145)</f>
        <v>90014803</v>
      </c>
      <c r="I144" s="892">
        <f t="shared" ref="I144" si="40">I145</f>
        <v>14566986.710000001</v>
      </c>
      <c r="J144" s="893">
        <f t="shared" si="39"/>
        <v>0.16182879064902247</v>
      </c>
      <c r="K144" s="831"/>
      <c r="L144" s="831"/>
    </row>
    <row r="145" spans="1:12" s="765" customFormat="1" ht="12.75" customHeight="1" x14ac:dyDescent="0.25">
      <c r="A145" s="802"/>
      <c r="B145" s="1311" t="s">
        <v>45</v>
      </c>
      <c r="C145" s="1314"/>
      <c r="D145" s="1314" t="s">
        <v>322</v>
      </c>
      <c r="E145" s="1317" t="s">
        <v>16</v>
      </c>
      <c r="F145" s="823"/>
      <c r="G145" s="889">
        <v>88377294</v>
      </c>
      <c r="H145" s="825">
        <v>90014803</v>
      </c>
      <c r="I145" s="826">
        <v>14566986.710000001</v>
      </c>
      <c r="J145" s="827">
        <f t="shared" si="39"/>
        <v>0.16182879064902247</v>
      </c>
      <c r="K145" s="831"/>
      <c r="L145" s="831"/>
    </row>
    <row r="146" spans="1:12" s="884" customFormat="1" ht="18.75" customHeight="1" x14ac:dyDescent="0.25">
      <c r="A146" s="876"/>
      <c r="B146" s="940"/>
      <c r="C146" s="941"/>
      <c r="D146" s="941"/>
      <c r="E146" s="942"/>
      <c r="F146" s="795" t="s">
        <v>52</v>
      </c>
      <c r="G146" s="890">
        <f>G147</f>
        <v>727129115.19000006</v>
      </c>
      <c r="H146" s="891">
        <f>H147</f>
        <v>650826793.86000001</v>
      </c>
      <c r="I146" s="892">
        <f t="shared" ref="I146" si="41">I147</f>
        <v>176196123.94</v>
      </c>
      <c r="J146" s="893">
        <f t="shared" si="39"/>
        <v>0.27072659823206618</v>
      </c>
      <c r="K146" s="831"/>
      <c r="L146" s="831"/>
    </row>
    <row r="147" spans="1:12" s="766" customFormat="1" ht="12.75" customHeight="1" x14ac:dyDescent="0.25">
      <c r="A147" s="802"/>
      <c r="B147" s="955" t="s">
        <v>45</v>
      </c>
      <c r="C147" s="894"/>
      <c r="D147" s="894" t="s">
        <v>323</v>
      </c>
      <c r="E147" s="895" t="s">
        <v>26</v>
      </c>
      <c r="F147" s="823"/>
      <c r="G147" s="889">
        <v>727129115.19000006</v>
      </c>
      <c r="H147" s="825">
        <v>650826793.86000001</v>
      </c>
      <c r="I147" s="826">
        <v>176196123.94</v>
      </c>
      <c r="J147" s="827">
        <f t="shared" si="39"/>
        <v>0.27072659823206618</v>
      </c>
      <c r="K147" s="831"/>
      <c r="L147" s="831"/>
    </row>
    <row r="148" spans="1:12" s="884" customFormat="1" ht="18" customHeight="1" x14ac:dyDescent="0.25">
      <c r="A148" s="876"/>
      <c r="B148" s="940"/>
      <c r="C148" s="941"/>
      <c r="D148" s="941"/>
      <c r="E148" s="942"/>
      <c r="F148" s="795" t="s">
        <v>54</v>
      </c>
      <c r="G148" s="890">
        <f t="shared" ref="G148:I148" si="42">G149</f>
        <v>48872167.409999996</v>
      </c>
      <c r="H148" s="891">
        <f>H149</f>
        <v>46545308.289999999</v>
      </c>
      <c r="I148" s="892">
        <f t="shared" si="42"/>
        <v>12652693.08</v>
      </c>
      <c r="J148" s="893">
        <f t="shared" si="39"/>
        <v>0.27183605705579483</v>
      </c>
      <c r="K148" s="831"/>
      <c r="L148" s="831"/>
    </row>
    <row r="149" spans="1:12" s="766" customFormat="1" ht="12.75" customHeight="1" x14ac:dyDescent="0.25">
      <c r="A149" s="802"/>
      <c r="B149" s="1014" t="s">
        <v>45</v>
      </c>
      <c r="C149" s="821"/>
      <c r="D149" s="821" t="s">
        <v>324</v>
      </c>
      <c r="E149" s="822" t="s">
        <v>53</v>
      </c>
      <c r="F149" s="823"/>
      <c r="G149" s="889">
        <v>48872167.409999996</v>
      </c>
      <c r="H149" s="825">
        <v>46545308.289999999</v>
      </c>
      <c r="I149" s="826">
        <v>12652693.08</v>
      </c>
      <c r="J149" s="827">
        <f t="shared" si="39"/>
        <v>0.27183605705579483</v>
      </c>
      <c r="K149" s="831"/>
      <c r="L149" s="831"/>
    </row>
    <row r="150" spans="1:12" s="884" customFormat="1" ht="18" customHeight="1" x14ac:dyDescent="0.25">
      <c r="A150" s="876"/>
      <c r="B150" s="940"/>
      <c r="C150" s="941"/>
      <c r="D150" s="941"/>
      <c r="E150" s="942"/>
      <c r="F150" s="795" t="s">
        <v>55</v>
      </c>
      <c r="G150" s="890">
        <f>SUM(G151:G152)</f>
        <v>0</v>
      </c>
      <c r="H150" s="891">
        <f>SUM(H151:H152)</f>
        <v>1051562.3400000001</v>
      </c>
      <c r="I150" s="892">
        <f>SUM(I151:I152)</f>
        <v>0</v>
      </c>
      <c r="J150" s="893">
        <f t="shared" si="39"/>
        <v>0</v>
      </c>
      <c r="K150" s="831"/>
      <c r="L150" s="831"/>
    </row>
    <row r="151" spans="1:12" s="766" customFormat="1" ht="12.75" customHeight="1" x14ac:dyDescent="0.25">
      <c r="A151" s="802"/>
      <c r="B151" s="962" t="s">
        <v>45</v>
      </c>
      <c r="C151" s="821"/>
      <c r="D151" s="821" t="s">
        <v>531</v>
      </c>
      <c r="E151" s="821"/>
      <c r="F151" s="1029"/>
      <c r="G151" s="889"/>
      <c r="H151" s="825">
        <v>1051562.3400000001</v>
      </c>
      <c r="I151" s="826">
        <v>0</v>
      </c>
      <c r="J151" s="827">
        <f t="shared" si="39"/>
        <v>0</v>
      </c>
      <c r="K151" s="831"/>
      <c r="L151" s="831"/>
    </row>
    <row r="152" spans="1:12" s="765" customFormat="1" ht="12.75" customHeight="1" x14ac:dyDescent="0.25">
      <c r="A152" s="802"/>
      <c r="B152" s="962"/>
      <c r="C152" s="821"/>
      <c r="D152" s="821"/>
      <c r="E152" s="821"/>
      <c r="F152" s="1029"/>
      <c r="G152" s="889"/>
      <c r="H152" s="825"/>
      <c r="I152" s="826"/>
      <c r="J152" s="827" t="e">
        <f t="shared" si="39"/>
        <v>#DIV/0!</v>
      </c>
      <c r="K152" s="831"/>
      <c r="L152" s="831"/>
    </row>
    <row r="153" spans="1:12" s="884" customFormat="1" ht="28.5" hidden="1" customHeight="1" x14ac:dyDescent="0.25">
      <c r="A153" s="876"/>
      <c r="B153" s="1015"/>
      <c r="C153" s="1016"/>
      <c r="D153" s="1016"/>
      <c r="E153" s="1017"/>
      <c r="F153" s="1018" t="s">
        <v>163</v>
      </c>
      <c r="G153" s="1019">
        <f t="shared" ref="G153:I153" si="43">SUM(G154:G156)</f>
        <v>0</v>
      </c>
      <c r="H153" s="1020">
        <f t="shared" si="43"/>
        <v>0</v>
      </c>
      <c r="I153" s="1021">
        <f t="shared" si="43"/>
        <v>0</v>
      </c>
      <c r="J153" s="1022" t="e">
        <f t="shared" si="39"/>
        <v>#DIV/0!</v>
      </c>
      <c r="K153" s="831"/>
      <c r="L153" s="831"/>
    </row>
    <row r="154" spans="1:12" s="765" customFormat="1" ht="12.75" hidden="1" customHeight="1" x14ac:dyDescent="0.25">
      <c r="A154" s="802"/>
      <c r="B154" s="1781" t="s">
        <v>45</v>
      </c>
      <c r="C154" s="1754"/>
      <c r="D154" s="1754" t="s">
        <v>162</v>
      </c>
      <c r="E154" s="1756" t="s">
        <v>26</v>
      </c>
      <c r="F154" s="823"/>
      <c r="G154" s="889"/>
      <c r="H154" s="825"/>
      <c r="I154" s="826"/>
      <c r="J154" s="827" t="e">
        <f t="shared" si="39"/>
        <v>#DIV/0!</v>
      </c>
      <c r="K154" s="831"/>
      <c r="L154" s="831"/>
    </row>
    <row r="155" spans="1:12" s="765" customFormat="1" ht="12.75" hidden="1" customHeight="1" x14ac:dyDescent="0.25">
      <c r="A155" s="802"/>
      <c r="B155" s="1786"/>
      <c r="C155" s="1787"/>
      <c r="D155" s="1787"/>
      <c r="E155" s="1788"/>
      <c r="F155" s="823" t="s">
        <v>7</v>
      </c>
      <c r="G155" s="889"/>
      <c r="H155" s="825"/>
      <c r="I155" s="826"/>
      <c r="J155" s="827" t="e">
        <f t="shared" si="39"/>
        <v>#DIV/0!</v>
      </c>
      <c r="K155" s="831"/>
      <c r="L155" s="831"/>
    </row>
    <row r="156" spans="1:12" s="765" customFormat="1" ht="12.75" hidden="1" customHeight="1" x14ac:dyDescent="0.25">
      <c r="A156" s="802"/>
      <c r="B156" s="1782"/>
      <c r="C156" s="1755"/>
      <c r="D156" s="1755"/>
      <c r="E156" s="1757"/>
      <c r="F156" s="823" t="s">
        <v>9</v>
      </c>
      <c r="G156" s="889"/>
      <c r="H156" s="825"/>
      <c r="I156" s="826"/>
      <c r="J156" s="827" t="e">
        <f t="shared" si="39"/>
        <v>#DIV/0!</v>
      </c>
      <c r="K156" s="831"/>
      <c r="L156" s="831"/>
    </row>
    <row r="157" spans="1:12" s="884" customFormat="1" ht="30" hidden="1" customHeight="1" x14ac:dyDescent="0.25">
      <c r="A157" s="876"/>
      <c r="B157" s="940"/>
      <c r="C157" s="941"/>
      <c r="D157" s="941"/>
      <c r="E157" s="942"/>
      <c r="F157" s="795" t="s">
        <v>58</v>
      </c>
      <c r="G157" s="890">
        <f>SUM(G158:G158)</f>
        <v>0</v>
      </c>
      <c r="H157" s="891">
        <f>SUM(H158:H158)</f>
        <v>0</v>
      </c>
      <c r="I157" s="892">
        <f>SUM(I158:I158)</f>
        <v>0</v>
      </c>
      <c r="J157" s="893" t="e">
        <f t="shared" si="39"/>
        <v>#DIV/0!</v>
      </c>
      <c r="K157" s="831"/>
      <c r="L157" s="831"/>
    </row>
    <row r="158" spans="1:12" s="766" customFormat="1" ht="15" hidden="1" customHeight="1" x14ac:dyDescent="0.25">
      <c r="A158" s="802"/>
      <c r="B158" s="1304" t="s">
        <v>45</v>
      </c>
      <c r="C158" s="1306"/>
      <c r="D158" s="1306" t="s">
        <v>449</v>
      </c>
      <c r="E158" s="1308" t="s">
        <v>26</v>
      </c>
      <c r="F158" s="823"/>
      <c r="G158" s="889"/>
      <c r="H158" s="825"/>
      <c r="I158" s="826"/>
      <c r="J158" s="827" t="e">
        <f t="shared" si="39"/>
        <v>#DIV/0!</v>
      </c>
      <c r="K158" s="831"/>
      <c r="L158" s="831"/>
    </row>
    <row r="159" spans="1:12" s="884" customFormat="1" ht="15" hidden="1" customHeight="1" x14ac:dyDescent="0.25">
      <c r="A159" s="876"/>
      <c r="B159" s="1015"/>
      <c r="C159" s="1016"/>
      <c r="D159" s="1016"/>
      <c r="E159" s="1017"/>
      <c r="F159" s="1018" t="s">
        <v>56</v>
      </c>
      <c r="G159" s="1019">
        <f t="shared" ref="G159:I159" si="44">SUM(G160:G162)</f>
        <v>0</v>
      </c>
      <c r="H159" s="1020">
        <f t="shared" si="44"/>
        <v>0</v>
      </c>
      <c r="I159" s="1021">
        <f t="shared" si="44"/>
        <v>0</v>
      </c>
      <c r="J159" s="1022" t="e">
        <f t="shared" si="39"/>
        <v>#DIV/0!</v>
      </c>
      <c r="K159" s="831"/>
      <c r="L159" s="831"/>
    </row>
    <row r="160" spans="1:12" s="765" customFormat="1" ht="12.75" hidden="1" customHeight="1" x14ac:dyDescent="0.25">
      <c r="A160" s="802"/>
      <c r="B160" s="1781" t="s">
        <v>45</v>
      </c>
      <c r="C160" s="1754"/>
      <c r="D160" s="1754" t="s">
        <v>57</v>
      </c>
      <c r="E160" s="1756" t="s">
        <v>26</v>
      </c>
      <c r="F160" s="823"/>
      <c r="G160" s="889"/>
      <c r="H160" s="825"/>
      <c r="I160" s="826"/>
      <c r="J160" s="827" t="e">
        <f t="shared" si="39"/>
        <v>#DIV/0!</v>
      </c>
      <c r="K160" s="831"/>
      <c r="L160" s="831"/>
    </row>
    <row r="161" spans="1:12" s="765" customFormat="1" ht="12.75" hidden="1" customHeight="1" x14ac:dyDescent="0.25">
      <c r="A161" s="802"/>
      <c r="B161" s="1782"/>
      <c r="C161" s="1755"/>
      <c r="D161" s="1755"/>
      <c r="E161" s="1757"/>
      <c r="F161" s="823" t="s">
        <v>7</v>
      </c>
      <c r="G161" s="889"/>
      <c r="H161" s="825"/>
      <c r="I161" s="826"/>
      <c r="J161" s="827" t="e">
        <f t="shared" si="39"/>
        <v>#DIV/0!</v>
      </c>
      <c r="K161" s="831"/>
      <c r="L161" s="831"/>
    </row>
    <row r="162" spans="1:12" s="765" customFormat="1" ht="12.75" hidden="1" customHeight="1" x14ac:dyDescent="0.25">
      <c r="A162" s="802"/>
      <c r="B162" s="1023"/>
      <c r="C162" s="821"/>
      <c r="D162" s="821"/>
      <c r="E162" s="822"/>
      <c r="F162" s="823"/>
      <c r="G162" s="889"/>
      <c r="H162" s="825"/>
      <c r="I162" s="826"/>
      <c r="J162" s="827" t="e">
        <f t="shared" si="39"/>
        <v>#DIV/0!</v>
      </c>
      <c r="K162" s="831"/>
      <c r="L162" s="831"/>
    </row>
    <row r="163" spans="1:12" s="874" customFormat="1" ht="36" customHeight="1" x14ac:dyDescent="0.25">
      <c r="A163" s="1024"/>
      <c r="B163" s="947"/>
      <c r="C163" s="948"/>
      <c r="D163" s="948"/>
      <c r="E163" s="949"/>
      <c r="F163" s="950" t="s">
        <v>175</v>
      </c>
      <c r="G163" s="951">
        <f>G164+G167+G169+G171+G173+G179+G195</f>
        <v>3499688491.23</v>
      </c>
      <c r="H163" s="952">
        <f>H164+H167+H169+H171+H173+H179+H195+H193+H184</f>
        <v>4033781997.8499999</v>
      </c>
      <c r="I163" s="952">
        <f>I164+I167+I169+I171+I173+I179+I195+I193+I184</f>
        <v>813444425.43000007</v>
      </c>
      <c r="J163" s="954">
        <f>I163/H163</f>
        <v>0.20165800379484186</v>
      </c>
      <c r="K163" s="831"/>
      <c r="L163" s="831"/>
    </row>
    <row r="164" spans="1:12" s="884" customFormat="1" ht="21.75" customHeight="1" x14ac:dyDescent="0.25">
      <c r="A164" s="876"/>
      <c r="B164" s="940"/>
      <c r="C164" s="941"/>
      <c r="D164" s="941"/>
      <c r="E164" s="942"/>
      <c r="F164" s="795" t="s">
        <v>47</v>
      </c>
      <c r="G164" s="890">
        <f>SUM(G165:G166)</f>
        <v>2294872764</v>
      </c>
      <c r="H164" s="891">
        <f>SUM(H165:H166)</f>
        <v>2593796437</v>
      </c>
      <c r="I164" s="892">
        <f t="shared" ref="I164" si="45">SUM(I165:I166)</f>
        <v>466083358.08999997</v>
      </c>
      <c r="J164" s="893">
        <f t="shared" si="39"/>
        <v>0.17969157156722548</v>
      </c>
      <c r="K164" s="831"/>
      <c r="L164" s="831"/>
    </row>
    <row r="165" spans="1:12" s="765" customFormat="1" ht="12.75" customHeight="1" x14ac:dyDescent="0.25">
      <c r="A165" s="802"/>
      <c r="B165" s="955" t="s">
        <v>45</v>
      </c>
      <c r="C165" s="894"/>
      <c r="D165" s="894" t="s">
        <v>325</v>
      </c>
      <c r="E165" s="895" t="s">
        <v>53</v>
      </c>
      <c r="F165" s="922"/>
      <c r="G165" s="923">
        <v>2293414764</v>
      </c>
      <c r="H165" s="924">
        <v>2592262837</v>
      </c>
      <c r="I165" s="826">
        <v>465722858.08999997</v>
      </c>
      <c r="J165" s="827">
        <f t="shared" si="39"/>
        <v>0.17965881061234376</v>
      </c>
      <c r="K165" s="831"/>
      <c r="L165" s="831"/>
    </row>
    <row r="166" spans="1:12" s="765" customFormat="1" ht="12.75" customHeight="1" x14ac:dyDescent="0.25">
      <c r="A166" s="802"/>
      <c r="B166" s="955" t="s">
        <v>45</v>
      </c>
      <c r="C166" s="894"/>
      <c r="D166" s="894" t="s">
        <v>326</v>
      </c>
      <c r="E166" s="895" t="s">
        <v>12</v>
      </c>
      <c r="F166" s="823"/>
      <c r="G166" s="889">
        <v>1458000</v>
      </c>
      <c r="H166" s="825">
        <v>1533600</v>
      </c>
      <c r="I166" s="826">
        <v>360500</v>
      </c>
      <c r="J166" s="827">
        <f t="shared" si="39"/>
        <v>0.23506781429316639</v>
      </c>
      <c r="K166" s="831"/>
      <c r="L166" s="831"/>
    </row>
    <row r="167" spans="1:12" s="884" customFormat="1" ht="83.25" customHeight="1" x14ac:dyDescent="0.25">
      <c r="A167" s="876"/>
      <c r="B167" s="940"/>
      <c r="C167" s="941"/>
      <c r="D167" s="941"/>
      <c r="E167" s="942"/>
      <c r="F167" s="795" t="s">
        <v>561</v>
      </c>
      <c r="G167" s="890">
        <f>G168</f>
        <v>164052000</v>
      </c>
      <c r="H167" s="891">
        <f>H168</f>
        <v>174441960</v>
      </c>
      <c r="I167" s="892">
        <f t="shared" ref="I167" si="46">I168</f>
        <v>28426020</v>
      </c>
      <c r="J167" s="893">
        <f t="shared" si="39"/>
        <v>0.16295402780386095</v>
      </c>
      <c r="K167" s="831"/>
      <c r="L167" s="831"/>
    </row>
    <row r="168" spans="1:12" s="766" customFormat="1" ht="14.25" customHeight="1" x14ac:dyDescent="0.25">
      <c r="A168" s="802"/>
      <c r="B168" s="955" t="s">
        <v>45</v>
      </c>
      <c r="C168" s="894"/>
      <c r="D168" s="894" t="s">
        <v>562</v>
      </c>
      <c r="E168" s="895" t="s">
        <v>53</v>
      </c>
      <c r="F168" s="823"/>
      <c r="G168" s="889">
        <v>164052000</v>
      </c>
      <c r="H168" s="825">
        <v>174441960</v>
      </c>
      <c r="I168" s="826">
        <v>28426020</v>
      </c>
      <c r="J168" s="827">
        <f t="shared" si="39"/>
        <v>0.16295402780386095</v>
      </c>
      <c r="K168" s="831"/>
      <c r="L168" s="831"/>
    </row>
    <row r="169" spans="1:12" s="884" customFormat="1" ht="15" customHeight="1" x14ac:dyDescent="0.25">
      <c r="A169" s="876"/>
      <c r="B169" s="940"/>
      <c r="C169" s="941"/>
      <c r="D169" s="941"/>
      <c r="E169" s="942"/>
      <c r="F169" s="795" t="s">
        <v>54</v>
      </c>
      <c r="G169" s="890">
        <f>G170</f>
        <v>378255196.81</v>
      </c>
      <c r="H169" s="891">
        <f>H170</f>
        <v>518981507.24000001</v>
      </c>
      <c r="I169" s="892">
        <f t="shared" ref="I169" si="47">I170</f>
        <v>137681454.80000001</v>
      </c>
      <c r="J169" s="893">
        <f t="shared" si="39"/>
        <v>0.26529163925744664</v>
      </c>
      <c r="K169" s="831"/>
      <c r="L169" s="831"/>
    </row>
    <row r="170" spans="1:12" s="765" customFormat="1" ht="14.25" customHeight="1" x14ac:dyDescent="0.25">
      <c r="A170" s="802"/>
      <c r="B170" s="955" t="s">
        <v>45</v>
      </c>
      <c r="C170" s="894"/>
      <c r="D170" s="894" t="s">
        <v>328</v>
      </c>
      <c r="E170" s="895" t="s">
        <v>53</v>
      </c>
      <c r="F170" s="823"/>
      <c r="G170" s="889">
        <v>378255196.81</v>
      </c>
      <c r="H170" s="825">
        <v>518981507.24000001</v>
      </c>
      <c r="I170" s="826">
        <v>137681454.80000001</v>
      </c>
      <c r="J170" s="827">
        <f t="shared" si="39"/>
        <v>0.26529163925744664</v>
      </c>
      <c r="K170" s="831"/>
      <c r="L170" s="831"/>
    </row>
    <row r="171" spans="1:12" s="884" customFormat="1" ht="30" customHeight="1" x14ac:dyDescent="0.25">
      <c r="A171" s="876"/>
      <c r="B171" s="940"/>
      <c r="C171" s="941"/>
      <c r="D171" s="941"/>
      <c r="E171" s="942"/>
      <c r="F171" s="795" t="s">
        <v>60</v>
      </c>
      <c r="G171" s="890">
        <f>G172</f>
        <v>281802018.19999999</v>
      </c>
      <c r="H171" s="891">
        <f>H172</f>
        <v>350739699.55000001</v>
      </c>
      <c r="I171" s="892">
        <f t="shared" ref="I171" si="48">I172</f>
        <v>66551539.32</v>
      </c>
      <c r="J171" s="893">
        <f t="shared" si="39"/>
        <v>0.1897462403183495</v>
      </c>
      <c r="K171" s="831"/>
      <c r="L171" s="831"/>
    </row>
    <row r="172" spans="1:12" s="765" customFormat="1" ht="12.75" customHeight="1" x14ac:dyDescent="0.25">
      <c r="A172" s="802"/>
      <c r="B172" s="1025" t="s">
        <v>45</v>
      </c>
      <c r="C172" s="894"/>
      <c r="D172" s="894" t="s">
        <v>329</v>
      </c>
      <c r="E172" s="895" t="s">
        <v>53</v>
      </c>
      <c r="F172" s="823"/>
      <c r="G172" s="889">
        <v>281802018.19999999</v>
      </c>
      <c r="H172" s="825">
        <v>350739699.55000001</v>
      </c>
      <c r="I172" s="826">
        <v>66551539.32</v>
      </c>
      <c r="J172" s="827">
        <f t="shared" si="39"/>
        <v>0.1897462403183495</v>
      </c>
      <c r="K172" s="831"/>
      <c r="L172" s="831"/>
    </row>
    <row r="173" spans="1:12" s="884" customFormat="1" ht="21" customHeight="1" x14ac:dyDescent="0.25">
      <c r="A173" s="876"/>
      <c r="B173" s="940"/>
      <c r="C173" s="941"/>
      <c r="D173" s="941"/>
      <c r="E173" s="942"/>
      <c r="F173" s="795" t="s">
        <v>61</v>
      </c>
      <c r="G173" s="890">
        <f t="shared" ref="G173:I173" si="49">G174</f>
        <v>58273531.380000003</v>
      </c>
      <c r="H173" s="891">
        <f t="shared" si="49"/>
        <v>58679956</v>
      </c>
      <c r="I173" s="892">
        <f t="shared" si="49"/>
        <v>15317354.539999999</v>
      </c>
      <c r="J173" s="893">
        <f t="shared" si="39"/>
        <v>0.26103214085572934</v>
      </c>
      <c r="K173" s="831"/>
      <c r="L173" s="831"/>
    </row>
    <row r="174" spans="1:12" s="765" customFormat="1" ht="14.25" customHeight="1" x14ac:dyDescent="0.25">
      <c r="A174" s="802"/>
      <c r="B174" s="955" t="s">
        <v>45</v>
      </c>
      <c r="C174" s="894"/>
      <c r="D174" s="894" t="s">
        <v>330</v>
      </c>
      <c r="E174" s="895" t="s">
        <v>12</v>
      </c>
      <c r="F174" s="823"/>
      <c r="G174" s="889">
        <v>58273531.380000003</v>
      </c>
      <c r="H174" s="825">
        <v>58679956</v>
      </c>
      <c r="I174" s="826">
        <v>15317354.539999999</v>
      </c>
      <c r="J174" s="827">
        <f t="shared" si="39"/>
        <v>0.26103214085572934</v>
      </c>
      <c r="K174" s="831"/>
      <c r="L174" s="831"/>
    </row>
    <row r="175" spans="1:12" s="884" customFormat="1" ht="45" hidden="1" customHeight="1" x14ac:dyDescent="0.25">
      <c r="A175" s="876"/>
      <c r="B175" s="1005"/>
      <c r="C175" s="1006"/>
      <c r="D175" s="1006"/>
      <c r="E175" s="1007"/>
      <c r="F175" s="1008" t="s">
        <v>62</v>
      </c>
      <c r="G175" s="1009">
        <f t="shared" ref="G175:I175" si="50">SUM(G176:G178)</f>
        <v>0</v>
      </c>
      <c r="H175" s="1010">
        <f t="shared" si="50"/>
        <v>0</v>
      </c>
      <c r="I175" s="1011">
        <f t="shared" si="50"/>
        <v>0</v>
      </c>
      <c r="J175" s="1012" t="e">
        <f t="shared" si="39"/>
        <v>#DIV/0!</v>
      </c>
      <c r="K175" s="831"/>
      <c r="L175" s="831"/>
    </row>
    <row r="176" spans="1:12" s="765" customFormat="1" ht="12.75" hidden="1" customHeight="1" x14ac:dyDescent="0.25">
      <c r="A176" s="802"/>
      <c r="B176" s="1777" t="s">
        <v>45</v>
      </c>
      <c r="C176" s="1765"/>
      <c r="D176" s="1765" t="s">
        <v>63</v>
      </c>
      <c r="E176" s="1768" t="s">
        <v>26</v>
      </c>
      <c r="F176" s="823"/>
      <c r="G176" s="889"/>
      <c r="H176" s="825"/>
      <c r="I176" s="826"/>
      <c r="J176" s="827" t="e">
        <f t="shared" si="39"/>
        <v>#DIV/0!</v>
      </c>
      <c r="K176" s="831"/>
      <c r="L176" s="831"/>
    </row>
    <row r="177" spans="1:12" s="765" customFormat="1" ht="12.75" hidden="1" customHeight="1" x14ac:dyDescent="0.25">
      <c r="A177" s="802"/>
      <c r="B177" s="1779"/>
      <c r="C177" s="1766"/>
      <c r="D177" s="1766"/>
      <c r="E177" s="1769"/>
      <c r="F177" s="823" t="s">
        <v>7</v>
      </c>
      <c r="G177" s="889"/>
      <c r="H177" s="825"/>
      <c r="I177" s="826"/>
      <c r="J177" s="827" t="e">
        <f t="shared" si="39"/>
        <v>#DIV/0!</v>
      </c>
      <c r="K177" s="831"/>
      <c r="L177" s="831"/>
    </row>
    <row r="178" spans="1:12" s="765" customFormat="1" ht="12.75" hidden="1" customHeight="1" x14ac:dyDescent="0.25">
      <c r="A178" s="802"/>
      <c r="B178" s="1780"/>
      <c r="C178" s="1772"/>
      <c r="D178" s="1772"/>
      <c r="E178" s="1773"/>
      <c r="F178" s="823" t="s">
        <v>9</v>
      </c>
      <c r="G178" s="889"/>
      <c r="H178" s="825"/>
      <c r="I178" s="826"/>
      <c r="J178" s="827" t="e">
        <f t="shared" si="39"/>
        <v>#DIV/0!</v>
      </c>
      <c r="K178" s="831"/>
      <c r="L178" s="831"/>
    </row>
    <row r="179" spans="1:12" s="884" customFormat="1" ht="38.25" customHeight="1" x14ac:dyDescent="0.25">
      <c r="A179" s="876"/>
      <c r="B179" s="940"/>
      <c r="C179" s="941"/>
      <c r="D179" s="941"/>
      <c r="E179" s="942"/>
      <c r="F179" s="795" t="s">
        <v>212</v>
      </c>
      <c r="G179" s="890">
        <f>G180</f>
        <v>319062620.83999997</v>
      </c>
      <c r="H179" s="891">
        <f>H180</f>
        <v>333983474.07999998</v>
      </c>
      <c r="I179" s="892">
        <f t="shared" ref="I179" si="51">I180</f>
        <v>99384698.680000007</v>
      </c>
      <c r="J179" s="893">
        <f t="shared" si="39"/>
        <v>0.29757370167421554</v>
      </c>
      <c r="K179" s="831"/>
      <c r="L179" s="831"/>
    </row>
    <row r="180" spans="1:12" s="766" customFormat="1" ht="14.25" customHeight="1" x14ac:dyDescent="0.25">
      <c r="A180" s="802"/>
      <c r="B180" s="955" t="s">
        <v>45</v>
      </c>
      <c r="C180" s="894"/>
      <c r="D180" s="894" t="s">
        <v>331</v>
      </c>
      <c r="E180" s="895" t="s">
        <v>53</v>
      </c>
      <c r="F180" s="823"/>
      <c r="G180" s="889">
        <v>319062620.83999997</v>
      </c>
      <c r="H180" s="825">
        <v>333983474.07999998</v>
      </c>
      <c r="I180" s="826">
        <v>99384698.680000007</v>
      </c>
      <c r="J180" s="827">
        <f t="shared" si="39"/>
        <v>0.29757370167421554</v>
      </c>
      <c r="K180" s="831"/>
      <c r="L180" s="831"/>
    </row>
    <row r="181" spans="1:12" s="884" customFormat="1" ht="30" hidden="1" customHeight="1" x14ac:dyDescent="0.25">
      <c r="A181" s="876"/>
      <c r="B181" s="1026"/>
      <c r="C181" s="1027"/>
      <c r="D181" s="1027"/>
      <c r="E181" s="1028"/>
      <c r="F181" s="1018" t="s">
        <v>64</v>
      </c>
      <c r="G181" s="1019">
        <f t="shared" ref="G181:I181" si="52">SUM(G182:G183)</f>
        <v>0</v>
      </c>
      <c r="H181" s="1020">
        <f t="shared" si="52"/>
        <v>0</v>
      </c>
      <c r="I181" s="1021">
        <f t="shared" si="52"/>
        <v>0</v>
      </c>
      <c r="J181" s="1022" t="e">
        <f t="shared" si="39"/>
        <v>#DIV/0!</v>
      </c>
      <c r="K181" s="831"/>
      <c r="L181" s="831"/>
    </row>
    <row r="182" spans="1:12" s="766" customFormat="1" ht="12.75" hidden="1" customHeight="1" x14ac:dyDescent="0.25">
      <c r="A182" s="802"/>
      <c r="B182" s="1777" t="s">
        <v>45</v>
      </c>
      <c r="C182" s="1765"/>
      <c r="D182" s="1765" t="s">
        <v>65</v>
      </c>
      <c r="E182" s="1768" t="s">
        <v>26</v>
      </c>
      <c r="F182" s="823"/>
      <c r="G182" s="889"/>
      <c r="H182" s="825"/>
      <c r="I182" s="826"/>
      <c r="J182" s="827" t="e">
        <f t="shared" si="39"/>
        <v>#DIV/0!</v>
      </c>
      <c r="K182" s="831"/>
      <c r="L182" s="831"/>
    </row>
    <row r="183" spans="1:12" s="765" customFormat="1" ht="12.75" hidden="1" customHeight="1" x14ac:dyDescent="0.25">
      <c r="A183" s="802"/>
      <c r="B183" s="1778"/>
      <c r="C183" s="1767"/>
      <c r="D183" s="1767"/>
      <c r="E183" s="1770"/>
      <c r="F183" s="823"/>
      <c r="G183" s="889"/>
      <c r="H183" s="825"/>
      <c r="I183" s="826"/>
      <c r="J183" s="827" t="e">
        <f t="shared" si="39"/>
        <v>#DIV/0!</v>
      </c>
      <c r="K183" s="831"/>
      <c r="L183" s="831"/>
    </row>
    <row r="184" spans="1:12" s="884" customFormat="1" ht="18.75" customHeight="1" x14ac:dyDescent="0.25">
      <c r="A184" s="876"/>
      <c r="B184" s="940"/>
      <c r="C184" s="941"/>
      <c r="D184" s="941"/>
      <c r="E184" s="942"/>
      <c r="F184" s="795" t="s">
        <v>55</v>
      </c>
      <c r="G184" s="890">
        <f t="shared" ref="G184:I184" si="53">SUM(G185:G186)</f>
        <v>0</v>
      </c>
      <c r="H184" s="891">
        <f t="shared" si="53"/>
        <v>3158963.98</v>
      </c>
      <c r="I184" s="892">
        <f t="shared" si="53"/>
        <v>0</v>
      </c>
      <c r="J184" s="893">
        <f t="shared" si="39"/>
        <v>0</v>
      </c>
      <c r="K184" s="831"/>
      <c r="L184" s="831"/>
    </row>
    <row r="185" spans="1:12" s="765" customFormat="1" ht="12.75" customHeight="1" x14ac:dyDescent="0.25">
      <c r="A185" s="802"/>
      <c r="B185" s="962" t="s">
        <v>45</v>
      </c>
      <c r="C185" s="821" t="s">
        <v>43</v>
      </c>
      <c r="D185" s="821" t="s">
        <v>530</v>
      </c>
      <c r="E185" s="821"/>
      <c r="F185" s="1029"/>
      <c r="G185" s="889"/>
      <c r="H185" s="825">
        <v>3058963.98</v>
      </c>
      <c r="I185" s="826">
        <v>0</v>
      </c>
      <c r="J185" s="827">
        <f t="shared" si="39"/>
        <v>0</v>
      </c>
      <c r="K185" s="831"/>
      <c r="L185" s="831"/>
    </row>
    <row r="186" spans="1:12" s="765" customFormat="1" ht="12.75" customHeight="1" x14ac:dyDescent="0.25">
      <c r="A186" s="802"/>
      <c r="B186" s="1319" t="s">
        <v>45</v>
      </c>
      <c r="C186" s="1314" t="s">
        <v>68</v>
      </c>
      <c r="D186" s="1314" t="s">
        <v>611</v>
      </c>
      <c r="E186" s="1317"/>
      <c r="F186" s="823"/>
      <c r="G186" s="889"/>
      <c r="H186" s="825">
        <v>100000</v>
      </c>
      <c r="I186" s="826">
        <v>0</v>
      </c>
      <c r="J186" s="827">
        <f t="shared" si="39"/>
        <v>0</v>
      </c>
      <c r="K186" s="831"/>
      <c r="L186" s="831"/>
    </row>
    <row r="187" spans="1:12" s="884" customFormat="1" ht="30" hidden="1" customHeight="1" x14ac:dyDescent="0.25">
      <c r="A187" s="876"/>
      <c r="B187" s="1026"/>
      <c r="C187" s="1027"/>
      <c r="D187" s="1027"/>
      <c r="E187" s="1028"/>
      <c r="F187" s="1018" t="s">
        <v>163</v>
      </c>
      <c r="G187" s="1019">
        <f t="shared" ref="G187:I187" si="54">SUM(G188:G189)</f>
        <v>0</v>
      </c>
      <c r="H187" s="1020">
        <f t="shared" si="54"/>
        <v>0</v>
      </c>
      <c r="I187" s="1021">
        <f t="shared" si="54"/>
        <v>0</v>
      </c>
      <c r="J187" s="1022" t="e">
        <f t="shared" si="39"/>
        <v>#DIV/0!</v>
      </c>
      <c r="K187" s="831"/>
      <c r="L187" s="831"/>
    </row>
    <row r="188" spans="1:12" s="765" customFormat="1" ht="12.75" hidden="1" customHeight="1" x14ac:dyDescent="0.25">
      <c r="A188" s="802"/>
      <c r="B188" s="1777" t="s">
        <v>45</v>
      </c>
      <c r="C188" s="1765"/>
      <c r="D188" s="1765" t="s">
        <v>164</v>
      </c>
      <c r="E188" s="1768" t="s">
        <v>26</v>
      </c>
      <c r="F188" s="823"/>
      <c r="G188" s="889"/>
      <c r="H188" s="825"/>
      <c r="I188" s="826"/>
      <c r="J188" s="827" t="e">
        <f t="shared" si="39"/>
        <v>#DIV/0!</v>
      </c>
      <c r="K188" s="831"/>
      <c r="L188" s="831"/>
    </row>
    <row r="189" spans="1:12" s="765" customFormat="1" ht="12.75" hidden="1" customHeight="1" x14ac:dyDescent="0.25">
      <c r="A189" s="802"/>
      <c r="B189" s="1778"/>
      <c r="C189" s="1767"/>
      <c r="D189" s="1767"/>
      <c r="E189" s="1770"/>
      <c r="F189" s="823"/>
      <c r="G189" s="889"/>
      <c r="H189" s="825"/>
      <c r="I189" s="826"/>
      <c r="J189" s="827" t="e">
        <f t="shared" si="39"/>
        <v>#DIV/0!</v>
      </c>
      <c r="K189" s="831"/>
      <c r="L189" s="831"/>
    </row>
    <row r="190" spans="1:12" s="884" customFormat="1" ht="15" hidden="1" customHeight="1" x14ac:dyDescent="0.25">
      <c r="A190" s="876"/>
      <c r="B190" s="1026"/>
      <c r="C190" s="1027"/>
      <c r="D190" s="1027"/>
      <c r="E190" s="1028"/>
      <c r="F190" s="1018" t="s">
        <v>56</v>
      </c>
      <c r="G190" s="1019">
        <f t="shared" ref="G190:I190" si="55">SUM(G191:G192)</f>
        <v>0</v>
      </c>
      <c r="H190" s="1020">
        <f t="shared" si="55"/>
        <v>0</v>
      </c>
      <c r="I190" s="1021">
        <f t="shared" si="55"/>
        <v>0</v>
      </c>
      <c r="J190" s="1022" t="e">
        <f t="shared" si="39"/>
        <v>#DIV/0!</v>
      </c>
      <c r="K190" s="831"/>
      <c r="L190" s="831"/>
    </row>
    <row r="191" spans="1:12" s="765" customFormat="1" ht="12.75" hidden="1" customHeight="1" x14ac:dyDescent="0.25">
      <c r="A191" s="802"/>
      <c r="B191" s="1777" t="s">
        <v>45</v>
      </c>
      <c r="C191" s="1765"/>
      <c r="D191" s="1765" t="s">
        <v>66</v>
      </c>
      <c r="E191" s="1768" t="s">
        <v>26</v>
      </c>
      <c r="F191" s="823"/>
      <c r="G191" s="889"/>
      <c r="H191" s="825"/>
      <c r="I191" s="826"/>
      <c r="J191" s="827" t="e">
        <f t="shared" si="39"/>
        <v>#DIV/0!</v>
      </c>
      <c r="K191" s="831"/>
      <c r="L191" s="831"/>
    </row>
    <row r="192" spans="1:12" s="765" customFormat="1" ht="12.75" hidden="1" customHeight="1" x14ac:dyDescent="0.25">
      <c r="A192" s="802"/>
      <c r="B192" s="1778"/>
      <c r="C192" s="1767"/>
      <c r="D192" s="1767"/>
      <c r="E192" s="1770"/>
      <c r="F192" s="823"/>
      <c r="G192" s="889"/>
      <c r="H192" s="825"/>
      <c r="I192" s="826"/>
      <c r="J192" s="827" t="e">
        <f t="shared" si="39"/>
        <v>#DIV/0!</v>
      </c>
      <c r="K192" s="831"/>
      <c r="L192" s="831"/>
    </row>
    <row r="193" spans="1:12" s="884" customFormat="1" ht="30" hidden="1" customHeight="1" x14ac:dyDescent="0.25">
      <c r="A193" s="876"/>
      <c r="B193" s="940"/>
      <c r="C193" s="941"/>
      <c r="D193" s="941"/>
      <c r="E193" s="942"/>
      <c r="F193" s="795" t="s">
        <v>58</v>
      </c>
      <c r="G193" s="890">
        <f>SUM(G194:G194)</f>
        <v>0</v>
      </c>
      <c r="H193" s="891">
        <f>SUM(H194:H194)</f>
        <v>0</v>
      </c>
      <c r="I193" s="892">
        <f>SUM(I194:I194)</f>
        <v>0</v>
      </c>
      <c r="J193" s="893" t="e">
        <f t="shared" si="39"/>
        <v>#DIV/0!</v>
      </c>
      <c r="K193" s="831"/>
      <c r="L193" s="831"/>
    </row>
    <row r="194" spans="1:12" s="765" customFormat="1" ht="15" hidden="1" customHeight="1" x14ac:dyDescent="0.25">
      <c r="A194" s="802"/>
      <c r="B194" s="1318" t="s">
        <v>45</v>
      </c>
      <c r="C194" s="1320"/>
      <c r="D194" s="1320" t="s">
        <v>450</v>
      </c>
      <c r="E194" s="1321" t="s">
        <v>26</v>
      </c>
      <c r="F194" s="823"/>
      <c r="G194" s="889"/>
      <c r="H194" s="825"/>
      <c r="I194" s="826"/>
      <c r="J194" s="827" t="e">
        <f t="shared" si="39"/>
        <v>#DIV/0!</v>
      </c>
      <c r="K194" s="831"/>
      <c r="L194" s="831"/>
    </row>
    <row r="195" spans="1:12" s="884" customFormat="1" ht="45.75" hidden="1" customHeight="1" x14ac:dyDescent="0.25">
      <c r="A195" s="876"/>
      <c r="B195" s="940"/>
      <c r="C195" s="941"/>
      <c r="D195" s="941"/>
      <c r="E195" s="942"/>
      <c r="F195" s="795" t="s">
        <v>67</v>
      </c>
      <c r="G195" s="890">
        <f>G196</f>
        <v>3370360</v>
      </c>
      <c r="H195" s="891">
        <f>H196</f>
        <v>0</v>
      </c>
      <c r="I195" s="892">
        <f t="shared" ref="I195" si="56">I196</f>
        <v>0</v>
      </c>
      <c r="J195" s="893" t="e">
        <f t="shared" si="39"/>
        <v>#DIV/0!</v>
      </c>
      <c r="K195" s="831"/>
      <c r="L195" s="831"/>
    </row>
    <row r="196" spans="1:12" s="765" customFormat="1" ht="15.75" hidden="1" customHeight="1" x14ac:dyDescent="0.25">
      <c r="A196" s="802"/>
      <c r="B196" s="955" t="s">
        <v>45</v>
      </c>
      <c r="C196" s="894"/>
      <c r="D196" s="894" t="s">
        <v>332</v>
      </c>
      <c r="E196" s="895" t="s">
        <v>26</v>
      </c>
      <c r="F196" s="823"/>
      <c r="G196" s="889">
        <v>3370360</v>
      </c>
      <c r="H196" s="825"/>
      <c r="I196" s="826"/>
      <c r="J196" s="827" t="e">
        <f t="shared" si="39"/>
        <v>#DIV/0!</v>
      </c>
      <c r="K196" s="831"/>
      <c r="L196" s="831"/>
    </row>
    <row r="197" spans="1:12" s="874" customFormat="1" ht="38.25" customHeight="1" x14ac:dyDescent="0.25">
      <c r="A197" s="780"/>
      <c r="B197" s="947"/>
      <c r="C197" s="948"/>
      <c r="D197" s="948"/>
      <c r="E197" s="949"/>
      <c r="F197" s="950" t="s">
        <v>176</v>
      </c>
      <c r="G197" s="951">
        <f>G198+G200</f>
        <v>117943947.61</v>
      </c>
      <c r="H197" s="952">
        <f>H198+H200</f>
        <v>139902946.69999999</v>
      </c>
      <c r="I197" s="953">
        <f>I198+I200</f>
        <v>37037408.630000003</v>
      </c>
      <c r="J197" s="954">
        <f t="shared" si="39"/>
        <v>0.26473644411093744</v>
      </c>
      <c r="K197" s="831"/>
      <c r="L197" s="831"/>
    </row>
    <row r="198" spans="1:12" s="884" customFormat="1" ht="18.75" customHeight="1" x14ac:dyDescent="0.25">
      <c r="A198" s="876"/>
      <c r="B198" s="940"/>
      <c r="C198" s="941"/>
      <c r="D198" s="941"/>
      <c r="E198" s="942"/>
      <c r="F198" s="795" t="s">
        <v>54</v>
      </c>
      <c r="G198" s="890">
        <f>G199</f>
        <v>8036129.5899999999</v>
      </c>
      <c r="H198" s="891">
        <f>H199</f>
        <v>9692274.4299999997</v>
      </c>
      <c r="I198" s="892">
        <f t="shared" ref="I198" si="57">I199</f>
        <v>3591548.38</v>
      </c>
      <c r="J198" s="893">
        <f t="shared" si="39"/>
        <v>0.37055785057873147</v>
      </c>
      <c r="K198" s="831"/>
      <c r="L198" s="831"/>
    </row>
    <row r="199" spans="1:12" s="765" customFormat="1" ht="12.75" customHeight="1" x14ac:dyDescent="0.25">
      <c r="A199" s="802"/>
      <c r="B199" s="955" t="s">
        <v>45</v>
      </c>
      <c r="C199" s="894"/>
      <c r="D199" s="894" t="s">
        <v>333</v>
      </c>
      <c r="E199" s="895" t="s">
        <v>26</v>
      </c>
      <c r="F199" s="823"/>
      <c r="G199" s="889">
        <v>8036129.5899999999</v>
      </c>
      <c r="H199" s="825">
        <v>9692274.4299999997</v>
      </c>
      <c r="I199" s="826">
        <v>3591548.38</v>
      </c>
      <c r="J199" s="827">
        <f t="shared" si="39"/>
        <v>0.37055785057873147</v>
      </c>
      <c r="K199" s="831"/>
      <c r="L199" s="831"/>
    </row>
    <row r="200" spans="1:12" s="884" customFormat="1" ht="16.5" customHeight="1" x14ac:dyDescent="0.25">
      <c r="A200" s="876"/>
      <c r="B200" s="940"/>
      <c r="C200" s="941"/>
      <c r="D200" s="941"/>
      <c r="E200" s="942"/>
      <c r="F200" s="795" t="s">
        <v>69</v>
      </c>
      <c r="G200" s="890">
        <f t="shared" ref="G200:I200" si="58">G201</f>
        <v>109907818.02</v>
      </c>
      <c r="H200" s="891">
        <f t="shared" si="58"/>
        <v>130210672.27</v>
      </c>
      <c r="I200" s="892">
        <f t="shared" si="58"/>
        <v>33445860.25</v>
      </c>
      <c r="J200" s="893">
        <f t="shared" si="39"/>
        <v>0.25685959274250508</v>
      </c>
      <c r="K200" s="831"/>
      <c r="L200" s="831"/>
    </row>
    <row r="201" spans="1:12" s="766" customFormat="1" ht="15" customHeight="1" x14ac:dyDescent="0.25">
      <c r="A201" s="802"/>
      <c r="B201" s="955" t="s">
        <v>45</v>
      </c>
      <c r="C201" s="894"/>
      <c r="D201" s="894" t="s">
        <v>334</v>
      </c>
      <c r="E201" s="895" t="s">
        <v>26</v>
      </c>
      <c r="F201" s="823"/>
      <c r="G201" s="889">
        <v>109907818.02</v>
      </c>
      <c r="H201" s="825">
        <v>130210672.27</v>
      </c>
      <c r="I201" s="826">
        <v>33445860.25</v>
      </c>
      <c r="J201" s="827">
        <f t="shared" si="39"/>
        <v>0.25685959274250508</v>
      </c>
      <c r="K201" s="831"/>
      <c r="L201" s="831"/>
    </row>
    <row r="202" spans="1:12" s="884" customFormat="1" ht="15" hidden="1" customHeight="1" x14ac:dyDescent="0.25">
      <c r="A202" s="876"/>
      <c r="B202" s="1031"/>
      <c r="C202" s="1027"/>
      <c r="D202" s="1027"/>
      <c r="E202" s="1028"/>
      <c r="F202" s="1018" t="s">
        <v>70</v>
      </c>
      <c r="G202" s="1019">
        <f>SUM(G203:G204)</f>
        <v>0</v>
      </c>
      <c r="H202" s="1020">
        <f>SUM(H203:H204)</f>
        <v>0</v>
      </c>
      <c r="I202" s="1021">
        <f>SUM(I203:I204)</f>
        <v>0</v>
      </c>
      <c r="J202" s="1022" t="e">
        <f t="shared" si="39"/>
        <v>#DIV/0!</v>
      </c>
      <c r="K202" s="831"/>
      <c r="L202" s="831"/>
    </row>
    <row r="203" spans="1:12" s="766" customFormat="1" ht="12.75" hidden="1" customHeight="1" x14ac:dyDescent="0.25">
      <c r="A203" s="802"/>
      <c r="B203" s="1774" t="s">
        <v>45</v>
      </c>
      <c r="C203" s="1765"/>
      <c r="D203" s="1765" t="s">
        <v>71</v>
      </c>
      <c r="E203" s="1768" t="s">
        <v>26</v>
      </c>
      <c r="F203" s="823"/>
      <c r="G203" s="889"/>
      <c r="H203" s="825"/>
      <c r="I203" s="826"/>
      <c r="J203" s="827" t="e">
        <f t="shared" si="39"/>
        <v>#DIV/0!</v>
      </c>
      <c r="K203" s="831"/>
      <c r="L203" s="831"/>
    </row>
    <row r="204" spans="1:12" s="765" customFormat="1" ht="12.75" hidden="1" customHeight="1" x14ac:dyDescent="0.25">
      <c r="A204" s="802"/>
      <c r="B204" s="1776"/>
      <c r="C204" s="1767"/>
      <c r="D204" s="1767"/>
      <c r="E204" s="1770"/>
      <c r="F204" s="823" t="s">
        <v>7</v>
      </c>
      <c r="G204" s="889"/>
      <c r="H204" s="825"/>
      <c r="I204" s="826"/>
      <c r="J204" s="827" t="e">
        <f t="shared" si="39"/>
        <v>#DIV/0!</v>
      </c>
      <c r="K204" s="831"/>
      <c r="L204" s="831"/>
    </row>
    <row r="205" spans="1:12" s="884" customFormat="1" ht="15" hidden="1" customHeight="1" x14ac:dyDescent="0.25">
      <c r="A205" s="876"/>
      <c r="B205" s="1026"/>
      <c r="C205" s="1027"/>
      <c r="D205" s="1027"/>
      <c r="E205" s="1028"/>
      <c r="F205" s="1018" t="s">
        <v>56</v>
      </c>
      <c r="G205" s="1019">
        <f t="shared" ref="G205:I205" si="59">SUM(G206:G207)</f>
        <v>0</v>
      </c>
      <c r="H205" s="1020">
        <f t="shared" si="59"/>
        <v>0</v>
      </c>
      <c r="I205" s="1021">
        <f t="shared" si="59"/>
        <v>0</v>
      </c>
      <c r="J205" s="1022" t="e">
        <f t="shared" si="39"/>
        <v>#DIV/0!</v>
      </c>
      <c r="K205" s="831"/>
      <c r="L205" s="831"/>
    </row>
    <row r="206" spans="1:12" s="766" customFormat="1" ht="12.75" hidden="1" customHeight="1" x14ac:dyDescent="0.25">
      <c r="A206" s="802"/>
      <c r="B206" s="1777" t="s">
        <v>45</v>
      </c>
      <c r="C206" s="1765"/>
      <c r="D206" s="1765" t="s">
        <v>72</v>
      </c>
      <c r="E206" s="1768" t="s">
        <v>26</v>
      </c>
      <c r="F206" s="823"/>
      <c r="G206" s="889"/>
      <c r="H206" s="825"/>
      <c r="I206" s="826"/>
      <c r="J206" s="827" t="e">
        <f t="shared" si="39"/>
        <v>#DIV/0!</v>
      </c>
      <c r="K206" s="831"/>
      <c r="L206" s="831"/>
    </row>
    <row r="207" spans="1:12" s="765" customFormat="1" ht="12.75" hidden="1" customHeight="1" x14ac:dyDescent="0.25">
      <c r="A207" s="802"/>
      <c r="B207" s="1778"/>
      <c r="C207" s="1767"/>
      <c r="D207" s="1767"/>
      <c r="E207" s="1770"/>
      <c r="F207" s="823" t="s">
        <v>7</v>
      </c>
      <c r="G207" s="889"/>
      <c r="H207" s="825"/>
      <c r="I207" s="826"/>
      <c r="J207" s="827" t="e">
        <f t="shared" ref="J207:J270" si="60">I207/H207</f>
        <v>#DIV/0!</v>
      </c>
      <c r="K207" s="831"/>
      <c r="L207" s="831"/>
    </row>
    <row r="208" spans="1:12" s="884" customFormat="1" ht="30" hidden="1" customHeight="1" x14ac:dyDescent="0.25">
      <c r="A208" s="876"/>
      <c r="B208" s="1031"/>
      <c r="C208" s="1027"/>
      <c r="D208" s="1027"/>
      <c r="E208" s="1028"/>
      <c r="F208" s="1018" t="s">
        <v>73</v>
      </c>
      <c r="G208" s="1019">
        <f t="shared" ref="G208:I208" si="61">SUM(G209:G210)</f>
        <v>0</v>
      </c>
      <c r="H208" s="1020">
        <f t="shared" si="61"/>
        <v>0</v>
      </c>
      <c r="I208" s="1021">
        <f t="shared" si="61"/>
        <v>0</v>
      </c>
      <c r="J208" s="1022" t="e">
        <f t="shared" si="60"/>
        <v>#DIV/0!</v>
      </c>
      <c r="K208" s="831"/>
      <c r="L208" s="831"/>
    </row>
    <row r="209" spans="1:12" s="766" customFormat="1" ht="12.75" hidden="1" customHeight="1" x14ac:dyDescent="0.25">
      <c r="A209" s="802"/>
      <c r="B209" s="1774" t="s">
        <v>74</v>
      </c>
      <c r="C209" s="1765"/>
      <c r="D209" s="1765" t="s">
        <v>75</v>
      </c>
      <c r="E209" s="1768" t="s">
        <v>26</v>
      </c>
      <c r="F209" s="823"/>
      <c r="G209" s="889"/>
      <c r="H209" s="825"/>
      <c r="I209" s="826"/>
      <c r="J209" s="827" t="e">
        <f t="shared" si="60"/>
        <v>#DIV/0!</v>
      </c>
      <c r="K209" s="831"/>
      <c r="L209" s="831"/>
    </row>
    <row r="210" spans="1:12" s="765" customFormat="1" ht="12.75" hidden="1" customHeight="1" x14ac:dyDescent="0.25">
      <c r="A210" s="802"/>
      <c r="B210" s="1776"/>
      <c r="C210" s="1767"/>
      <c r="D210" s="1767"/>
      <c r="E210" s="1770"/>
      <c r="F210" s="823" t="s">
        <v>7</v>
      </c>
      <c r="G210" s="889"/>
      <c r="H210" s="825"/>
      <c r="I210" s="826"/>
      <c r="J210" s="827" t="e">
        <f t="shared" si="60"/>
        <v>#DIV/0!</v>
      </c>
      <c r="K210" s="831"/>
      <c r="L210" s="831"/>
    </row>
    <row r="211" spans="1:12" s="884" customFormat="1" ht="45" hidden="1" customHeight="1" x14ac:dyDescent="0.25">
      <c r="A211" s="876"/>
      <c r="B211" s="1031"/>
      <c r="C211" s="1027"/>
      <c r="D211" s="1027"/>
      <c r="E211" s="1028"/>
      <c r="F211" s="1018"/>
      <c r="G211" s="1019">
        <f>SUM(G212:G214)</f>
        <v>0</v>
      </c>
      <c r="H211" s="1020">
        <f>SUM(H212:H214)</f>
        <v>0</v>
      </c>
      <c r="I211" s="1021">
        <f>SUM(I212:I214)</f>
        <v>0</v>
      </c>
      <c r="J211" s="1022" t="e">
        <f t="shared" si="60"/>
        <v>#DIV/0!</v>
      </c>
      <c r="K211" s="831"/>
      <c r="L211" s="831"/>
    </row>
    <row r="212" spans="1:12" s="766" customFormat="1" ht="12.75" hidden="1" customHeight="1" x14ac:dyDescent="0.25">
      <c r="A212" s="802"/>
      <c r="B212" s="1774"/>
      <c r="C212" s="1765"/>
      <c r="D212" s="1765"/>
      <c r="E212" s="1768"/>
      <c r="F212" s="823"/>
      <c r="G212" s="889"/>
      <c r="H212" s="825"/>
      <c r="I212" s="826"/>
      <c r="J212" s="827" t="e">
        <f t="shared" si="60"/>
        <v>#DIV/0!</v>
      </c>
      <c r="K212" s="831"/>
      <c r="L212" s="831"/>
    </row>
    <row r="213" spans="1:12" s="766" customFormat="1" ht="12.75" hidden="1" customHeight="1" x14ac:dyDescent="0.25">
      <c r="A213" s="802"/>
      <c r="B213" s="1775"/>
      <c r="C213" s="1766"/>
      <c r="D213" s="1766"/>
      <c r="E213" s="1769"/>
      <c r="F213" s="823" t="s">
        <v>7</v>
      </c>
      <c r="G213" s="889"/>
      <c r="H213" s="825"/>
      <c r="I213" s="826"/>
      <c r="J213" s="827" t="e">
        <f t="shared" si="60"/>
        <v>#DIV/0!</v>
      </c>
      <c r="K213" s="831"/>
      <c r="L213" s="831"/>
    </row>
    <row r="214" spans="1:12" s="766" customFormat="1" ht="12.75" hidden="1" customHeight="1" x14ac:dyDescent="0.25">
      <c r="A214" s="802"/>
      <c r="B214" s="1776"/>
      <c r="C214" s="1767"/>
      <c r="D214" s="1767"/>
      <c r="E214" s="1770"/>
      <c r="F214" s="823" t="s">
        <v>9</v>
      </c>
      <c r="G214" s="889"/>
      <c r="H214" s="825"/>
      <c r="I214" s="826"/>
      <c r="J214" s="827" t="e">
        <f t="shared" si="60"/>
        <v>#DIV/0!</v>
      </c>
      <c r="K214" s="831"/>
      <c r="L214" s="831"/>
    </row>
    <row r="215" spans="1:12" s="884" customFormat="1" ht="15" hidden="1" customHeight="1" x14ac:dyDescent="0.25">
      <c r="A215" s="876"/>
      <c r="B215" s="1031"/>
      <c r="C215" s="1027"/>
      <c r="D215" s="1027"/>
      <c r="E215" s="1028"/>
      <c r="F215" s="1018" t="s">
        <v>55</v>
      </c>
      <c r="G215" s="1019">
        <f>SUM(G216:G217)</f>
        <v>0</v>
      </c>
      <c r="H215" s="1020">
        <f>SUM(H216:H217)</f>
        <v>0</v>
      </c>
      <c r="I215" s="1021">
        <f>SUM(I216:I217)</f>
        <v>0</v>
      </c>
      <c r="J215" s="1022" t="e">
        <f t="shared" si="60"/>
        <v>#DIV/0!</v>
      </c>
      <c r="K215" s="831"/>
      <c r="L215" s="831"/>
    </row>
    <row r="216" spans="1:12" s="766" customFormat="1" ht="12.75" hidden="1" customHeight="1" x14ac:dyDescent="0.25">
      <c r="A216" s="802"/>
      <c r="B216" s="1774" t="s">
        <v>45</v>
      </c>
      <c r="C216" s="1765" t="s">
        <v>68</v>
      </c>
      <c r="D216" s="1765" t="s">
        <v>76</v>
      </c>
      <c r="E216" s="1768" t="s">
        <v>53</v>
      </c>
      <c r="F216" s="823"/>
      <c r="G216" s="889"/>
      <c r="H216" s="825"/>
      <c r="I216" s="826"/>
      <c r="J216" s="827" t="e">
        <f t="shared" si="60"/>
        <v>#DIV/0!</v>
      </c>
      <c r="K216" s="831"/>
      <c r="L216" s="831"/>
    </row>
    <row r="217" spans="1:12" s="766" customFormat="1" ht="10.5" hidden="1" customHeight="1" x14ac:dyDescent="0.25">
      <c r="A217" s="802"/>
      <c r="B217" s="1776"/>
      <c r="C217" s="1767"/>
      <c r="D217" s="1767"/>
      <c r="E217" s="1770"/>
      <c r="F217" s="823" t="s">
        <v>7</v>
      </c>
      <c r="G217" s="889"/>
      <c r="H217" s="825"/>
      <c r="I217" s="826"/>
      <c r="J217" s="827" t="e">
        <f t="shared" si="60"/>
        <v>#DIV/0!</v>
      </c>
      <c r="K217" s="831"/>
      <c r="L217" s="831"/>
    </row>
    <row r="218" spans="1:12" s="874" customFormat="1" ht="30" hidden="1" customHeight="1" x14ac:dyDescent="0.25">
      <c r="A218" s="780"/>
      <c r="B218" s="1032"/>
      <c r="C218" s="1033"/>
      <c r="D218" s="1033"/>
      <c r="E218" s="1034"/>
      <c r="F218" s="1035" t="s">
        <v>177</v>
      </c>
      <c r="G218" s="1036">
        <f t="shared" ref="G218:I218" si="62">G219+G221+G223+G225+G228+G230+G232</f>
        <v>0</v>
      </c>
      <c r="H218" s="1037">
        <f t="shared" si="62"/>
        <v>0</v>
      </c>
      <c r="I218" s="1038">
        <f t="shared" si="62"/>
        <v>0</v>
      </c>
      <c r="J218" s="1039" t="e">
        <f t="shared" si="60"/>
        <v>#DIV/0!</v>
      </c>
      <c r="K218" s="831"/>
      <c r="L218" s="831"/>
    </row>
    <row r="219" spans="1:12" s="884" customFormat="1" ht="15" hidden="1" customHeight="1" x14ac:dyDescent="0.25">
      <c r="A219" s="876"/>
      <c r="B219" s="1026"/>
      <c r="C219" s="1027"/>
      <c r="D219" s="1027"/>
      <c r="E219" s="1028"/>
      <c r="F219" s="1018" t="s">
        <v>54</v>
      </c>
      <c r="G219" s="1019">
        <f t="shared" ref="G219:I219" si="63">G220</f>
        <v>0</v>
      </c>
      <c r="H219" s="1020">
        <f t="shared" si="63"/>
        <v>0</v>
      </c>
      <c r="I219" s="1021">
        <f t="shared" si="63"/>
        <v>0</v>
      </c>
      <c r="J219" s="1022" t="e">
        <f t="shared" si="60"/>
        <v>#DIV/0!</v>
      </c>
      <c r="K219" s="831"/>
      <c r="L219" s="831"/>
    </row>
    <row r="220" spans="1:12" s="766" customFormat="1" ht="12.75" hidden="1" customHeight="1" x14ac:dyDescent="0.25">
      <c r="A220" s="802"/>
      <c r="B220" s="955" t="s">
        <v>45</v>
      </c>
      <c r="C220" s="894" t="s">
        <v>77</v>
      </c>
      <c r="D220" s="894" t="s">
        <v>78</v>
      </c>
      <c r="E220" s="895" t="s">
        <v>53</v>
      </c>
      <c r="F220" s="823"/>
      <c r="G220" s="889"/>
      <c r="H220" s="825"/>
      <c r="I220" s="826"/>
      <c r="J220" s="827" t="e">
        <f t="shared" si="60"/>
        <v>#DIV/0!</v>
      </c>
      <c r="K220" s="831"/>
      <c r="L220" s="831"/>
    </row>
    <row r="221" spans="1:12" s="884" customFormat="1" ht="15" hidden="1" customHeight="1" x14ac:dyDescent="0.25">
      <c r="A221" s="876"/>
      <c r="B221" s="1026"/>
      <c r="C221" s="1027"/>
      <c r="D221" s="1027"/>
      <c r="E221" s="1028"/>
      <c r="F221" s="1018" t="s">
        <v>69</v>
      </c>
      <c r="G221" s="1019">
        <f t="shared" ref="G221:I221" si="64">G222</f>
        <v>0</v>
      </c>
      <c r="H221" s="1020">
        <f t="shared" si="64"/>
        <v>0</v>
      </c>
      <c r="I221" s="1021">
        <f t="shared" si="64"/>
        <v>0</v>
      </c>
      <c r="J221" s="1022" t="e">
        <f t="shared" si="60"/>
        <v>#DIV/0!</v>
      </c>
      <c r="K221" s="831"/>
      <c r="L221" s="831"/>
    </row>
    <row r="222" spans="1:12" s="766" customFormat="1" ht="12.75" hidden="1" customHeight="1" x14ac:dyDescent="0.25">
      <c r="A222" s="802"/>
      <c r="B222" s="955" t="s">
        <v>45</v>
      </c>
      <c r="C222" s="894" t="s">
        <v>77</v>
      </c>
      <c r="D222" s="894" t="s">
        <v>79</v>
      </c>
      <c r="E222" s="895" t="s">
        <v>53</v>
      </c>
      <c r="F222" s="823"/>
      <c r="G222" s="889"/>
      <c r="H222" s="825"/>
      <c r="I222" s="826"/>
      <c r="J222" s="827" t="e">
        <f t="shared" si="60"/>
        <v>#DIV/0!</v>
      </c>
      <c r="K222" s="831"/>
      <c r="L222" s="831"/>
    </row>
    <row r="223" spans="1:12" s="884" customFormat="1" ht="15" hidden="1" customHeight="1" x14ac:dyDescent="0.25">
      <c r="A223" s="876"/>
      <c r="B223" s="1026"/>
      <c r="C223" s="1027"/>
      <c r="D223" s="1027"/>
      <c r="E223" s="1028"/>
      <c r="F223" s="1018" t="s">
        <v>80</v>
      </c>
      <c r="G223" s="1019">
        <f t="shared" ref="G223:I223" si="65">G224</f>
        <v>0</v>
      </c>
      <c r="H223" s="1020">
        <f t="shared" si="65"/>
        <v>0</v>
      </c>
      <c r="I223" s="1021">
        <f t="shared" si="65"/>
        <v>0</v>
      </c>
      <c r="J223" s="1022" t="e">
        <f t="shared" si="60"/>
        <v>#DIV/0!</v>
      </c>
      <c r="K223" s="831"/>
      <c r="L223" s="831"/>
    </row>
    <row r="224" spans="1:12" s="766" customFormat="1" ht="12.75" hidden="1" customHeight="1" x14ac:dyDescent="0.25">
      <c r="A224" s="802"/>
      <c r="B224" s="1025" t="s">
        <v>45</v>
      </c>
      <c r="C224" s="894" t="s">
        <v>77</v>
      </c>
      <c r="D224" s="894" t="s">
        <v>81</v>
      </c>
      <c r="E224" s="895" t="s">
        <v>53</v>
      </c>
      <c r="F224" s="823"/>
      <c r="G224" s="889"/>
      <c r="H224" s="825"/>
      <c r="I224" s="826"/>
      <c r="J224" s="827" t="e">
        <f t="shared" si="60"/>
        <v>#DIV/0!</v>
      </c>
      <c r="K224" s="831"/>
      <c r="L224" s="831"/>
    </row>
    <row r="225" spans="1:12" s="884" customFormat="1" ht="15" hidden="1" customHeight="1" x14ac:dyDescent="0.25">
      <c r="A225" s="876"/>
      <c r="B225" s="1026"/>
      <c r="C225" s="1027"/>
      <c r="D225" s="1027"/>
      <c r="E225" s="1028"/>
      <c r="F225" s="1018" t="s">
        <v>82</v>
      </c>
      <c r="G225" s="1019">
        <f t="shared" ref="G225:I225" si="66">G226+G227</f>
        <v>0</v>
      </c>
      <c r="H225" s="1020">
        <f t="shared" si="66"/>
        <v>0</v>
      </c>
      <c r="I225" s="1021">
        <f t="shared" si="66"/>
        <v>0</v>
      </c>
      <c r="J225" s="1022" t="e">
        <f t="shared" si="60"/>
        <v>#DIV/0!</v>
      </c>
      <c r="K225" s="831"/>
      <c r="L225" s="831"/>
    </row>
    <row r="226" spans="1:12" s="766" customFormat="1" ht="12.75" hidden="1" customHeight="1" x14ac:dyDescent="0.25">
      <c r="A226" s="802"/>
      <c r="B226" s="1025" t="s">
        <v>45</v>
      </c>
      <c r="C226" s="894" t="s">
        <v>77</v>
      </c>
      <c r="D226" s="894" t="s">
        <v>83</v>
      </c>
      <c r="E226" s="895" t="s">
        <v>53</v>
      </c>
      <c r="F226" s="823"/>
      <c r="G226" s="889"/>
      <c r="H226" s="825"/>
      <c r="I226" s="826"/>
      <c r="J226" s="827" t="e">
        <f t="shared" si="60"/>
        <v>#DIV/0!</v>
      </c>
      <c r="K226" s="831"/>
      <c r="L226" s="831"/>
    </row>
    <row r="227" spans="1:12" s="766" customFormat="1" ht="12.75" hidden="1" customHeight="1" x14ac:dyDescent="0.25">
      <c r="A227" s="802"/>
      <c r="B227" s="955" t="s">
        <v>45</v>
      </c>
      <c r="C227" s="894" t="s">
        <v>84</v>
      </c>
      <c r="D227" s="894" t="s">
        <v>83</v>
      </c>
      <c r="E227" s="895" t="s">
        <v>53</v>
      </c>
      <c r="F227" s="823"/>
      <c r="G227" s="889"/>
      <c r="H227" s="825"/>
      <c r="I227" s="826"/>
      <c r="J227" s="827" t="e">
        <f t="shared" si="60"/>
        <v>#DIV/0!</v>
      </c>
      <c r="K227" s="831"/>
      <c r="L227" s="831"/>
    </row>
    <row r="228" spans="1:12" s="884" customFormat="1" ht="15" hidden="1" customHeight="1" x14ac:dyDescent="0.25">
      <c r="A228" s="876"/>
      <c r="B228" s="1026"/>
      <c r="C228" s="1027"/>
      <c r="D228" s="1027"/>
      <c r="E228" s="1028"/>
      <c r="F228" s="1018" t="s">
        <v>85</v>
      </c>
      <c r="G228" s="1019">
        <f>G229</f>
        <v>0</v>
      </c>
      <c r="H228" s="1020">
        <f>H229</f>
        <v>0</v>
      </c>
      <c r="I228" s="1021">
        <f>I229</f>
        <v>0</v>
      </c>
      <c r="J228" s="1022" t="e">
        <f t="shared" si="60"/>
        <v>#DIV/0!</v>
      </c>
      <c r="K228" s="831"/>
      <c r="L228" s="831"/>
    </row>
    <row r="229" spans="1:12" s="766" customFormat="1" ht="12.75" hidden="1" customHeight="1" x14ac:dyDescent="0.25">
      <c r="A229" s="802"/>
      <c r="B229" s="955" t="s">
        <v>45</v>
      </c>
      <c r="C229" s="894" t="s">
        <v>77</v>
      </c>
      <c r="D229" s="894" t="s">
        <v>86</v>
      </c>
      <c r="E229" s="895" t="s">
        <v>53</v>
      </c>
      <c r="F229" s="823"/>
      <c r="G229" s="889"/>
      <c r="H229" s="825"/>
      <c r="I229" s="826"/>
      <c r="J229" s="827" t="e">
        <f t="shared" si="60"/>
        <v>#DIV/0!</v>
      </c>
      <c r="K229" s="831"/>
      <c r="L229" s="831"/>
    </row>
    <row r="230" spans="1:12" s="884" customFormat="1" ht="15" hidden="1" customHeight="1" x14ac:dyDescent="0.25">
      <c r="A230" s="876"/>
      <c r="B230" s="1026"/>
      <c r="C230" s="1027"/>
      <c r="D230" s="1027"/>
      <c r="E230" s="1028"/>
      <c r="F230" s="1018" t="s">
        <v>87</v>
      </c>
      <c r="G230" s="1019">
        <f t="shared" ref="G230:I230" si="67">G231</f>
        <v>0</v>
      </c>
      <c r="H230" s="1020">
        <f t="shared" si="67"/>
        <v>0</v>
      </c>
      <c r="I230" s="1021">
        <f t="shared" si="67"/>
        <v>0</v>
      </c>
      <c r="J230" s="1022" t="e">
        <f t="shared" si="60"/>
        <v>#DIV/0!</v>
      </c>
      <c r="K230" s="831"/>
      <c r="L230" s="831"/>
    </row>
    <row r="231" spans="1:12" s="766" customFormat="1" ht="12.75" hidden="1" customHeight="1" x14ac:dyDescent="0.25">
      <c r="A231" s="802"/>
      <c r="B231" s="1025" t="s">
        <v>45</v>
      </c>
      <c r="C231" s="894" t="s">
        <v>77</v>
      </c>
      <c r="D231" s="894" t="s">
        <v>88</v>
      </c>
      <c r="E231" s="895" t="s">
        <v>51</v>
      </c>
      <c r="F231" s="823"/>
      <c r="G231" s="889"/>
      <c r="H231" s="825"/>
      <c r="I231" s="826"/>
      <c r="J231" s="827" t="e">
        <f t="shared" si="60"/>
        <v>#DIV/0!</v>
      </c>
      <c r="K231" s="831"/>
      <c r="L231" s="831"/>
    </row>
    <row r="232" spans="1:12" s="884" customFormat="1" ht="15" hidden="1" customHeight="1" x14ac:dyDescent="0.25">
      <c r="A232" s="876"/>
      <c r="B232" s="1026"/>
      <c r="C232" s="1027"/>
      <c r="D232" s="1027"/>
      <c r="E232" s="1028"/>
      <c r="F232" s="1018" t="s">
        <v>150</v>
      </c>
      <c r="G232" s="1019">
        <f>G233+G234</f>
        <v>0</v>
      </c>
      <c r="H232" s="1020">
        <f>H233+H234</f>
        <v>0</v>
      </c>
      <c r="I232" s="1021">
        <f>I233+I234</f>
        <v>0</v>
      </c>
      <c r="J232" s="1022" t="e">
        <f t="shared" si="60"/>
        <v>#DIV/0!</v>
      </c>
      <c r="K232" s="831"/>
      <c r="L232" s="831"/>
    </row>
    <row r="233" spans="1:12" s="766" customFormat="1" ht="12.75" hidden="1" customHeight="1" x14ac:dyDescent="0.25">
      <c r="A233" s="802"/>
      <c r="B233" s="1762" t="s">
        <v>45</v>
      </c>
      <c r="C233" s="1765" t="s">
        <v>77</v>
      </c>
      <c r="D233" s="1765" t="s">
        <v>89</v>
      </c>
      <c r="E233" s="1768" t="s">
        <v>53</v>
      </c>
      <c r="F233" s="823"/>
      <c r="G233" s="889"/>
      <c r="H233" s="825"/>
      <c r="I233" s="826"/>
      <c r="J233" s="827" t="e">
        <f t="shared" si="60"/>
        <v>#DIV/0!</v>
      </c>
      <c r="K233" s="831"/>
      <c r="L233" s="831"/>
    </row>
    <row r="234" spans="1:12" s="766" customFormat="1" ht="12.75" hidden="1" customHeight="1" x14ac:dyDescent="0.25">
      <c r="A234" s="802"/>
      <c r="B234" s="1771"/>
      <c r="C234" s="1772"/>
      <c r="D234" s="1772"/>
      <c r="E234" s="1773"/>
      <c r="F234" s="823" t="s">
        <v>7</v>
      </c>
      <c r="G234" s="889"/>
      <c r="H234" s="825"/>
      <c r="I234" s="826"/>
      <c r="J234" s="827" t="e">
        <f t="shared" si="60"/>
        <v>#DIV/0!</v>
      </c>
      <c r="K234" s="831"/>
      <c r="L234" s="831"/>
    </row>
    <row r="235" spans="1:12" s="874" customFormat="1" ht="49.5" customHeight="1" x14ac:dyDescent="0.25">
      <c r="A235" s="780"/>
      <c r="B235" s="947"/>
      <c r="C235" s="948"/>
      <c r="D235" s="948"/>
      <c r="E235" s="949"/>
      <c r="F235" s="950" t="s">
        <v>178</v>
      </c>
      <c r="G235" s="951">
        <f>G236+G238+G240+G242+G244+G246+G248+G250+G252+G254</f>
        <v>227000030.38</v>
      </c>
      <c r="H235" s="952">
        <f>H236+H238+H240+H242+H244+H246+H248+H250+H252+H254+H256</f>
        <v>242435198.85000002</v>
      </c>
      <c r="I235" s="953">
        <f>I236+I238+I240+I242+I244+I246+I248+I250+I252+I254+I256</f>
        <v>49271757.670000002</v>
      </c>
      <c r="J235" s="954">
        <f t="shared" si="60"/>
        <v>0.20323681504881441</v>
      </c>
      <c r="K235" s="831"/>
      <c r="L235" s="831"/>
    </row>
    <row r="236" spans="1:12" s="884" customFormat="1" ht="30" customHeight="1" x14ac:dyDescent="0.25">
      <c r="A236" s="876"/>
      <c r="B236" s="940"/>
      <c r="C236" s="941"/>
      <c r="D236" s="941"/>
      <c r="E236" s="942"/>
      <c r="F236" s="795" t="s">
        <v>40</v>
      </c>
      <c r="G236" s="890">
        <f t="shared" ref="G236:I236" si="68">G237</f>
        <v>41809021.350000001</v>
      </c>
      <c r="H236" s="891">
        <f t="shared" si="68"/>
        <v>43652817.560000002</v>
      </c>
      <c r="I236" s="892">
        <f t="shared" si="68"/>
        <v>9149334.3699999992</v>
      </c>
      <c r="J236" s="893">
        <f t="shared" si="60"/>
        <v>0.20959321485776733</v>
      </c>
      <c r="K236" s="831"/>
      <c r="L236" s="831"/>
    </row>
    <row r="237" spans="1:12" s="766" customFormat="1" ht="15" customHeight="1" x14ac:dyDescent="0.25">
      <c r="A237" s="802"/>
      <c r="B237" s="955" t="s">
        <v>45</v>
      </c>
      <c r="C237" s="894"/>
      <c r="D237" s="894" t="s">
        <v>335</v>
      </c>
      <c r="E237" s="895" t="s">
        <v>12</v>
      </c>
      <c r="F237" s="823"/>
      <c r="G237" s="889">
        <v>41809021.350000001</v>
      </c>
      <c r="H237" s="825">
        <v>43652817.560000002</v>
      </c>
      <c r="I237" s="826">
        <v>9149334.3699999992</v>
      </c>
      <c r="J237" s="827">
        <f t="shared" si="60"/>
        <v>0.20959321485776733</v>
      </c>
      <c r="K237" s="831"/>
      <c r="L237" s="831"/>
    </row>
    <row r="238" spans="1:12" s="766" customFormat="1" ht="18" customHeight="1" x14ac:dyDescent="0.25">
      <c r="A238" s="802"/>
      <c r="B238" s="940"/>
      <c r="C238" s="941"/>
      <c r="D238" s="941"/>
      <c r="E238" s="942"/>
      <c r="F238" s="795" t="s">
        <v>95</v>
      </c>
      <c r="G238" s="890">
        <f t="shared" ref="G238:I242" si="69">G239</f>
        <v>8603118.5500000007</v>
      </c>
      <c r="H238" s="891">
        <f t="shared" si="69"/>
        <v>9502941.5800000001</v>
      </c>
      <c r="I238" s="892">
        <f t="shared" si="69"/>
        <v>2073984.28</v>
      </c>
      <c r="J238" s="893">
        <f t="shared" si="60"/>
        <v>0.21824655687297195</v>
      </c>
      <c r="K238" s="831"/>
      <c r="L238" s="831"/>
    </row>
    <row r="239" spans="1:12" s="766" customFormat="1" ht="15.75" customHeight="1" x14ac:dyDescent="0.25">
      <c r="A239" s="802"/>
      <c r="B239" s="1025" t="s">
        <v>45</v>
      </c>
      <c r="C239" s="894"/>
      <c r="D239" s="894" t="s">
        <v>336</v>
      </c>
      <c r="E239" s="895" t="s">
        <v>26</v>
      </c>
      <c r="F239" s="823"/>
      <c r="G239" s="889">
        <v>8603118.5500000007</v>
      </c>
      <c r="H239" s="825">
        <v>9502941.5800000001</v>
      </c>
      <c r="I239" s="826">
        <v>2073984.28</v>
      </c>
      <c r="J239" s="827">
        <f t="shared" si="60"/>
        <v>0.21824655687297195</v>
      </c>
      <c r="K239" s="831"/>
      <c r="L239" s="831"/>
    </row>
    <row r="240" spans="1:12" s="766" customFormat="1" ht="18" customHeight="1" x14ac:dyDescent="0.25">
      <c r="A240" s="802"/>
      <c r="B240" s="940"/>
      <c r="C240" s="941"/>
      <c r="D240" s="941"/>
      <c r="E240" s="942"/>
      <c r="F240" s="795" t="s">
        <v>80</v>
      </c>
      <c r="G240" s="890">
        <f t="shared" si="69"/>
        <v>12134643.9</v>
      </c>
      <c r="H240" s="891">
        <f t="shared" si="69"/>
        <v>16453914.4</v>
      </c>
      <c r="I240" s="892">
        <f t="shared" si="69"/>
        <v>6975155.5300000003</v>
      </c>
      <c r="J240" s="893">
        <f t="shared" si="60"/>
        <v>0.42392073766957244</v>
      </c>
      <c r="K240" s="831"/>
      <c r="L240" s="831"/>
    </row>
    <row r="241" spans="1:12" s="766" customFormat="1" ht="15" customHeight="1" x14ac:dyDescent="0.25">
      <c r="A241" s="802"/>
      <c r="B241" s="1025" t="s">
        <v>45</v>
      </c>
      <c r="C241" s="894"/>
      <c r="D241" s="894" t="s">
        <v>337</v>
      </c>
      <c r="E241" s="895" t="s">
        <v>26</v>
      </c>
      <c r="F241" s="823"/>
      <c r="G241" s="889">
        <v>12134643.9</v>
      </c>
      <c r="H241" s="825">
        <v>16453914.4</v>
      </c>
      <c r="I241" s="826">
        <v>6975155.5300000003</v>
      </c>
      <c r="J241" s="827">
        <f t="shared" si="60"/>
        <v>0.42392073766957244</v>
      </c>
      <c r="K241" s="831"/>
      <c r="L241" s="831"/>
    </row>
    <row r="242" spans="1:12" s="884" customFormat="1" ht="28.5" customHeight="1" x14ac:dyDescent="0.25">
      <c r="A242" s="876"/>
      <c r="B242" s="940"/>
      <c r="C242" s="941"/>
      <c r="D242" s="941"/>
      <c r="E242" s="942"/>
      <c r="F242" s="795" t="s">
        <v>90</v>
      </c>
      <c r="G242" s="890">
        <f t="shared" si="69"/>
        <v>10492466.199999999</v>
      </c>
      <c r="H242" s="891">
        <f t="shared" si="69"/>
        <v>11813163.210000001</v>
      </c>
      <c r="I242" s="892">
        <f t="shared" si="69"/>
        <v>2017914.44</v>
      </c>
      <c r="J242" s="893">
        <f t="shared" si="60"/>
        <v>0.1708191450611474</v>
      </c>
      <c r="K242" s="831"/>
      <c r="L242" s="831"/>
    </row>
    <row r="243" spans="1:12" s="766" customFormat="1" ht="16.5" customHeight="1" x14ac:dyDescent="0.25">
      <c r="A243" s="802"/>
      <c r="B243" s="1025" t="s">
        <v>45</v>
      </c>
      <c r="C243" s="894"/>
      <c r="D243" s="894" t="s">
        <v>338</v>
      </c>
      <c r="E243" s="895" t="s">
        <v>26</v>
      </c>
      <c r="F243" s="823"/>
      <c r="G243" s="889">
        <v>10492466.199999999</v>
      </c>
      <c r="H243" s="825">
        <v>11813163.210000001</v>
      </c>
      <c r="I243" s="826">
        <v>2017914.44</v>
      </c>
      <c r="J243" s="827">
        <f t="shared" si="60"/>
        <v>0.1708191450611474</v>
      </c>
      <c r="K243" s="831"/>
      <c r="L243" s="831"/>
    </row>
    <row r="244" spans="1:12" s="884" customFormat="1" ht="32.25" customHeight="1" x14ac:dyDescent="0.25">
      <c r="A244" s="876"/>
      <c r="B244" s="940"/>
      <c r="C244" s="941"/>
      <c r="D244" s="941"/>
      <c r="E244" s="942"/>
      <c r="F244" s="795" t="s">
        <v>60</v>
      </c>
      <c r="G244" s="890">
        <f t="shared" ref="G244:I244" si="70">G245</f>
        <v>134847317.31999999</v>
      </c>
      <c r="H244" s="891">
        <f t="shared" si="70"/>
        <v>141630382.30000001</v>
      </c>
      <c r="I244" s="892">
        <f t="shared" si="70"/>
        <v>28247449.050000001</v>
      </c>
      <c r="J244" s="893">
        <f t="shared" si="60"/>
        <v>0.19944484079811736</v>
      </c>
      <c r="K244" s="831"/>
      <c r="L244" s="831"/>
    </row>
    <row r="245" spans="1:12" s="765" customFormat="1" ht="15" customHeight="1" x14ac:dyDescent="0.25">
      <c r="A245" s="802"/>
      <c r="B245" s="1311" t="s">
        <v>45</v>
      </c>
      <c r="C245" s="1314"/>
      <c r="D245" s="1314" t="s">
        <v>339</v>
      </c>
      <c r="E245" s="1317" t="s">
        <v>12</v>
      </c>
      <c r="F245" s="823"/>
      <c r="G245" s="889">
        <v>134847317.31999999</v>
      </c>
      <c r="H245" s="825">
        <v>141630382.30000001</v>
      </c>
      <c r="I245" s="826">
        <v>28247449.050000001</v>
      </c>
      <c r="J245" s="827">
        <f t="shared" si="60"/>
        <v>0.19944484079811736</v>
      </c>
      <c r="K245" s="831"/>
      <c r="L245" s="831"/>
    </row>
    <row r="246" spans="1:12" s="884" customFormat="1" ht="34.5" customHeight="1" x14ac:dyDescent="0.25">
      <c r="A246" s="876"/>
      <c r="B246" s="940"/>
      <c r="C246" s="941"/>
      <c r="D246" s="941"/>
      <c r="E246" s="942"/>
      <c r="F246" s="795" t="s">
        <v>82</v>
      </c>
      <c r="G246" s="890">
        <f t="shared" ref="G246:I246" si="71">G247</f>
        <v>539720.19999999995</v>
      </c>
      <c r="H246" s="891">
        <f t="shared" si="71"/>
        <v>688999.6</v>
      </c>
      <c r="I246" s="892">
        <f t="shared" si="71"/>
        <v>0</v>
      </c>
      <c r="J246" s="893">
        <f t="shared" si="60"/>
        <v>0</v>
      </c>
      <c r="K246" s="831"/>
      <c r="L246" s="831"/>
    </row>
    <row r="247" spans="1:12" s="766" customFormat="1" ht="16.5" customHeight="1" x14ac:dyDescent="0.25">
      <c r="A247" s="802"/>
      <c r="B247" s="955" t="s">
        <v>45</v>
      </c>
      <c r="C247" s="894"/>
      <c r="D247" s="894" t="s">
        <v>340</v>
      </c>
      <c r="E247" s="895" t="s">
        <v>26</v>
      </c>
      <c r="F247" s="823"/>
      <c r="G247" s="889">
        <v>539720.19999999995</v>
      </c>
      <c r="H247" s="825">
        <v>688999.6</v>
      </c>
      <c r="I247" s="826">
        <v>0</v>
      </c>
      <c r="J247" s="827">
        <f t="shared" si="60"/>
        <v>0</v>
      </c>
      <c r="K247" s="831"/>
      <c r="L247" s="831"/>
    </row>
    <row r="248" spans="1:12" s="884" customFormat="1" ht="30" customHeight="1" x14ac:dyDescent="0.25">
      <c r="A248" s="876"/>
      <c r="B248" s="940"/>
      <c r="C248" s="941"/>
      <c r="D248" s="941"/>
      <c r="E248" s="942"/>
      <c r="F248" s="795" t="s">
        <v>91</v>
      </c>
      <c r="G248" s="890">
        <f t="shared" ref="G248:I248" si="72">G249</f>
        <v>850000</v>
      </c>
      <c r="H248" s="891">
        <f t="shared" si="72"/>
        <v>904437.34</v>
      </c>
      <c r="I248" s="892">
        <f t="shared" si="72"/>
        <v>209920</v>
      </c>
      <c r="J248" s="893">
        <f t="shared" si="60"/>
        <v>0.23210010325314523</v>
      </c>
      <c r="K248" s="831"/>
      <c r="L248" s="831"/>
    </row>
    <row r="249" spans="1:12" s="765" customFormat="1" ht="15.75" customHeight="1" x14ac:dyDescent="0.25">
      <c r="A249" s="802"/>
      <c r="B249" s="1025" t="s">
        <v>45</v>
      </c>
      <c r="C249" s="894"/>
      <c r="D249" s="894" t="s">
        <v>341</v>
      </c>
      <c r="E249" s="895" t="s">
        <v>12</v>
      </c>
      <c r="F249" s="823"/>
      <c r="G249" s="889">
        <v>850000</v>
      </c>
      <c r="H249" s="825">
        <v>904437.34</v>
      </c>
      <c r="I249" s="826">
        <v>209920</v>
      </c>
      <c r="J249" s="827">
        <f t="shared" si="60"/>
        <v>0.23210010325314523</v>
      </c>
      <c r="K249" s="831"/>
      <c r="L249" s="831"/>
    </row>
    <row r="250" spans="1:12" s="884" customFormat="1" ht="32.25" customHeight="1" x14ac:dyDescent="0.25">
      <c r="A250" s="876"/>
      <c r="B250" s="940"/>
      <c r="C250" s="941"/>
      <c r="D250" s="941"/>
      <c r="E250" s="942"/>
      <c r="F250" s="795" t="s">
        <v>92</v>
      </c>
      <c r="G250" s="890">
        <f t="shared" ref="G250:I252" si="73">G251</f>
        <v>3255000</v>
      </c>
      <c r="H250" s="891">
        <f t="shared" si="73"/>
        <v>3255000</v>
      </c>
      <c r="I250" s="892">
        <f t="shared" si="73"/>
        <v>0</v>
      </c>
      <c r="J250" s="893">
        <f t="shared" si="60"/>
        <v>0</v>
      </c>
      <c r="K250" s="831"/>
      <c r="L250" s="831"/>
    </row>
    <row r="251" spans="1:12" s="765" customFormat="1" ht="12.75" customHeight="1" x14ac:dyDescent="0.25">
      <c r="A251" s="802"/>
      <c r="B251" s="1025" t="s">
        <v>45</v>
      </c>
      <c r="C251" s="894"/>
      <c r="D251" s="894" t="s">
        <v>342</v>
      </c>
      <c r="E251" s="895" t="s">
        <v>149</v>
      </c>
      <c r="F251" s="823"/>
      <c r="G251" s="889">
        <v>3255000</v>
      </c>
      <c r="H251" s="825">
        <v>3255000</v>
      </c>
      <c r="I251" s="826">
        <v>0</v>
      </c>
      <c r="J251" s="827">
        <f t="shared" si="60"/>
        <v>0</v>
      </c>
      <c r="K251" s="831"/>
      <c r="L251" s="831"/>
    </row>
    <row r="252" spans="1:12" s="765" customFormat="1" ht="18" customHeight="1" x14ac:dyDescent="0.25">
      <c r="A252" s="802"/>
      <c r="B252" s="940"/>
      <c r="C252" s="941"/>
      <c r="D252" s="941"/>
      <c r="E252" s="942"/>
      <c r="F252" s="795" t="s">
        <v>87</v>
      </c>
      <c r="G252" s="890">
        <f t="shared" si="73"/>
        <v>2400000</v>
      </c>
      <c r="H252" s="891">
        <f t="shared" si="73"/>
        <v>2400000</v>
      </c>
      <c r="I252" s="892">
        <f t="shared" si="73"/>
        <v>598000</v>
      </c>
      <c r="J252" s="893">
        <f t="shared" si="60"/>
        <v>0.24916666666666668</v>
      </c>
      <c r="K252" s="831"/>
      <c r="L252" s="831"/>
    </row>
    <row r="253" spans="1:12" s="765" customFormat="1" ht="12.75" customHeight="1" x14ac:dyDescent="0.25">
      <c r="A253" s="802"/>
      <c r="B253" s="1025" t="s">
        <v>45</v>
      </c>
      <c r="C253" s="894"/>
      <c r="D253" s="894" t="s">
        <v>343</v>
      </c>
      <c r="E253" s="895" t="s">
        <v>234</v>
      </c>
      <c r="F253" s="823"/>
      <c r="G253" s="889">
        <v>2400000</v>
      </c>
      <c r="H253" s="825">
        <v>2400000</v>
      </c>
      <c r="I253" s="826">
        <v>598000</v>
      </c>
      <c r="J253" s="827">
        <f t="shared" si="60"/>
        <v>0.24916666666666668</v>
      </c>
      <c r="K253" s="831"/>
      <c r="L253" s="831"/>
    </row>
    <row r="254" spans="1:12" s="884" customFormat="1" ht="25.5" customHeight="1" x14ac:dyDescent="0.25">
      <c r="A254" s="876"/>
      <c r="B254" s="940"/>
      <c r="C254" s="941"/>
      <c r="D254" s="941"/>
      <c r="E254" s="942"/>
      <c r="F254" s="795" t="s">
        <v>150</v>
      </c>
      <c r="G254" s="890">
        <f>G255</f>
        <v>12068742.859999999</v>
      </c>
      <c r="H254" s="891">
        <f>H255</f>
        <v>12133542.859999999</v>
      </c>
      <c r="I254" s="892">
        <f t="shared" ref="I254" si="74">I255</f>
        <v>0</v>
      </c>
      <c r="J254" s="893">
        <f t="shared" si="60"/>
        <v>0</v>
      </c>
      <c r="K254" s="831"/>
      <c r="L254" s="831"/>
    </row>
    <row r="255" spans="1:12" s="884" customFormat="1" ht="15" customHeight="1" x14ac:dyDescent="0.25">
      <c r="A255" s="876"/>
      <c r="B255" s="1324" t="s">
        <v>45</v>
      </c>
      <c r="C255" s="1320"/>
      <c r="D255" s="1320" t="s">
        <v>344</v>
      </c>
      <c r="E255" s="1321" t="s">
        <v>53</v>
      </c>
      <c r="F255" s="1041"/>
      <c r="G255" s="978">
        <v>12068742.859999999</v>
      </c>
      <c r="H255" s="808">
        <v>12133542.859999999</v>
      </c>
      <c r="I255" s="809">
        <v>0</v>
      </c>
      <c r="J255" s="810">
        <f t="shared" si="60"/>
        <v>0</v>
      </c>
      <c r="K255" s="831"/>
      <c r="L255" s="831"/>
    </row>
    <row r="256" spans="1:12" s="884" customFormat="1" ht="33" hidden="1" customHeight="1" x14ac:dyDescent="0.25">
      <c r="A256" s="876"/>
      <c r="B256" s="1042"/>
      <c r="C256" s="1042"/>
      <c r="D256" s="1042"/>
      <c r="E256" s="1042"/>
      <c r="F256" s="1043" t="s">
        <v>428</v>
      </c>
      <c r="G256" s="910"/>
      <c r="H256" s="910">
        <f>SUM(H257)</f>
        <v>0</v>
      </c>
      <c r="I256" s="910">
        <f>SUM(I257)</f>
        <v>0</v>
      </c>
      <c r="J256" s="1044" t="e">
        <f t="shared" si="60"/>
        <v>#DIV/0!</v>
      </c>
      <c r="K256" s="831"/>
      <c r="L256" s="831"/>
    </row>
    <row r="257" spans="1:12" s="884" customFormat="1" ht="39" hidden="1" customHeight="1" x14ac:dyDescent="0.25">
      <c r="A257" s="876"/>
      <c r="B257" s="1045" t="s">
        <v>45</v>
      </c>
      <c r="C257" s="821"/>
      <c r="D257" s="821" t="s">
        <v>502</v>
      </c>
      <c r="E257" s="821" t="s">
        <v>130</v>
      </c>
      <c r="F257" s="1046" t="s">
        <v>503</v>
      </c>
      <c r="G257" s="826"/>
      <c r="H257" s="826"/>
      <c r="I257" s="826"/>
      <c r="J257" s="1047" t="e">
        <f t="shared" si="60"/>
        <v>#DIV/0!</v>
      </c>
      <c r="K257" s="831"/>
      <c r="L257" s="831"/>
    </row>
    <row r="258" spans="1:12" s="874" customFormat="1" ht="48" customHeight="1" x14ac:dyDescent="0.25">
      <c r="A258" s="780"/>
      <c r="B258" s="947"/>
      <c r="C258" s="948"/>
      <c r="D258" s="948"/>
      <c r="E258" s="949"/>
      <c r="F258" s="950" t="s">
        <v>94</v>
      </c>
      <c r="G258" s="951">
        <f>G259</f>
        <v>115531492.88</v>
      </c>
      <c r="H258" s="952">
        <f>H259</f>
        <v>125968625.48</v>
      </c>
      <c r="I258" s="953">
        <f t="shared" ref="I258:I259" si="75">I259</f>
        <v>15360593.380000001</v>
      </c>
      <c r="J258" s="954">
        <f t="shared" si="60"/>
        <v>0.12193983479194823</v>
      </c>
      <c r="K258" s="831"/>
      <c r="L258" s="831"/>
    </row>
    <row r="259" spans="1:12" s="884" customFormat="1" ht="37.5" customHeight="1" x14ac:dyDescent="0.25">
      <c r="A259" s="876"/>
      <c r="B259" s="940"/>
      <c r="C259" s="941"/>
      <c r="D259" s="941"/>
      <c r="E259" s="942"/>
      <c r="F259" s="795" t="s">
        <v>94</v>
      </c>
      <c r="G259" s="890">
        <f>G260</f>
        <v>115531492.88</v>
      </c>
      <c r="H259" s="891">
        <f>H260</f>
        <v>125968625.48</v>
      </c>
      <c r="I259" s="892">
        <f t="shared" si="75"/>
        <v>15360593.380000001</v>
      </c>
      <c r="J259" s="893">
        <f t="shared" si="60"/>
        <v>0.12193983479194823</v>
      </c>
      <c r="K259" s="831"/>
      <c r="L259" s="831"/>
    </row>
    <row r="260" spans="1:12" s="766" customFormat="1" ht="15.75" customHeight="1" x14ac:dyDescent="0.25">
      <c r="A260" s="802"/>
      <c r="B260" s="955" t="s">
        <v>45</v>
      </c>
      <c r="C260" s="894"/>
      <c r="D260" s="894" t="s">
        <v>345</v>
      </c>
      <c r="E260" s="895" t="s">
        <v>53</v>
      </c>
      <c r="F260" s="823"/>
      <c r="G260" s="889">
        <v>115531492.88</v>
      </c>
      <c r="H260" s="825">
        <v>125968625.48</v>
      </c>
      <c r="I260" s="826">
        <v>15360593.380000001</v>
      </c>
      <c r="J260" s="827">
        <f t="shared" si="60"/>
        <v>0.12193983479194823</v>
      </c>
      <c r="K260" s="831"/>
      <c r="L260" s="831"/>
    </row>
    <row r="261" spans="1:12" s="874" customFormat="1" ht="21" customHeight="1" x14ac:dyDescent="0.25">
      <c r="A261" s="780"/>
      <c r="B261" s="947"/>
      <c r="C261" s="948"/>
      <c r="D261" s="948"/>
      <c r="E261" s="949"/>
      <c r="F261" s="950" t="s">
        <v>221</v>
      </c>
      <c r="G261" s="951">
        <f t="shared" ref="G261:I261" si="76">G262</f>
        <v>0</v>
      </c>
      <c r="H261" s="952">
        <f t="shared" si="76"/>
        <v>0</v>
      </c>
      <c r="I261" s="953">
        <f t="shared" si="76"/>
        <v>0</v>
      </c>
      <c r="J261" s="954" t="e">
        <f t="shared" si="60"/>
        <v>#DIV/0!</v>
      </c>
      <c r="K261" s="831"/>
      <c r="L261" s="831"/>
    </row>
    <row r="262" spans="1:12" s="884" customFormat="1" ht="18.75" hidden="1" customHeight="1" x14ac:dyDescent="0.25">
      <c r="A262" s="876"/>
      <c r="B262" s="940"/>
      <c r="C262" s="941"/>
      <c r="D262" s="941"/>
      <c r="E262" s="942"/>
      <c r="F262" s="795" t="s">
        <v>221</v>
      </c>
      <c r="G262" s="890">
        <f>SUM(G263:G276)</f>
        <v>0</v>
      </c>
      <c r="H262" s="891">
        <f>SUM(H263:H276)</f>
        <v>0</v>
      </c>
      <c r="I262" s="892">
        <f>SUM(I263:I276)</f>
        <v>0</v>
      </c>
      <c r="J262" s="893" t="e">
        <f t="shared" si="60"/>
        <v>#DIV/0!</v>
      </c>
      <c r="K262" s="831"/>
      <c r="L262" s="831"/>
    </row>
    <row r="263" spans="1:12" s="766" customFormat="1" ht="12.75" hidden="1" customHeight="1" x14ac:dyDescent="0.25">
      <c r="A263" s="802"/>
      <c r="B263" s="1324" t="s">
        <v>45</v>
      </c>
      <c r="C263" s="1320"/>
      <c r="D263" s="1320" t="s">
        <v>475</v>
      </c>
      <c r="E263" s="1321" t="s">
        <v>26</v>
      </c>
      <c r="F263" s="823"/>
      <c r="G263" s="889"/>
      <c r="H263" s="825"/>
      <c r="I263" s="826"/>
      <c r="J263" s="827" t="e">
        <f t="shared" si="60"/>
        <v>#DIV/0!</v>
      </c>
      <c r="K263" s="831"/>
      <c r="L263" s="831"/>
    </row>
    <row r="264" spans="1:12" s="766" customFormat="1" ht="12.75" hidden="1" customHeight="1" x14ac:dyDescent="0.25">
      <c r="A264" s="802"/>
      <c r="B264" s="1324" t="s">
        <v>45</v>
      </c>
      <c r="C264" s="1320"/>
      <c r="D264" s="1320" t="s">
        <v>476</v>
      </c>
      <c r="E264" s="1321" t="s">
        <v>26</v>
      </c>
      <c r="F264" s="823"/>
      <c r="G264" s="889"/>
      <c r="H264" s="825"/>
      <c r="I264" s="826"/>
      <c r="J264" s="827" t="e">
        <f t="shared" si="60"/>
        <v>#DIV/0!</v>
      </c>
      <c r="K264" s="831"/>
      <c r="L264" s="831"/>
    </row>
    <row r="265" spans="1:12" s="766" customFormat="1" ht="12.75" hidden="1" customHeight="1" x14ac:dyDescent="0.25">
      <c r="A265" s="802"/>
      <c r="B265" s="1324" t="s">
        <v>45</v>
      </c>
      <c r="C265" s="1320"/>
      <c r="D265" s="1320" t="s">
        <v>477</v>
      </c>
      <c r="E265" s="1321" t="s">
        <v>26</v>
      </c>
      <c r="F265" s="823"/>
      <c r="G265" s="889"/>
      <c r="H265" s="825"/>
      <c r="I265" s="826"/>
      <c r="J265" s="827" t="e">
        <f t="shared" si="60"/>
        <v>#DIV/0!</v>
      </c>
      <c r="K265" s="831"/>
      <c r="L265" s="831"/>
    </row>
    <row r="266" spans="1:12" s="766" customFormat="1" ht="12.75" hidden="1" customHeight="1" x14ac:dyDescent="0.25">
      <c r="A266" s="802"/>
      <c r="B266" s="1324" t="s">
        <v>45</v>
      </c>
      <c r="C266" s="1320"/>
      <c r="D266" s="1320" t="s">
        <v>478</v>
      </c>
      <c r="E266" s="1321" t="s">
        <v>26</v>
      </c>
      <c r="F266" s="823"/>
      <c r="G266" s="889"/>
      <c r="H266" s="825"/>
      <c r="I266" s="826"/>
      <c r="J266" s="827" t="e">
        <f t="shared" si="60"/>
        <v>#DIV/0!</v>
      </c>
      <c r="K266" s="831"/>
      <c r="L266" s="831"/>
    </row>
    <row r="267" spans="1:12" s="766" customFormat="1" ht="12.75" hidden="1" customHeight="1" x14ac:dyDescent="0.25">
      <c r="A267" s="802"/>
      <c r="B267" s="1324" t="s">
        <v>45</v>
      </c>
      <c r="C267" s="1320"/>
      <c r="D267" s="1320" t="s">
        <v>479</v>
      </c>
      <c r="E267" s="1321" t="s">
        <v>26</v>
      </c>
      <c r="F267" s="823"/>
      <c r="G267" s="889"/>
      <c r="H267" s="825"/>
      <c r="I267" s="826"/>
      <c r="J267" s="827" t="e">
        <f t="shared" si="60"/>
        <v>#DIV/0!</v>
      </c>
      <c r="K267" s="831"/>
      <c r="L267" s="831"/>
    </row>
    <row r="268" spans="1:12" s="766" customFormat="1" ht="12.75" hidden="1" customHeight="1" x14ac:dyDescent="0.25">
      <c r="A268" s="802"/>
      <c r="B268" s="1324" t="s">
        <v>45</v>
      </c>
      <c r="C268" s="1320"/>
      <c r="D268" s="1320" t="s">
        <v>480</v>
      </c>
      <c r="E268" s="1321" t="s">
        <v>26</v>
      </c>
      <c r="F268" s="823"/>
      <c r="G268" s="889"/>
      <c r="H268" s="825"/>
      <c r="I268" s="826"/>
      <c r="J268" s="827" t="e">
        <f t="shared" si="60"/>
        <v>#DIV/0!</v>
      </c>
      <c r="K268" s="831"/>
      <c r="L268" s="831"/>
    </row>
    <row r="269" spans="1:12" s="766" customFormat="1" ht="12.75" hidden="1" customHeight="1" x14ac:dyDescent="0.25">
      <c r="A269" s="802"/>
      <c r="B269" s="1324" t="s">
        <v>45</v>
      </c>
      <c r="C269" s="1320"/>
      <c r="D269" s="1320" t="s">
        <v>481</v>
      </c>
      <c r="E269" s="1321" t="s">
        <v>26</v>
      </c>
      <c r="F269" s="823"/>
      <c r="G269" s="889"/>
      <c r="H269" s="825"/>
      <c r="I269" s="826"/>
      <c r="J269" s="827" t="e">
        <f t="shared" si="60"/>
        <v>#DIV/0!</v>
      </c>
      <c r="K269" s="831"/>
      <c r="L269" s="831"/>
    </row>
    <row r="270" spans="1:12" s="766" customFormat="1" ht="12.75" hidden="1" customHeight="1" x14ac:dyDescent="0.25">
      <c r="A270" s="802"/>
      <c r="B270" s="1324" t="s">
        <v>45</v>
      </c>
      <c r="C270" s="1320"/>
      <c r="D270" s="1320" t="s">
        <v>482</v>
      </c>
      <c r="E270" s="1321" t="s">
        <v>26</v>
      </c>
      <c r="F270" s="823"/>
      <c r="G270" s="889"/>
      <c r="H270" s="825"/>
      <c r="I270" s="826"/>
      <c r="J270" s="827" t="e">
        <f t="shared" si="60"/>
        <v>#DIV/0!</v>
      </c>
      <c r="K270" s="831"/>
      <c r="L270" s="831"/>
    </row>
    <row r="271" spans="1:12" s="766" customFormat="1" ht="12.75" hidden="1" customHeight="1" x14ac:dyDescent="0.25">
      <c r="A271" s="802"/>
      <c r="B271" s="1324" t="s">
        <v>45</v>
      </c>
      <c r="C271" s="1320"/>
      <c r="D271" s="1320" t="s">
        <v>483</v>
      </c>
      <c r="E271" s="1321" t="s">
        <v>26</v>
      </c>
      <c r="F271" s="823"/>
      <c r="G271" s="889"/>
      <c r="H271" s="825"/>
      <c r="I271" s="826"/>
      <c r="J271" s="827" t="e">
        <f t="shared" ref="J271:J354" si="77">I271/H271</f>
        <v>#DIV/0!</v>
      </c>
      <c r="K271" s="831"/>
      <c r="L271" s="831"/>
    </row>
    <row r="272" spans="1:12" s="766" customFormat="1" ht="12.75" hidden="1" customHeight="1" x14ac:dyDescent="0.25">
      <c r="A272" s="802"/>
      <c r="B272" s="1324" t="s">
        <v>45</v>
      </c>
      <c r="C272" s="1320"/>
      <c r="D272" s="1320" t="s">
        <v>484</v>
      </c>
      <c r="E272" s="1321" t="s">
        <v>26</v>
      </c>
      <c r="F272" s="823"/>
      <c r="G272" s="889"/>
      <c r="H272" s="825"/>
      <c r="I272" s="826"/>
      <c r="J272" s="827" t="e">
        <f t="shared" si="77"/>
        <v>#DIV/0!</v>
      </c>
      <c r="K272" s="831"/>
      <c r="L272" s="831"/>
    </row>
    <row r="273" spans="1:12" s="766" customFormat="1" ht="12.75" hidden="1" customHeight="1" x14ac:dyDescent="0.25">
      <c r="A273" s="802"/>
      <c r="B273" s="1324" t="s">
        <v>45</v>
      </c>
      <c r="C273" s="1320"/>
      <c r="D273" s="1320" t="s">
        <v>485</v>
      </c>
      <c r="E273" s="1321" t="s">
        <v>26</v>
      </c>
      <c r="F273" s="823"/>
      <c r="G273" s="889"/>
      <c r="H273" s="1048"/>
      <c r="I273" s="1048"/>
      <c r="J273" s="827" t="e">
        <f t="shared" si="77"/>
        <v>#DIV/0!</v>
      </c>
      <c r="K273" s="831"/>
      <c r="L273" s="831"/>
    </row>
    <row r="274" spans="1:12" s="766" customFormat="1" ht="12.75" hidden="1" customHeight="1" x14ac:dyDescent="0.25">
      <c r="A274" s="802"/>
      <c r="B274" s="1324" t="s">
        <v>45</v>
      </c>
      <c r="C274" s="1320"/>
      <c r="D274" s="1320" t="s">
        <v>486</v>
      </c>
      <c r="E274" s="1321" t="s">
        <v>26</v>
      </c>
      <c r="F274" s="823"/>
      <c r="G274" s="889"/>
      <c r="H274" s="825"/>
      <c r="I274" s="826"/>
      <c r="J274" s="827" t="e">
        <f t="shared" si="77"/>
        <v>#DIV/0!</v>
      </c>
      <c r="K274" s="831"/>
      <c r="L274" s="831"/>
    </row>
    <row r="275" spans="1:12" s="766" customFormat="1" ht="12.75" hidden="1" customHeight="1" x14ac:dyDescent="0.25">
      <c r="A275" s="802"/>
      <c r="B275" s="1324" t="s">
        <v>45</v>
      </c>
      <c r="C275" s="1320"/>
      <c r="D275" s="1320" t="s">
        <v>487</v>
      </c>
      <c r="E275" s="1321" t="s">
        <v>26</v>
      </c>
      <c r="F275" s="823"/>
      <c r="G275" s="889"/>
      <c r="H275" s="825"/>
      <c r="I275" s="826"/>
      <c r="J275" s="827" t="e">
        <f t="shared" si="77"/>
        <v>#DIV/0!</v>
      </c>
      <c r="K275" s="831"/>
      <c r="L275" s="831"/>
    </row>
    <row r="276" spans="1:12" s="766" customFormat="1" ht="12.75" hidden="1" customHeight="1" x14ac:dyDescent="0.25">
      <c r="A276" s="802"/>
      <c r="B276" s="1324" t="s">
        <v>45</v>
      </c>
      <c r="C276" s="1320"/>
      <c r="D276" s="1320" t="s">
        <v>488</v>
      </c>
      <c r="E276" s="1321" t="s">
        <v>26</v>
      </c>
      <c r="F276" s="823"/>
      <c r="G276" s="889"/>
      <c r="H276" s="825"/>
      <c r="I276" s="826"/>
      <c r="J276" s="827" t="e">
        <f t="shared" si="77"/>
        <v>#DIV/0!</v>
      </c>
      <c r="K276" s="831"/>
      <c r="L276" s="831"/>
    </row>
    <row r="277" spans="1:12" s="874" customFormat="1" ht="39" customHeight="1" x14ac:dyDescent="0.25">
      <c r="A277" s="780"/>
      <c r="B277" s="947"/>
      <c r="C277" s="948"/>
      <c r="D277" s="948"/>
      <c r="E277" s="949"/>
      <c r="F277" s="950" t="s">
        <v>44</v>
      </c>
      <c r="G277" s="951">
        <f>G282</f>
        <v>7521477.4000000004</v>
      </c>
      <c r="H277" s="952">
        <f>SUM(H282)</f>
        <v>64162024.280000001</v>
      </c>
      <c r="I277" s="953">
        <f>SUM(I282)</f>
        <v>0</v>
      </c>
      <c r="J277" s="954">
        <f t="shared" si="77"/>
        <v>0</v>
      </c>
      <c r="K277" s="831"/>
      <c r="L277" s="831"/>
    </row>
    <row r="278" spans="1:12" s="874" customFormat="1" ht="22.5" hidden="1" customHeight="1" x14ac:dyDescent="0.25">
      <c r="A278" s="780"/>
      <c r="B278" s="1049"/>
      <c r="C278" s="1016"/>
      <c r="D278" s="1016"/>
      <c r="E278" s="1017"/>
      <c r="F278" s="1018" t="s">
        <v>209</v>
      </c>
      <c r="G278" s="1019">
        <f>SUM(G279:G281)</f>
        <v>0</v>
      </c>
      <c r="H278" s="1020">
        <f>SUM(H279:H281)</f>
        <v>0</v>
      </c>
      <c r="I278" s="1021">
        <f t="shared" ref="I278" si="78">SUM(I279:I281)</f>
        <v>0</v>
      </c>
      <c r="J278" s="1022" t="e">
        <f t="shared" si="77"/>
        <v>#DIV/0!</v>
      </c>
      <c r="K278" s="831"/>
      <c r="L278" s="831"/>
    </row>
    <row r="279" spans="1:12" s="874" customFormat="1" ht="13.5" hidden="1" customHeight="1" x14ac:dyDescent="0.25">
      <c r="A279" s="780"/>
      <c r="B279" s="962" t="s">
        <v>45</v>
      </c>
      <c r="C279" s="821"/>
      <c r="D279" s="821" t="s">
        <v>261</v>
      </c>
      <c r="E279" s="821" t="s">
        <v>26</v>
      </c>
      <c r="F279" s="1029"/>
      <c r="G279" s="1050"/>
      <c r="H279" s="1051"/>
      <c r="I279" s="1052"/>
      <c r="J279" s="827" t="e">
        <f t="shared" si="77"/>
        <v>#DIV/0!</v>
      </c>
      <c r="K279" s="831"/>
      <c r="L279" s="831"/>
    </row>
    <row r="280" spans="1:12" s="874" customFormat="1" ht="13.5" hidden="1" customHeight="1" x14ac:dyDescent="0.25">
      <c r="A280" s="780"/>
      <c r="B280" s="962"/>
      <c r="C280" s="821"/>
      <c r="D280" s="821"/>
      <c r="E280" s="821"/>
      <c r="F280" s="1029"/>
      <c r="G280" s="1050"/>
      <c r="H280" s="1051"/>
      <c r="I280" s="1052"/>
      <c r="J280" s="827" t="e">
        <f t="shared" si="77"/>
        <v>#DIV/0!</v>
      </c>
      <c r="K280" s="831"/>
      <c r="L280" s="831"/>
    </row>
    <row r="281" spans="1:12" s="874" customFormat="1" ht="14.25" hidden="1" customHeight="1" x14ac:dyDescent="0.25">
      <c r="A281" s="780"/>
      <c r="B281" s="962"/>
      <c r="C281" s="821"/>
      <c r="D281" s="821"/>
      <c r="E281" s="821"/>
      <c r="F281" s="1029"/>
      <c r="G281" s="889"/>
      <c r="H281" s="825"/>
      <c r="I281" s="826"/>
      <c r="J281" s="827" t="e">
        <f t="shared" si="77"/>
        <v>#DIV/0!</v>
      </c>
      <c r="K281" s="831"/>
      <c r="L281" s="831"/>
    </row>
    <row r="282" spans="1:12" s="884" customFormat="1" ht="75" customHeight="1" x14ac:dyDescent="0.25">
      <c r="A282" s="876"/>
      <c r="B282" s="940"/>
      <c r="C282" s="941"/>
      <c r="D282" s="941"/>
      <c r="E282" s="942"/>
      <c r="F282" s="795" t="s">
        <v>265</v>
      </c>
      <c r="G282" s="890">
        <f>G283</f>
        <v>7521477.4000000004</v>
      </c>
      <c r="H282" s="891">
        <f>H283</f>
        <v>64162024.280000001</v>
      </c>
      <c r="I282" s="892">
        <f t="shared" ref="I282" si="79">I283</f>
        <v>0</v>
      </c>
      <c r="J282" s="893">
        <f t="shared" si="77"/>
        <v>0</v>
      </c>
      <c r="K282" s="831"/>
      <c r="L282" s="831"/>
    </row>
    <row r="283" spans="1:12" s="765" customFormat="1" ht="16.5" customHeight="1" x14ac:dyDescent="0.25">
      <c r="A283" s="802"/>
      <c r="B283" s="1318" t="s">
        <v>45</v>
      </c>
      <c r="C283" s="1320"/>
      <c r="D283" s="1320" t="s">
        <v>346</v>
      </c>
      <c r="E283" s="1321" t="s">
        <v>26</v>
      </c>
      <c r="F283" s="1041"/>
      <c r="G283" s="978">
        <v>7521477.4000000004</v>
      </c>
      <c r="H283" s="808">
        <v>64162024.280000001</v>
      </c>
      <c r="I283" s="809">
        <v>0</v>
      </c>
      <c r="J283" s="810">
        <f t="shared" si="77"/>
        <v>0</v>
      </c>
      <c r="K283" s="831"/>
      <c r="L283" s="831"/>
    </row>
    <row r="284" spans="1:12" s="765" customFormat="1" ht="34.5" customHeight="1" x14ac:dyDescent="0.25">
      <c r="A284" s="802"/>
      <c r="B284" s="1053"/>
      <c r="C284" s="1054"/>
      <c r="D284" s="1054"/>
      <c r="E284" s="1055"/>
      <c r="F284" s="1056" t="s">
        <v>603</v>
      </c>
      <c r="G284" s="1057"/>
      <c r="H284" s="1058">
        <f>SUM(H285)</f>
        <v>1822893.68</v>
      </c>
      <c r="I284" s="1059">
        <f>SUM(I285)</f>
        <v>1749241.41</v>
      </c>
      <c r="J284" s="1060"/>
      <c r="K284" s="831"/>
      <c r="L284" s="831"/>
    </row>
    <row r="285" spans="1:12" s="765" customFormat="1" ht="51.75" customHeight="1" x14ac:dyDescent="0.25">
      <c r="A285" s="802"/>
      <c r="B285" s="1061"/>
      <c r="C285" s="1062"/>
      <c r="D285" s="1062"/>
      <c r="E285" s="1063"/>
      <c r="F285" s="1064" t="s">
        <v>67</v>
      </c>
      <c r="G285" s="1065"/>
      <c r="H285" s="1066">
        <f>SUM(H286)</f>
        <v>1822893.68</v>
      </c>
      <c r="I285" s="1067">
        <f>SUM(I286)</f>
        <v>1749241.41</v>
      </c>
      <c r="J285" s="1068">
        <f>I285/H285</f>
        <v>0.95959595954054766</v>
      </c>
      <c r="K285" s="831"/>
      <c r="L285" s="831"/>
    </row>
    <row r="286" spans="1:12" s="765" customFormat="1" ht="16.5" customHeight="1" x14ac:dyDescent="0.25">
      <c r="A286" s="802"/>
      <c r="B286" s="962" t="s">
        <v>45</v>
      </c>
      <c r="C286" s="821"/>
      <c r="D286" s="821" t="s">
        <v>557</v>
      </c>
      <c r="E286" s="821" t="s">
        <v>558</v>
      </c>
      <c r="F286" s="1029"/>
      <c r="G286" s="889"/>
      <c r="H286" s="825">
        <v>1822893.68</v>
      </c>
      <c r="I286" s="826">
        <v>1749241.41</v>
      </c>
      <c r="J286" s="911">
        <f>I286/H286</f>
        <v>0.95959595954054766</v>
      </c>
      <c r="K286" s="831"/>
      <c r="L286" s="831"/>
    </row>
    <row r="287" spans="1:12" s="765" customFormat="1" ht="39.75" customHeight="1" x14ac:dyDescent="0.25">
      <c r="A287" s="802"/>
      <c r="B287" s="947"/>
      <c r="C287" s="948"/>
      <c r="D287" s="948"/>
      <c r="E287" s="949"/>
      <c r="F287" s="950" t="s">
        <v>267</v>
      </c>
      <c r="G287" s="951">
        <f>G288</f>
        <v>24119589.059999999</v>
      </c>
      <c r="H287" s="952">
        <f>H288</f>
        <v>23776955.510000002</v>
      </c>
      <c r="I287" s="953">
        <f t="shared" ref="I287:I288" si="80">I288</f>
        <v>4203717.63</v>
      </c>
      <c r="J287" s="954">
        <f t="shared" si="77"/>
        <v>0.176797976857551</v>
      </c>
      <c r="K287" s="831"/>
      <c r="L287" s="831"/>
    </row>
    <row r="288" spans="1:12" s="765" customFormat="1" ht="53.25" customHeight="1" x14ac:dyDescent="0.25">
      <c r="A288" s="802"/>
      <c r="B288" s="940"/>
      <c r="C288" s="941"/>
      <c r="D288" s="941"/>
      <c r="E288" s="942"/>
      <c r="F288" s="795" t="s">
        <v>268</v>
      </c>
      <c r="G288" s="890">
        <f>G289</f>
        <v>24119589.059999999</v>
      </c>
      <c r="H288" s="891">
        <f>H289</f>
        <v>23776955.510000002</v>
      </c>
      <c r="I288" s="892">
        <f t="shared" si="80"/>
        <v>4203717.63</v>
      </c>
      <c r="J288" s="893">
        <f t="shared" si="77"/>
        <v>0.176797976857551</v>
      </c>
      <c r="K288" s="831"/>
      <c r="L288" s="831"/>
    </row>
    <row r="289" spans="1:12" s="765" customFormat="1" ht="16.5" customHeight="1" x14ac:dyDescent="0.25">
      <c r="A289" s="802"/>
      <c r="B289" s="1318" t="s">
        <v>45</v>
      </c>
      <c r="C289" s="1320"/>
      <c r="D289" s="1320" t="s">
        <v>347</v>
      </c>
      <c r="E289" s="1321" t="s">
        <v>53</v>
      </c>
      <c r="F289" s="1041"/>
      <c r="G289" s="978">
        <v>24119589.059999999</v>
      </c>
      <c r="H289" s="808">
        <v>23776955.510000002</v>
      </c>
      <c r="I289" s="826">
        <v>4203717.63</v>
      </c>
      <c r="J289" s="827">
        <f t="shared" si="77"/>
        <v>0.176797976857551</v>
      </c>
      <c r="K289" s="831"/>
      <c r="L289" s="831"/>
    </row>
    <row r="290" spans="1:12" s="765" customFormat="1" ht="36.75" customHeight="1" x14ac:dyDescent="0.25">
      <c r="A290" s="802"/>
      <c r="B290" s="947"/>
      <c r="C290" s="948"/>
      <c r="D290" s="948"/>
      <c r="E290" s="949"/>
      <c r="F290" s="950" t="s">
        <v>560</v>
      </c>
      <c r="G290" s="951">
        <f>G291</f>
        <v>114179196.23</v>
      </c>
      <c r="H290" s="952">
        <f>H291</f>
        <v>523411385.67999995</v>
      </c>
      <c r="I290" s="953">
        <f t="shared" ref="I290" si="81">I291</f>
        <v>0</v>
      </c>
      <c r="J290" s="954">
        <f t="shared" si="77"/>
        <v>0</v>
      </c>
      <c r="K290" s="831"/>
      <c r="L290" s="831"/>
    </row>
    <row r="291" spans="1:12" s="765" customFormat="1" ht="23.25" customHeight="1" x14ac:dyDescent="0.25">
      <c r="A291" s="802"/>
      <c r="B291" s="940"/>
      <c r="C291" s="941"/>
      <c r="D291" s="941"/>
      <c r="E291" s="942"/>
      <c r="F291" s="795" t="s">
        <v>258</v>
      </c>
      <c r="G291" s="890">
        <f>G292</f>
        <v>114179196.23</v>
      </c>
      <c r="H291" s="891">
        <f>SUM(H292:H293)</f>
        <v>523411385.67999995</v>
      </c>
      <c r="I291" s="892">
        <f>SUM(I292:I293)</f>
        <v>0</v>
      </c>
      <c r="J291" s="893">
        <f t="shared" si="77"/>
        <v>0</v>
      </c>
      <c r="K291" s="831"/>
      <c r="L291" s="831"/>
    </row>
    <row r="292" spans="1:12" s="765" customFormat="1" ht="18" customHeight="1" x14ac:dyDescent="0.25">
      <c r="A292" s="802"/>
      <c r="B292" s="962" t="s">
        <v>45</v>
      </c>
      <c r="C292" s="821"/>
      <c r="D292" s="821" t="s">
        <v>609</v>
      </c>
      <c r="E292" s="821" t="s">
        <v>26</v>
      </c>
      <c r="F292" s="1069"/>
      <c r="G292" s="1070">
        <v>114179196.23</v>
      </c>
      <c r="H292" s="826">
        <v>334792049.27999997</v>
      </c>
      <c r="I292" s="826">
        <v>0</v>
      </c>
      <c r="J292" s="1047">
        <f t="shared" si="77"/>
        <v>0</v>
      </c>
      <c r="K292" s="831"/>
      <c r="L292" s="831"/>
    </row>
    <row r="293" spans="1:12" s="765" customFormat="1" ht="18" customHeight="1" thickBot="1" x14ac:dyDescent="0.3">
      <c r="A293" s="802"/>
      <c r="B293" s="962" t="s">
        <v>45</v>
      </c>
      <c r="C293" s="821"/>
      <c r="D293" s="821" t="s">
        <v>610</v>
      </c>
      <c r="E293" s="821" t="s">
        <v>26</v>
      </c>
      <c r="F293" s="1069"/>
      <c r="G293" s="845"/>
      <c r="H293" s="826">
        <v>188619336.40000001</v>
      </c>
      <c r="I293" s="826">
        <v>0</v>
      </c>
      <c r="J293" s="1047"/>
      <c r="K293" s="831"/>
      <c r="L293" s="831"/>
    </row>
    <row r="294" spans="1:12" s="765" customFormat="1" ht="37.5" customHeight="1" thickBot="1" x14ac:dyDescent="0.3">
      <c r="A294" s="802"/>
      <c r="B294" s="1071"/>
      <c r="C294" s="1072"/>
      <c r="D294" s="1072"/>
      <c r="E294" s="1073"/>
      <c r="F294" s="1074" t="s">
        <v>210</v>
      </c>
      <c r="G294" s="785">
        <f>G295+G302+G307</f>
        <v>1130452837.01</v>
      </c>
      <c r="H294" s="1075">
        <f>H295+H302+H307+H311+H315+H318</f>
        <v>2300367185.6700001</v>
      </c>
      <c r="I294" s="1076">
        <f>I295+I302+I307+I311+I315+I318</f>
        <v>180462447.61000001</v>
      </c>
      <c r="J294" s="1077">
        <f t="shared" si="77"/>
        <v>7.8449409613465207E-2</v>
      </c>
      <c r="K294" s="831"/>
      <c r="L294" s="831"/>
    </row>
    <row r="295" spans="1:12" s="765" customFormat="1" ht="27" hidden="1" customHeight="1" x14ac:dyDescent="0.25">
      <c r="A295" s="802"/>
      <c r="B295" s="1078"/>
      <c r="C295" s="1079"/>
      <c r="D295" s="1079"/>
      <c r="E295" s="1080"/>
      <c r="F295" s="1081" t="s">
        <v>173</v>
      </c>
      <c r="G295" s="973">
        <f>SUM(G296:G299)</f>
        <v>6000000</v>
      </c>
      <c r="H295" s="974">
        <f>SUM(H296:H301)</f>
        <v>0</v>
      </c>
      <c r="I295" s="975">
        <f>SUM(I296:I301)</f>
        <v>0</v>
      </c>
      <c r="J295" s="976" t="e">
        <f t="shared" si="77"/>
        <v>#DIV/0!</v>
      </c>
      <c r="K295" s="831"/>
      <c r="L295" s="831"/>
    </row>
    <row r="296" spans="1:12" s="765" customFormat="1" ht="15" hidden="1" customHeight="1" x14ac:dyDescent="0.25">
      <c r="A296" s="802"/>
      <c r="B296" s="1082"/>
      <c r="C296" s="1083"/>
      <c r="D296" s="1083"/>
      <c r="E296" s="1084"/>
      <c r="F296" s="921"/>
      <c r="G296" s="889">
        <v>6000000</v>
      </c>
      <c r="H296" s="825"/>
      <c r="I296" s="826"/>
      <c r="J296" s="827" t="e">
        <f t="shared" si="77"/>
        <v>#DIV/0!</v>
      </c>
      <c r="K296" s="831"/>
      <c r="L296" s="831"/>
    </row>
    <row r="297" spans="1:12" s="765" customFormat="1" ht="15" hidden="1" customHeight="1" x14ac:dyDescent="0.25">
      <c r="A297" s="802"/>
      <c r="B297" s="1082"/>
      <c r="C297" s="1083"/>
      <c r="D297" s="1083"/>
      <c r="E297" s="1084"/>
      <c r="F297" s="921"/>
      <c r="G297" s="889"/>
      <c r="H297" s="825"/>
      <c r="I297" s="826"/>
      <c r="J297" s="827" t="e">
        <f t="shared" si="77"/>
        <v>#DIV/0!</v>
      </c>
      <c r="K297" s="831"/>
      <c r="L297" s="831"/>
    </row>
    <row r="298" spans="1:12" s="765" customFormat="1" ht="15" hidden="1" customHeight="1" x14ac:dyDescent="0.25">
      <c r="A298" s="802"/>
      <c r="B298" s="1082" t="s">
        <v>41</v>
      </c>
      <c r="C298" s="1083"/>
      <c r="D298" s="1083" t="s">
        <v>437</v>
      </c>
      <c r="E298" s="1084" t="s">
        <v>22</v>
      </c>
      <c r="F298" s="921"/>
      <c r="G298" s="889">
        <v>0</v>
      </c>
      <c r="H298" s="825"/>
      <c r="I298" s="826"/>
      <c r="J298" s="827" t="e">
        <f t="shared" si="77"/>
        <v>#DIV/0!</v>
      </c>
      <c r="K298" s="831"/>
      <c r="L298" s="831"/>
    </row>
    <row r="299" spans="1:12" s="765" customFormat="1" ht="12.75" hidden="1" customHeight="1" x14ac:dyDescent="0.25">
      <c r="A299" s="802"/>
      <c r="B299" s="1085" t="s">
        <v>41</v>
      </c>
      <c r="C299" s="1085"/>
      <c r="D299" s="1085" t="s">
        <v>260</v>
      </c>
      <c r="E299" s="1085" t="s">
        <v>22</v>
      </c>
      <c r="F299" s="1029"/>
      <c r="G299" s="889">
        <v>0</v>
      </c>
      <c r="H299" s="825"/>
      <c r="I299" s="826"/>
      <c r="J299" s="827" t="e">
        <f t="shared" si="77"/>
        <v>#DIV/0!</v>
      </c>
      <c r="K299" s="831"/>
      <c r="L299" s="831"/>
    </row>
    <row r="300" spans="1:12" s="765" customFormat="1" ht="12.75" hidden="1" customHeight="1" x14ac:dyDescent="0.25">
      <c r="A300" s="802"/>
      <c r="B300" s="1085" t="s">
        <v>41</v>
      </c>
      <c r="C300" s="1085" t="s">
        <v>43</v>
      </c>
      <c r="D300" s="1085" t="s">
        <v>546</v>
      </c>
      <c r="E300" s="1085" t="s">
        <v>22</v>
      </c>
      <c r="F300" s="1086"/>
      <c r="G300" s="923"/>
      <c r="H300" s="924"/>
      <c r="I300" s="826"/>
      <c r="J300" s="827"/>
      <c r="K300" s="831"/>
      <c r="L300" s="831"/>
    </row>
    <row r="301" spans="1:12" s="765" customFormat="1" ht="12.75" hidden="1" customHeight="1" x14ac:dyDescent="0.25">
      <c r="A301" s="802"/>
      <c r="B301" s="1085" t="s">
        <v>41</v>
      </c>
      <c r="C301" s="1085" t="s">
        <v>43</v>
      </c>
      <c r="D301" s="1085" t="s">
        <v>547</v>
      </c>
      <c r="E301" s="1085" t="s">
        <v>22</v>
      </c>
      <c r="F301" s="1069"/>
      <c r="G301" s="1087"/>
      <c r="H301" s="924"/>
      <c r="I301" s="826"/>
      <c r="J301" s="827"/>
      <c r="K301" s="831"/>
      <c r="L301" s="831"/>
    </row>
    <row r="302" spans="1:12" s="765" customFormat="1" ht="33.75" hidden="1" customHeight="1" x14ac:dyDescent="0.25">
      <c r="A302" s="802"/>
      <c r="B302" s="941"/>
      <c r="C302" s="941"/>
      <c r="D302" s="941"/>
      <c r="E302" s="941"/>
      <c r="F302" s="1088" t="s">
        <v>259</v>
      </c>
      <c r="G302" s="892">
        <f>G303</f>
        <v>343434343.43000001</v>
      </c>
      <c r="H302" s="892">
        <f>SUM(H303:H306)</f>
        <v>0</v>
      </c>
      <c r="I302" s="892">
        <f>SUM(I303:I306)</f>
        <v>0</v>
      </c>
      <c r="J302" s="1089" t="e">
        <f t="shared" si="77"/>
        <v>#DIV/0!</v>
      </c>
      <c r="K302" s="831"/>
      <c r="L302" s="831"/>
    </row>
    <row r="303" spans="1:12" s="765" customFormat="1" ht="16.5" hidden="1" customHeight="1" x14ac:dyDescent="0.25">
      <c r="A303" s="802"/>
      <c r="B303" s="1085" t="s">
        <v>41</v>
      </c>
      <c r="C303" s="1085"/>
      <c r="D303" s="1085" t="s">
        <v>350</v>
      </c>
      <c r="E303" s="1085" t="s">
        <v>22</v>
      </c>
      <c r="F303" s="1090"/>
      <c r="G303" s="826">
        <v>343434343.43000001</v>
      </c>
      <c r="H303" s="826"/>
      <c r="I303" s="826"/>
      <c r="J303" s="1047" t="e">
        <f t="shared" si="77"/>
        <v>#DIV/0!</v>
      </c>
      <c r="K303" s="831"/>
      <c r="L303" s="831"/>
    </row>
    <row r="304" spans="1:12" s="765" customFormat="1" ht="16.5" hidden="1" customHeight="1" x14ac:dyDescent="0.25">
      <c r="A304" s="802"/>
      <c r="B304" s="1085" t="s">
        <v>41</v>
      </c>
      <c r="C304" s="1085"/>
      <c r="D304" s="1085" t="s">
        <v>516</v>
      </c>
      <c r="E304" s="1085" t="s">
        <v>22</v>
      </c>
      <c r="F304" s="1090"/>
      <c r="G304" s="826"/>
      <c r="H304" s="826"/>
      <c r="I304" s="826"/>
      <c r="J304" s="1047" t="e">
        <f t="shared" si="77"/>
        <v>#DIV/0!</v>
      </c>
      <c r="K304" s="831"/>
      <c r="L304" s="831"/>
    </row>
    <row r="305" spans="1:12" s="765" customFormat="1" ht="17.25" hidden="1" customHeight="1" x14ac:dyDescent="0.25">
      <c r="A305" s="802"/>
      <c r="B305" s="1085" t="s">
        <v>41</v>
      </c>
      <c r="C305" s="1085"/>
      <c r="D305" s="1085" t="s">
        <v>474</v>
      </c>
      <c r="E305" s="1085" t="s">
        <v>22</v>
      </c>
      <c r="F305" s="1090"/>
      <c r="G305" s="826"/>
      <c r="H305" s="826"/>
      <c r="I305" s="826"/>
      <c r="J305" s="1047" t="e">
        <f t="shared" si="77"/>
        <v>#DIV/0!</v>
      </c>
      <c r="K305" s="831"/>
      <c r="L305" s="831"/>
    </row>
    <row r="306" spans="1:12" s="765" customFormat="1" ht="17.25" hidden="1" customHeight="1" x14ac:dyDescent="0.25">
      <c r="A306" s="802"/>
      <c r="B306" s="1085" t="s">
        <v>41</v>
      </c>
      <c r="C306" s="1085"/>
      <c r="D306" s="1085" t="s">
        <v>517</v>
      </c>
      <c r="E306" s="1085" t="s">
        <v>22</v>
      </c>
      <c r="F306" s="1090"/>
      <c r="G306" s="826"/>
      <c r="H306" s="826"/>
      <c r="I306" s="826"/>
      <c r="J306" s="1047" t="e">
        <f t="shared" si="77"/>
        <v>#DIV/0!</v>
      </c>
      <c r="K306" s="831"/>
      <c r="L306" s="831"/>
    </row>
    <row r="307" spans="1:12" s="765" customFormat="1" ht="23.25" customHeight="1" x14ac:dyDescent="0.25">
      <c r="A307" s="802"/>
      <c r="B307" s="1091"/>
      <c r="C307" s="1091"/>
      <c r="D307" s="1091"/>
      <c r="E307" s="1091"/>
      <c r="F307" s="1092" t="s">
        <v>595</v>
      </c>
      <c r="G307" s="1093">
        <f>G311+G312</f>
        <v>781018493.57999992</v>
      </c>
      <c r="H307" s="1093">
        <f>SUM(H308:H310)</f>
        <v>992558771.85000002</v>
      </c>
      <c r="I307" s="1093">
        <f>SUM(I308:I310)</f>
        <v>129973275.51000001</v>
      </c>
      <c r="J307" s="1094">
        <f t="shared" si="77"/>
        <v>0.13094768712561652</v>
      </c>
      <c r="K307" s="831"/>
      <c r="L307" s="831"/>
    </row>
    <row r="308" spans="1:12" s="765" customFormat="1" ht="23.25" customHeight="1" x14ac:dyDescent="0.25">
      <c r="A308" s="802"/>
      <c r="B308" s="821" t="s">
        <v>41</v>
      </c>
      <c r="C308" s="821" t="s">
        <v>43</v>
      </c>
      <c r="D308" s="821" t="s">
        <v>621</v>
      </c>
      <c r="E308" s="821"/>
      <c r="F308" s="1046"/>
      <c r="G308" s="826"/>
      <c r="H308" s="826">
        <v>14759376.32</v>
      </c>
      <c r="I308" s="826">
        <v>0</v>
      </c>
      <c r="J308" s="1094">
        <f t="shared" si="77"/>
        <v>0</v>
      </c>
      <c r="K308" s="831"/>
      <c r="L308" s="831"/>
    </row>
    <row r="309" spans="1:12" s="765" customFormat="1" ht="21.75" customHeight="1" x14ac:dyDescent="0.25">
      <c r="A309" s="802"/>
      <c r="B309" s="821" t="s">
        <v>41</v>
      </c>
      <c r="C309" s="821" t="s">
        <v>43</v>
      </c>
      <c r="D309" s="1085" t="s">
        <v>266</v>
      </c>
      <c r="E309" s="821" t="s">
        <v>22</v>
      </c>
      <c r="F309" s="1095"/>
      <c r="G309" s="1021"/>
      <c r="H309" s="1021">
        <v>670234466.66999996</v>
      </c>
      <c r="I309" s="1021">
        <v>75503296.420000002</v>
      </c>
      <c r="J309" s="1094">
        <f t="shared" si="77"/>
        <v>0.11265206457544832</v>
      </c>
      <c r="K309" s="831"/>
      <c r="L309" s="831"/>
    </row>
    <row r="310" spans="1:12" s="765" customFormat="1" ht="21.75" customHeight="1" x14ac:dyDescent="0.25">
      <c r="A310" s="802"/>
      <c r="B310" s="821" t="s">
        <v>41</v>
      </c>
      <c r="C310" s="821" t="s">
        <v>43</v>
      </c>
      <c r="D310" s="1085" t="s">
        <v>593</v>
      </c>
      <c r="E310" s="821" t="s">
        <v>567</v>
      </c>
      <c r="F310" s="1095"/>
      <c r="G310" s="1021"/>
      <c r="H310" s="826">
        <v>307564928.86000001</v>
      </c>
      <c r="I310" s="826">
        <v>54469979.090000004</v>
      </c>
      <c r="J310" s="1096">
        <f t="shared" si="77"/>
        <v>0.17710074842373885</v>
      </c>
      <c r="K310" s="831"/>
      <c r="L310" s="831"/>
    </row>
    <row r="311" spans="1:12" s="765" customFormat="1" ht="26.25" customHeight="1" x14ac:dyDescent="0.25">
      <c r="A311" s="802"/>
      <c r="B311" s="1097"/>
      <c r="C311" s="1097"/>
      <c r="D311" s="1097"/>
      <c r="E311" s="1097"/>
      <c r="F311" s="1092" t="s">
        <v>604</v>
      </c>
      <c r="G311" s="1098">
        <v>414807876.76999998</v>
      </c>
      <c r="H311" s="1098">
        <f>SUM(H312:H313)</f>
        <v>737774935.79999995</v>
      </c>
      <c r="I311" s="1098">
        <f>SUM(I312:I313)</f>
        <v>50489172.100000001</v>
      </c>
      <c r="J311" s="1096">
        <f t="shared" si="77"/>
        <v>6.8434382424841386E-2</v>
      </c>
      <c r="K311" s="831"/>
      <c r="L311" s="831"/>
    </row>
    <row r="312" spans="1:12" s="765" customFormat="1" ht="19.5" customHeight="1" x14ac:dyDescent="0.25">
      <c r="A312" s="802"/>
      <c r="B312" s="1085" t="s">
        <v>41</v>
      </c>
      <c r="C312" s="1085"/>
      <c r="D312" s="1085" t="s">
        <v>46</v>
      </c>
      <c r="E312" s="1085" t="s">
        <v>22</v>
      </c>
      <c r="F312" s="1069"/>
      <c r="G312" s="826">
        <v>366210616.81</v>
      </c>
      <c r="H312" s="826">
        <v>515680206.31999999</v>
      </c>
      <c r="I312" s="826">
        <v>50489172.100000001</v>
      </c>
      <c r="J312" s="1047">
        <f t="shared" si="77"/>
        <v>9.7907911688721039E-2</v>
      </c>
      <c r="K312" s="831"/>
      <c r="L312" s="831"/>
    </row>
    <row r="313" spans="1:12" s="765" customFormat="1" ht="19.5" customHeight="1" x14ac:dyDescent="0.25">
      <c r="A313" s="802"/>
      <c r="B313" s="1085" t="s">
        <v>41</v>
      </c>
      <c r="C313" s="1085" t="s">
        <v>43</v>
      </c>
      <c r="D313" s="1085" t="s">
        <v>592</v>
      </c>
      <c r="E313" s="1085" t="s">
        <v>567</v>
      </c>
      <c r="F313" s="1069"/>
      <c r="G313" s="826"/>
      <c r="H313" s="826">
        <v>222094729.47999999</v>
      </c>
      <c r="I313" s="826">
        <v>0</v>
      </c>
      <c r="J313" s="1047">
        <f t="shared" si="77"/>
        <v>0</v>
      </c>
      <c r="K313" s="831"/>
      <c r="L313" s="831"/>
    </row>
    <row r="314" spans="1:12" s="765" customFormat="1" ht="19.5" hidden="1" customHeight="1" x14ac:dyDescent="0.25">
      <c r="A314" s="802"/>
      <c r="B314" s="1085"/>
      <c r="C314" s="1085"/>
      <c r="D314" s="1085"/>
      <c r="E314" s="1085"/>
      <c r="F314" s="1069"/>
      <c r="G314" s="826"/>
      <c r="H314" s="826"/>
      <c r="I314" s="826"/>
      <c r="J314" s="1047"/>
      <c r="K314" s="831"/>
      <c r="L314" s="831"/>
    </row>
    <row r="315" spans="1:12" s="765" customFormat="1" ht="69" customHeight="1" x14ac:dyDescent="0.25">
      <c r="A315" s="802"/>
      <c r="B315" s="1097"/>
      <c r="C315" s="1097"/>
      <c r="D315" s="1097"/>
      <c r="E315" s="1097"/>
      <c r="F315" s="1092" t="s">
        <v>590</v>
      </c>
      <c r="G315" s="1098"/>
      <c r="H315" s="1098">
        <f>SUM(H316:H317)</f>
        <v>569176767.68000007</v>
      </c>
      <c r="I315" s="1098">
        <f>SUM(I316:I317)</f>
        <v>0</v>
      </c>
      <c r="J315" s="1047">
        <f t="shared" si="77"/>
        <v>0</v>
      </c>
      <c r="K315" s="831"/>
      <c r="L315" s="831"/>
    </row>
    <row r="316" spans="1:12" s="765" customFormat="1" ht="19.5" customHeight="1" x14ac:dyDescent="0.25">
      <c r="A316" s="802"/>
      <c r="B316" s="1085" t="s">
        <v>41</v>
      </c>
      <c r="C316" s="1085" t="s">
        <v>43</v>
      </c>
      <c r="D316" s="1085" t="s">
        <v>591</v>
      </c>
      <c r="E316" s="1085" t="s">
        <v>567</v>
      </c>
      <c r="F316" s="1069"/>
      <c r="G316" s="826"/>
      <c r="H316" s="826">
        <v>389119191.92000002</v>
      </c>
      <c r="I316" s="826">
        <v>0</v>
      </c>
      <c r="J316" s="1047">
        <f>I316/H316</f>
        <v>0</v>
      </c>
      <c r="K316" s="831"/>
      <c r="L316" s="831"/>
    </row>
    <row r="317" spans="1:12" s="765" customFormat="1" ht="19.5" customHeight="1" x14ac:dyDescent="0.25">
      <c r="A317" s="802"/>
      <c r="B317" s="1085" t="s">
        <v>41</v>
      </c>
      <c r="C317" s="1085" t="s">
        <v>43</v>
      </c>
      <c r="D317" s="1085" t="s">
        <v>594</v>
      </c>
      <c r="E317" s="1085" t="s">
        <v>567</v>
      </c>
      <c r="F317" s="1069"/>
      <c r="G317" s="826"/>
      <c r="H317" s="826">
        <v>180057575.75999999</v>
      </c>
      <c r="I317" s="826">
        <v>0</v>
      </c>
      <c r="J317" s="1047">
        <f>I317/H317</f>
        <v>0</v>
      </c>
      <c r="K317" s="831"/>
      <c r="L317" s="831"/>
    </row>
    <row r="318" spans="1:12" s="765" customFormat="1" ht="83.25" customHeight="1" x14ac:dyDescent="0.25">
      <c r="A318" s="802"/>
      <c r="B318" s="1099"/>
      <c r="C318" s="1099"/>
      <c r="D318" s="1099"/>
      <c r="E318" s="1099"/>
      <c r="F318" s="1092" t="s">
        <v>619</v>
      </c>
      <c r="G318" s="1100"/>
      <c r="H318" s="1100">
        <f>SUM(H319:H320)</f>
        <v>856710.34</v>
      </c>
      <c r="I318" s="1100">
        <f>SUM(I319:I320)</f>
        <v>0</v>
      </c>
      <c r="J318" s="1047">
        <f t="shared" ref="J318:J320" si="82">I318/H318</f>
        <v>0</v>
      </c>
      <c r="K318" s="831"/>
      <c r="L318" s="831"/>
    </row>
    <row r="319" spans="1:12" s="765" customFormat="1" ht="19.5" customHeight="1" thickBot="1" x14ac:dyDescent="0.3">
      <c r="A319" s="802"/>
      <c r="B319" s="1085" t="s">
        <v>41</v>
      </c>
      <c r="C319" s="1085" t="s">
        <v>620</v>
      </c>
      <c r="D319" s="1085" t="s">
        <v>517</v>
      </c>
      <c r="E319" s="1085"/>
      <c r="F319" s="1069"/>
      <c r="G319" s="826"/>
      <c r="H319" s="826">
        <v>856710.34</v>
      </c>
      <c r="I319" s="826">
        <v>0</v>
      </c>
      <c r="J319" s="1047">
        <f t="shared" si="82"/>
        <v>0</v>
      </c>
      <c r="K319" s="831"/>
      <c r="L319" s="831"/>
    </row>
    <row r="320" spans="1:12" s="765" customFormat="1" ht="19.5" hidden="1" customHeight="1" thickBot="1" x14ac:dyDescent="0.3">
      <c r="A320" s="802"/>
      <c r="B320" s="1085"/>
      <c r="C320" s="1085"/>
      <c r="D320" s="1085"/>
      <c r="E320" s="1085"/>
      <c r="F320" s="1069"/>
      <c r="G320" s="826"/>
      <c r="H320" s="826"/>
      <c r="I320" s="826"/>
      <c r="J320" s="1047" t="e">
        <f t="shared" si="82"/>
        <v>#DIV/0!</v>
      </c>
      <c r="K320" s="831"/>
      <c r="L320" s="831"/>
    </row>
    <row r="321" spans="1:12" s="778" customFormat="1" ht="41.25" customHeight="1" thickBot="1" x14ac:dyDescent="0.3">
      <c r="A321" s="984">
        <v>6</v>
      </c>
      <c r="B321" s="858"/>
      <c r="C321" s="859"/>
      <c r="D321" s="859"/>
      <c r="E321" s="1101"/>
      <c r="F321" s="861" t="s">
        <v>231</v>
      </c>
      <c r="G321" s="1102">
        <f>G322+G359+G364+G373+G376+G379</f>
        <v>770027225.51999998</v>
      </c>
      <c r="H321" s="1103">
        <f>H322+H359+H364+H373+H376+H379</f>
        <v>1042774588.3199999</v>
      </c>
      <c r="I321" s="1104">
        <f>I322+I359+I364+I373+I376+I379</f>
        <v>164870946.19000003</v>
      </c>
      <c r="J321" s="1105">
        <f t="shared" si="77"/>
        <v>0.15810794397629249</v>
      </c>
      <c r="K321" s="831"/>
      <c r="L321" s="831"/>
    </row>
    <row r="322" spans="1:12" s="789" customFormat="1" ht="32.25" customHeight="1" x14ac:dyDescent="0.25">
      <c r="A322" s="989"/>
      <c r="B322" s="1106"/>
      <c r="C322" s="1107"/>
      <c r="D322" s="1107"/>
      <c r="E322" s="1108"/>
      <c r="F322" s="1109" t="s">
        <v>180</v>
      </c>
      <c r="G322" s="871">
        <f>G323+G326+G328+G330+G332+G343</f>
        <v>669594588.13</v>
      </c>
      <c r="H322" s="871">
        <f>H323+H326+H328+H330+H332+H343+H334+H345+H338</f>
        <v>807014034</v>
      </c>
      <c r="I322" s="872">
        <f>I323+I326+I328+I330+I332+I343+I334+I345+I338</f>
        <v>147153488.06</v>
      </c>
      <c r="J322" s="903">
        <f t="shared" si="77"/>
        <v>0.18234315868167419</v>
      </c>
      <c r="K322" s="831"/>
      <c r="L322" s="831"/>
    </row>
    <row r="323" spans="1:12" s="1110" customFormat="1" ht="17.25" customHeight="1" x14ac:dyDescent="0.25">
      <c r="A323" s="876"/>
      <c r="B323" s="969"/>
      <c r="C323" s="970"/>
      <c r="D323" s="970"/>
      <c r="E323" s="971"/>
      <c r="F323" s="1081" t="s">
        <v>95</v>
      </c>
      <c r="G323" s="974">
        <f>G324</f>
        <v>266896073</v>
      </c>
      <c r="H323" s="974">
        <f>SUM(H324:H325)</f>
        <v>284002362.10000002</v>
      </c>
      <c r="I323" s="892">
        <f>SUM(I324:I325)</f>
        <v>56434976.060000002</v>
      </c>
      <c r="J323" s="893">
        <f t="shared" si="77"/>
        <v>0.19871305168979084</v>
      </c>
      <c r="K323" s="831"/>
      <c r="L323" s="831"/>
    </row>
    <row r="324" spans="1:12" s="766" customFormat="1" ht="16.5" customHeight="1" x14ac:dyDescent="0.25">
      <c r="A324" s="802"/>
      <c r="B324" s="1329" t="s">
        <v>74</v>
      </c>
      <c r="C324" s="1327"/>
      <c r="D324" s="1327" t="s">
        <v>351</v>
      </c>
      <c r="E324" s="1328" t="s">
        <v>26</v>
      </c>
      <c r="F324" s="1121"/>
      <c r="G324" s="825">
        <v>266896073</v>
      </c>
      <c r="H324" s="825">
        <v>283996433</v>
      </c>
      <c r="I324" s="826">
        <v>56434976.060000002</v>
      </c>
      <c r="J324" s="827">
        <f t="shared" si="77"/>
        <v>0.19871720029666712</v>
      </c>
      <c r="K324" s="831"/>
      <c r="L324" s="831"/>
    </row>
    <row r="325" spans="1:12" s="766" customFormat="1" ht="16.5" customHeight="1" x14ac:dyDescent="0.25">
      <c r="A325" s="802"/>
      <c r="B325" s="821" t="s">
        <v>74</v>
      </c>
      <c r="C325" s="821" t="s">
        <v>68</v>
      </c>
      <c r="D325" s="821" t="s">
        <v>628</v>
      </c>
      <c r="E325" s="821"/>
      <c r="F325" s="1090"/>
      <c r="G325" s="1330"/>
      <c r="H325" s="924">
        <v>5929.1</v>
      </c>
      <c r="I325" s="826">
        <v>0</v>
      </c>
      <c r="J325" s="827"/>
      <c r="K325" s="831"/>
      <c r="L325" s="831"/>
    </row>
    <row r="326" spans="1:12" s="1110" customFormat="1" ht="15" customHeight="1" x14ac:dyDescent="0.25">
      <c r="A326" s="876"/>
      <c r="B326" s="969"/>
      <c r="C326" s="970"/>
      <c r="D326" s="970"/>
      <c r="E326" s="971"/>
      <c r="F326" s="1081" t="s">
        <v>96</v>
      </c>
      <c r="G326" s="974">
        <f>G327</f>
        <v>114652696.13</v>
      </c>
      <c r="H326" s="974">
        <f>H327</f>
        <v>143646500.74000001</v>
      </c>
      <c r="I326" s="892">
        <f t="shared" ref="I326" si="83">I327</f>
        <v>25252529.559999999</v>
      </c>
      <c r="J326" s="893">
        <f t="shared" si="77"/>
        <v>0.17579634331439126</v>
      </c>
      <c r="K326" s="831"/>
      <c r="L326" s="831"/>
    </row>
    <row r="327" spans="1:12" s="766" customFormat="1" ht="15.75" customHeight="1" x14ac:dyDescent="0.25">
      <c r="A327" s="802"/>
      <c r="B327" s="886" t="s">
        <v>74</v>
      </c>
      <c r="C327" s="894"/>
      <c r="D327" s="894" t="s">
        <v>352</v>
      </c>
      <c r="E327" s="895" t="s">
        <v>26</v>
      </c>
      <c r="F327" s="1112"/>
      <c r="G327" s="825">
        <v>114652696.13</v>
      </c>
      <c r="H327" s="825">
        <v>143646500.74000001</v>
      </c>
      <c r="I327" s="826">
        <v>25252529.559999999</v>
      </c>
      <c r="J327" s="827">
        <f t="shared" si="77"/>
        <v>0.17579634331439126</v>
      </c>
      <c r="K327" s="831"/>
      <c r="L327" s="831"/>
    </row>
    <row r="328" spans="1:12" s="1110" customFormat="1" ht="15" customHeight="1" x14ac:dyDescent="0.25">
      <c r="A328" s="876"/>
      <c r="B328" s="969"/>
      <c r="C328" s="970"/>
      <c r="D328" s="970"/>
      <c r="E328" s="971"/>
      <c r="F328" s="1081" t="s">
        <v>98</v>
      </c>
      <c r="G328" s="974">
        <f>G329</f>
        <v>81978176</v>
      </c>
      <c r="H328" s="974">
        <f>H329</f>
        <v>89914548</v>
      </c>
      <c r="I328" s="892">
        <f t="shared" ref="I328" si="84">I329</f>
        <v>17744252</v>
      </c>
      <c r="J328" s="893">
        <f t="shared" si="77"/>
        <v>0.1973457287468097</v>
      </c>
      <c r="K328" s="831"/>
      <c r="L328" s="831"/>
    </row>
    <row r="329" spans="1:12" s="766" customFormat="1" ht="16.5" customHeight="1" x14ac:dyDescent="0.25">
      <c r="A329" s="802"/>
      <c r="B329" s="886" t="s">
        <v>74</v>
      </c>
      <c r="C329" s="894"/>
      <c r="D329" s="894" t="s">
        <v>353</v>
      </c>
      <c r="E329" s="895" t="s">
        <v>26</v>
      </c>
      <c r="F329" s="1111"/>
      <c r="G329" s="825">
        <v>81978176</v>
      </c>
      <c r="H329" s="825">
        <v>89914548</v>
      </c>
      <c r="I329" s="826">
        <v>17744252</v>
      </c>
      <c r="J329" s="827">
        <f t="shared" si="77"/>
        <v>0.1973457287468097</v>
      </c>
      <c r="K329" s="831"/>
      <c r="L329" s="831"/>
    </row>
    <row r="330" spans="1:12" s="1110" customFormat="1" ht="15" customHeight="1" x14ac:dyDescent="0.25">
      <c r="A330" s="876"/>
      <c r="B330" s="969"/>
      <c r="C330" s="970"/>
      <c r="D330" s="970"/>
      <c r="E330" s="971"/>
      <c r="F330" s="1081" t="s">
        <v>99</v>
      </c>
      <c r="G330" s="974">
        <f>G331</f>
        <v>175143593</v>
      </c>
      <c r="H330" s="974">
        <f>H331</f>
        <v>200624958</v>
      </c>
      <c r="I330" s="892">
        <f t="shared" ref="I330" si="85">I331</f>
        <v>39426128.189999998</v>
      </c>
      <c r="J330" s="893">
        <f t="shared" si="77"/>
        <v>0.19651656794365532</v>
      </c>
      <c r="K330" s="831"/>
      <c r="L330" s="831"/>
    </row>
    <row r="331" spans="1:12" s="765" customFormat="1" ht="15.75" customHeight="1" x14ac:dyDescent="0.25">
      <c r="A331" s="802"/>
      <c r="B331" s="955" t="s">
        <v>74</v>
      </c>
      <c r="C331" s="894"/>
      <c r="D331" s="894" t="s">
        <v>354</v>
      </c>
      <c r="E331" s="895" t="s">
        <v>26</v>
      </c>
      <c r="F331" s="1111"/>
      <c r="G331" s="825">
        <v>175143593</v>
      </c>
      <c r="H331" s="825">
        <v>200624958</v>
      </c>
      <c r="I331" s="826">
        <v>39426128.189999998</v>
      </c>
      <c r="J331" s="827">
        <f t="shared" si="77"/>
        <v>0.19651656794365532</v>
      </c>
      <c r="K331" s="831"/>
      <c r="L331" s="831"/>
    </row>
    <row r="332" spans="1:12" s="1110" customFormat="1" ht="15" customHeight="1" x14ac:dyDescent="0.25">
      <c r="A332" s="876"/>
      <c r="B332" s="969"/>
      <c r="C332" s="970"/>
      <c r="D332" s="970"/>
      <c r="E332" s="971"/>
      <c r="F332" s="1081" t="s">
        <v>100</v>
      </c>
      <c r="G332" s="974">
        <f>G333</f>
        <v>29587030</v>
      </c>
      <c r="H332" s="974">
        <f>H333</f>
        <v>37361140</v>
      </c>
      <c r="I332" s="892">
        <f t="shared" ref="I332" si="86">I333</f>
        <v>7921602.25</v>
      </c>
      <c r="J332" s="893">
        <f t="shared" si="77"/>
        <v>0.21202785166619648</v>
      </c>
      <c r="K332" s="831"/>
      <c r="L332" s="831"/>
    </row>
    <row r="333" spans="1:12" s="766" customFormat="1" ht="16.5" customHeight="1" x14ac:dyDescent="0.25">
      <c r="A333" s="802"/>
      <c r="B333" s="955" t="s">
        <v>74</v>
      </c>
      <c r="C333" s="894"/>
      <c r="D333" s="894" t="s">
        <v>355</v>
      </c>
      <c r="E333" s="895" t="s">
        <v>114</v>
      </c>
      <c r="F333" s="1111"/>
      <c r="G333" s="825">
        <v>29587030</v>
      </c>
      <c r="H333" s="825">
        <v>37361140</v>
      </c>
      <c r="I333" s="826">
        <v>7921602.25</v>
      </c>
      <c r="J333" s="827">
        <f t="shared" si="77"/>
        <v>0.21202785166619648</v>
      </c>
      <c r="K333" s="831"/>
      <c r="L333" s="831"/>
    </row>
    <row r="334" spans="1:12" s="1110" customFormat="1" ht="30" customHeight="1" x14ac:dyDescent="0.25">
      <c r="A334" s="876"/>
      <c r="B334" s="969"/>
      <c r="C334" s="970"/>
      <c r="D334" s="970"/>
      <c r="E334" s="971"/>
      <c r="F334" s="1081" t="s">
        <v>21</v>
      </c>
      <c r="G334" s="974">
        <f t="shared" ref="G334" si="87">G335+G337</f>
        <v>0</v>
      </c>
      <c r="H334" s="974">
        <f>H335+H337+H336</f>
        <v>374000</v>
      </c>
      <c r="I334" s="892">
        <f>I335+I337+I336</f>
        <v>374000</v>
      </c>
      <c r="J334" s="893">
        <f t="shared" si="77"/>
        <v>1</v>
      </c>
      <c r="K334" s="831"/>
      <c r="L334" s="831"/>
    </row>
    <row r="335" spans="1:12" s="766" customFormat="1" ht="15" customHeight="1" x14ac:dyDescent="0.25">
      <c r="A335" s="802"/>
      <c r="B335" s="955" t="s">
        <v>41</v>
      </c>
      <c r="C335" s="894" t="s">
        <v>68</v>
      </c>
      <c r="D335" s="894" t="s">
        <v>451</v>
      </c>
      <c r="E335" s="895" t="s">
        <v>102</v>
      </c>
      <c r="F335" s="1111"/>
      <c r="G335" s="825"/>
      <c r="H335" s="825">
        <v>374000</v>
      </c>
      <c r="I335" s="826">
        <v>374000</v>
      </c>
      <c r="J335" s="827">
        <f t="shared" si="77"/>
        <v>1</v>
      </c>
      <c r="K335" s="831"/>
      <c r="L335" s="831"/>
    </row>
    <row r="336" spans="1:12" s="766" customFormat="1" ht="15" hidden="1" customHeight="1" x14ac:dyDescent="0.25">
      <c r="A336" s="802"/>
      <c r="B336" s="955" t="s">
        <v>41</v>
      </c>
      <c r="C336" s="894"/>
      <c r="D336" s="1113" t="s">
        <v>540</v>
      </c>
      <c r="E336" s="1114"/>
      <c r="F336" s="1115"/>
      <c r="G336" s="1116"/>
      <c r="H336" s="1116"/>
      <c r="I336" s="1117"/>
      <c r="J336" s="827" t="e">
        <f t="shared" si="77"/>
        <v>#DIV/0!</v>
      </c>
      <c r="K336" s="831"/>
      <c r="L336" s="831"/>
    </row>
    <row r="337" spans="1:12" s="766" customFormat="1" ht="12.75" hidden="1" customHeight="1" x14ac:dyDescent="0.25">
      <c r="A337" s="802"/>
      <c r="B337" s="955" t="s">
        <v>41</v>
      </c>
      <c r="C337" s="894" t="s">
        <v>68</v>
      </c>
      <c r="D337" s="894" t="s">
        <v>101</v>
      </c>
      <c r="E337" s="895" t="s">
        <v>102</v>
      </c>
      <c r="F337" s="1029"/>
      <c r="G337" s="825"/>
      <c r="H337" s="825"/>
      <c r="I337" s="826"/>
      <c r="J337" s="827" t="e">
        <f t="shared" si="77"/>
        <v>#DIV/0!</v>
      </c>
      <c r="K337" s="831"/>
      <c r="L337" s="831"/>
    </row>
    <row r="338" spans="1:12" s="1110" customFormat="1" ht="49.5" customHeight="1" x14ac:dyDescent="0.25">
      <c r="A338" s="876"/>
      <c r="B338" s="1264"/>
      <c r="C338" s="1265"/>
      <c r="D338" s="1265"/>
      <c r="E338" s="1266"/>
      <c r="F338" s="1267" t="s">
        <v>103</v>
      </c>
      <c r="G338" s="1010">
        <f>SUM(G339:G342)</f>
        <v>0</v>
      </c>
      <c r="H338" s="1010">
        <f>SUM(H339:H342)</f>
        <v>49981062</v>
      </c>
      <c r="I338" s="1011">
        <f>SUM(I339:I342)</f>
        <v>0</v>
      </c>
      <c r="J338" s="1012">
        <f t="shared" si="77"/>
        <v>0</v>
      </c>
      <c r="K338" s="831"/>
      <c r="L338" s="831"/>
    </row>
    <row r="339" spans="1:12" s="766" customFormat="1" ht="12.75" hidden="1" customHeight="1" x14ac:dyDescent="0.25">
      <c r="A339" s="802"/>
      <c r="B339" s="1762" t="s">
        <v>74</v>
      </c>
      <c r="C339" s="1765" t="s">
        <v>68</v>
      </c>
      <c r="D339" s="1765" t="s">
        <v>104</v>
      </c>
      <c r="E339" s="1768" t="s">
        <v>53</v>
      </c>
      <c r="F339" s="1111"/>
      <c r="G339" s="825"/>
      <c r="H339" s="825"/>
      <c r="I339" s="826"/>
      <c r="J339" s="827" t="e">
        <f t="shared" si="77"/>
        <v>#DIV/0!</v>
      </c>
      <c r="K339" s="831"/>
      <c r="L339" s="831"/>
    </row>
    <row r="340" spans="1:12" s="766" customFormat="1" ht="12.75" hidden="1" customHeight="1" x14ac:dyDescent="0.25">
      <c r="A340" s="802"/>
      <c r="B340" s="1764"/>
      <c r="C340" s="1767"/>
      <c r="D340" s="1767"/>
      <c r="E340" s="1770"/>
      <c r="F340" s="1111"/>
      <c r="G340" s="825"/>
      <c r="H340" s="825"/>
      <c r="I340" s="826"/>
      <c r="J340" s="827" t="e">
        <f t="shared" si="77"/>
        <v>#DIV/0!</v>
      </c>
      <c r="K340" s="831"/>
      <c r="L340" s="831"/>
    </row>
    <row r="341" spans="1:12" s="766" customFormat="1" ht="25.5" customHeight="1" x14ac:dyDescent="0.25">
      <c r="A341" s="802"/>
      <c r="B341" s="1762" t="s">
        <v>74</v>
      </c>
      <c r="C341" s="1765" t="s">
        <v>97</v>
      </c>
      <c r="D341" s="1765" t="s">
        <v>612</v>
      </c>
      <c r="E341" s="1768" t="s">
        <v>26</v>
      </c>
      <c r="F341" s="1111"/>
      <c r="G341" s="825"/>
      <c r="H341" s="825">
        <v>49981062</v>
      </c>
      <c r="I341" s="826">
        <v>0</v>
      </c>
      <c r="J341" s="827">
        <f t="shared" si="77"/>
        <v>0</v>
      </c>
      <c r="K341" s="831"/>
      <c r="L341" s="831"/>
    </row>
    <row r="342" spans="1:12" s="766" customFormat="1" ht="12.75" hidden="1" customHeight="1" x14ac:dyDescent="0.25">
      <c r="A342" s="802"/>
      <c r="B342" s="1764"/>
      <c r="C342" s="1767"/>
      <c r="D342" s="1767"/>
      <c r="E342" s="1770"/>
      <c r="F342" s="1111"/>
      <c r="G342" s="825"/>
      <c r="H342" s="825"/>
      <c r="I342" s="826"/>
      <c r="J342" s="827" t="e">
        <f t="shared" si="77"/>
        <v>#DIV/0!</v>
      </c>
      <c r="K342" s="831"/>
      <c r="L342" s="831"/>
    </row>
    <row r="343" spans="1:12" s="1110" customFormat="1" ht="18" customHeight="1" x14ac:dyDescent="0.25">
      <c r="A343" s="876"/>
      <c r="B343" s="1268"/>
      <c r="C343" s="1269"/>
      <c r="D343" s="1269"/>
      <c r="E343" s="1270"/>
      <c r="F343" s="1271" t="s">
        <v>113</v>
      </c>
      <c r="G343" s="974">
        <f>G344</f>
        <v>1337020</v>
      </c>
      <c r="H343" s="974">
        <f>H344</f>
        <v>1109463.1599999999</v>
      </c>
      <c r="I343" s="892">
        <f t="shared" ref="I343" si="88">I344</f>
        <v>0</v>
      </c>
      <c r="J343" s="893">
        <f t="shared" si="77"/>
        <v>0</v>
      </c>
      <c r="K343" s="831"/>
      <c r="L343" s="831"/>
    </row>
    <row r="344" spans="1:12" s="766" customFormat="1" ht="15.75" customHeight="1" x14ac:dyDescent="0.25">
      <c r="A344" s="802"/>
      <c r="B344" s="955" t="s">
        <v>74</v>
      </c>
      <c r="C344" s="894"/>
      <c r="D344" s="894" t="s">
        <v>356</v>
      </c>
      <c r="E344" s="895" t="s">
        <v>26</v>
      </c>
      <c r="F344" s="1111"/>
      <c r="G344" s="825">
        <v>1337020</v>
      </c>
      <c r="H344" s="825">
        <v>1109463.1599999999</v>
      </c>
      <c r="I344" s="826">
        <v>0</v>
      </c>
      <c r="J344" s="827">
        <f t="shared" si="77"/>
        <v>0</v>
      </c>
      <c r="K344" s="831"/>
      <c r="L344" s="831"/>
    </row>
    <row r="345" spans="1:12" s="1110" customFormat="1" ht="19.5" hidden="1" customHeight="1" x14ac:dyDescent="0.25">
      <c r="A345" s="876"/>
      <c r="B345" s="969"/>
      <c r="C345" s="970"/>
      <c r="D345" s="970"/>
      <c r="E345" s="971"/>
      <c r="F345" s="1081" t="s">
        <v>105</v>
      </c>
      <c r="G345" s="974">
        <f>SUM(G346:G346)</f>
        <v>0</v>
      </c>
      <c r="H345" s="974">
        <f>SUM(H346:H346)</f>
        <v>0</v>
      </c>
      <c r="I345" s="892">
        <f>SUM(I346:I346)</f>
        <v>0</v>
      </c>
      <c r="J345" s="893" t="e">
        <f t="shared" si="77"/>
        <v>#DIV/0!</v>
      </c>
      <c r="K345" s="831"/>
      <c r="L345" s="831"/>
    </row>
    <row r="346" spans="1:12" s="766" customFormat="1" ht="16.5" hidden="1" customHeight="1" x14ac:dyDescent="0.25">
      <c r="A346" s="802"/>
      <c r="B346" s="1310" t="s">
        <v>74</v>
      </c>
      <c r="C346" s="1312"/>
      <c r="D346" s="1312" t="s">
        <v>452</v>
      </c>
      <c r="E346" s="1315" t="s">
        <v>26</v>
      </c>
      <c r="F346" s="1121"/>
      <c r="G346" s="808"/>
      <c r="H346" s="808"/>
      <c r="I346" s="809"/>
      <c r="J346" s="810" t="e">
        <f t="shared" si="77"/>
        <v>#DIV/0!</v>
      </c>
      <c r="K346" s="831"/>
      <c r="L346" s="831"/>
    </row>
    <row r="347" spans="1:12" s="1110" customFormat="1" ht="18.75" hidden="1" customHeight="1" x14ac:dyDescent="0.25">
      <c r="A347" s="876"/>
      <c r="B347" s="940"/>
      <c r="C347" s="941"/>
      <c r="D347" s="941"/>
      <c r="E347" s="942"/>
      <c r="F347" s="1122" t="s">
        <v>221</v>
      </c>
      <c r="G347" s="1123">
        <f>SUM(G348:G358)</f>
        <v>0</v>
      </c>
      <c r="H347" s="1124">
        <f>SUM(H348:H358)</f>
        <v>0</v>
      </c>
      <c r="I347" s="892">
        <f>SUM(I348:I358)</f>
        <v>0</v>
      </c>
      <c r="J347" s="893" t="e">
        <f t="shared" si="77"/>
        <v>#DIV/0!</v>
      </c>
      <c r="K347" s="831"/>
      <c r="L347" s="831"/>
    </row>
    <row r="348" spans="1:12" s="766" customFormat="1" ht="15" hidden="1" customHeight="1" x14ac:dyDescent="0.25">
      <c r="A348" s="802"/>
      <c r="B348" s="1310" t="s">
        <v>74</v>
      </c>
      <c r="C348" s="1312"/>
      <c r="D348" s="1312" t="s">
        <v>489</v>
      </c>
      <c r="E348" s="1315" t="s">
        <v>26</v>
      </c>
      <c r="F348" s="1111"/>
      <c r="G348" s="825"/>
      <c r="H348" s="825"/>
      <c r="I348" s="826"/>
      <c r="J348" s="827" t="e">
        <f t="shared" si="77"/>
        <v>#DIV/0!</v>
      </c>
      <c r="K348" s="831"/>
      <c r="L348" s="831"/>
    </row>
    <row r="349" spans="1:12" s="766" customFormat="1" ht="15" hidden="1" customHeight="1" x14ac:dyDescent="0.25">
      <c r="A349" s="802"/>
      <c r="B349" s="1324" t="s">
        <v>74</v>
      </c>
      <c r="C349" s="1320"/>
      <c r="D349" s="1320" t="s">
        <v>490</v>
      </c>
      <c r="E349" s="1321" t="s">
        <v>26</v>
      </c>
      <c r="F349" s="1111"/>
      <c r="G349" s="825"/>
      <c r="H349" s="825"/>
      <c r="I349" s="826"/>
      <c r="J349" s="827" t="e">
        <f t="shared" si="77"/>
        <v>#DIV/0!</v>
      </c>
      <c r="K349" s="831"/>
      <c r="L349" s="831"/>
    </row>
    <row r="350" spans="1:12" s="766" customFormat="1" ht="12.75" hidden="1" customHeight="1" x14ac:dyDescent="0.25">
      <c r="A350" s="802"/>
      <c r="B350" s="1762" t="s">
        <v>74</v>
      </c>
      <c r="C350" s="1765" t="s">
        <v>97</v>
      </c>
      <c r="D350" s="1765" t="s">
        <v>106</v>
      </c>
      <c r="E350" s="1768" t="s">
        <v>26</v>
      </c>
      <c r="F350" s="1111"/>
      <c r="G350" s="825"/>
      <c r="H350" s="825"/>
      <c r="I350" s="826"/>
      <c r="J350" s="827" t="e">
        <f t="shared" si="77"/>
        <v>#DIV/0!</v>
      </c>
      <c r="K350" s="831"/>
      <c r="L350" s="831"/>
    </row>
    <row r="351" spans="1:12" s="766" customFormat="1" ht="12.75" hidden="1" customHeight="1" x14ac:dyDescent="0.25">
      <c r="A351" s="802"/>
      <c r="B351" s="1763"/>
      <c r="C351" s="1766"/>
      <c r="D351" s="1766"/>
      <c r="E351" s="1769"/>
      <c r="F351" s="1111" t="s">
        <v>7</v>
      </c>
      <c r="G351" s="825"/>
      <c r="H351" s="825"/>
      <c r="I351" s="826"/>
      <c r="J351" s="827" t="e">
        <f t="shared" si="77"/>
        <v>#DIV/0!</v>
      </c>
      <c r="K351" s="831"/>
      <c r="L351" s="831"/>
    </row>
    <row r="352" spans="1:12" s="766" customFormat="1" ht="12.75" hidden="1" customHeight="1" x14ac:dyDescent="0.25">
      <c r="A352" s="802"/>
      <c r="B352" s="1764"/>
      <c r="C352" s="1767"/>
      <c r="D352" s="1767"/>
      <c r="E352" s="1770"/>
      <c r="F352" s="1111" t="s">
        <v>25</v>
      </c>
      <c r="G352" s="825"/>
      <c r="H352" s="825"/>
      <c r="I352" s="826"/>
      <c r="J352" s="827" t="e">
        <f t="shared" si="77"/>
        <v>#DIV/0!</v>
      </c>
      <c r="K352" s="831"/>
      <c r="L352" s="831"/>
    </row>
    <row r="353" spans="1:12" s="766" customFormat="1" ht="12.75" hidden="1" customHeight="1" x14ac:dyDescent="0.25">
      <c r="A353" s="802"/>
      <c r="B353" s="1762" t="s">
        <v>74</v>
      </c>
      <c r="C353" s="1765" t="s">
        <v>97</v>
      </c>
      <c r="D353" s="1765" t="s">
        <v>107</v>
      </c>
      <c r="E353" s="1768" t="s">
        <v>26</v>
      </c>
      <c r="F353" s="1111"/>
      <c r="G353" s="825"/>
      <c r="H353" s="825"/>
      <c r="I353" s="826"/>
      <c r="J353" s="827" t="e">
        <f t="shared" si="77"/>
        <v>#DIV/0!</v>
      </c>
      <c r="K353" s="831"/>
      <c r="L353" s="831"/>
    </row>
    <row r="354" spans="1:12" s="766" customFormat="1" ht="12.75" hidden="1" customHeight="1" x14ac:dyDescent="0.25">
      <c r="A354" s="802"/>
      <c r="B354" s="1763"/>
      <c r="C354" s="1766"/>
      <c r="D354" s="1766"/>
      <c r="E354" s="1769"/>
      <c r="F354" s="1111" t="s">
        <v>7</v>
      </c>
      <c r="G354" s="825"/>
      <c r="H354" s="825"/>
      <c r="I354" s="826"/>
      <c r="J354" s="827" t="e">
        <f t="shared" si="77"/>
        <v>#DIV/0!</v>
      </c>
      <c r="K354" s="831"/>
      <c r="L354" s="831"/>
    </row>
    <row r="355" spans="1:12" s="766" customFormat="1" ht="12.75" hidden="1" customHeight="1" x14ac:dyDescent="0.25">
      <c r="A355" s="802"/>
      <c r="B355" s="1764"/>
      <c r="C355" s="1767"/>
      <c r="D355" s="1767"/>
      <c r="E355" s="1770"/>
      <c r="F355" s="1111" t="s">
        <v>25</v>
      </c>
      <c r="G355" s="825"/>
      <c r="H355" s="825"/>
      <c r="I355" s="826"/>
      <c r="J355" s="827" t="e">
        <f t="shared" ref="J355:J418" si="89">I355/H355</f>
        <v>#DIV/0!</v>
      </c>
      <c r="K355" s="831"/>
      <c r="L355" s="831"/>
    </row>
    <row r="356" spans="1:12" s="766" customFormat="1" ht="12.75" hidden="1" customHeight="1" x14ac:dyDescent="0.25">
      <c r="A356" s="802"/>
      <c r="B356" s="1762" t="s">
        <v>74</v>
      </c>
      <c r="C356" s="1765" t="s">
        <v>97</v>
      </c>
      <c r="D356" s="1765" t="s">
        <v>108</v>
      </c>
      <c r="E356" s="1768" t="s">
        <v>26</v>
      </c>
      <c r="F356" s="1111"/>
      <c r="G356" s="825"/>
      <c r="H356" s="825"/>
      <c r="I356" s="826"/>
      <c r="J356" s="827" t="e">
        <f t="shared" si="89"/>
        <v>#DIV/0!</v>
      </c>
      <c r="K356" s="831"/>
      <c r="L356" s="831"/>
    </row>
    <row r="357" spans="1:12" s="766" customFormat="1" ht="12.75" hidden="1" customHeight="1" x14ac:dyDescent="0.25">
      <c r="A357" s="802"/>
      <c r="B357" s="1763"/>
      <c r="C357" s="1766"/>
      <c r="D357" s="1766"/>
      <c r="E357" s="1769"/>
      <c r="F357" s="1111" t="s">
        <v>7</v>
      </c>
      <c r="G357" s="825"/>
      <c r="H357" s="825"/>
      <c r="I357" s="826"/>
      <c r="J357" s="827" t="e">
        <f t="shared" si="89"/>
        <v>#DIV/0!</v>
      </c>
      <c r="K357" s="831"/>
      <c r="L357" s="831"/>
    </row>
    <row r="358" spans="1:12" s="766" customFormat="1" ht="12.75" hidden="1" customHeight="1" x14ac:dyDescent="0.25">
      <c r="A358" s="802"/>
      <c r="B358" s="1771"/>
      <c r="C358" s="1772"/>
      <c r="D358" s="1772"/>
      <c r="E358" s="1773"/>
      <c r="F358" s="1111" t="s">
        <v>25</v>
      </c>
      <c r="G358" s="825"/>
      <c r="H358" s="825"/>
      <c r="I358" s="826"/>
      <c r="J358" s="827" t="e">
        <f t="shared" si="89"/>
        <v>#DIV/0!</v>
      </c>
      <c r="K358" s="831"/>
      <c r="L358" s="831"/>
    </row>
    <row r="359" spans="1:12" s="874" customFormat="1" ht="37.5" customHeight="1" x14ac:dyDescent="0.25">
      <c r="A359" s="1024"/>
      <c r="B359" s="912"/>
      <c r="C359" s="913"/>
      <c r="D359" s="913"/>
      <c r="E359" s="914"/>
      <c r="F359" s="1109" t="s">
        <v>181</v>
      </c>
      <c r="G359" s="901">
        <f t="shared" ref="G359:I359" si="90">G360+G362</f>
        <v>63410344</v>
      </c>
      <c r="H359" s="901">
        <f>H360+H362</f>
        <v>73564574.900000006</v>
      </c>
      <c r="I359" s="902">
        <f t="shared" si="90"/>
        <v>12018493.93</v>
      </c>
      <c r="J359" s="903">
        <f t="shared" si="89"/>
        <v>0.16337338924798162</v>
      </c>
      <c r="K359" s="831"/>
      <c r="L359" s="831"/>
    </row>
    <row r="360" spans="1:12" s="1110" customFormat="1" ht="30" customHeight="1" x14ac:dyDescent="0.25">
      <c r="A360" s="876"/>
      <c r="B360" s="969"/>
      <c r="C360" s="970"/>
      <c r="D360" s="970"/>
      <c r="E360" s="971"/>
      <c r="F360" s="1081" t="s">
        <v>60</v>
      </c>
      <c r="G360" s="974">
        <f>G361</f>
        <v>56410344</v>
      </c>
      <c r="H360" s="974">
        <f>H361</f>
        <v>70570504</v>
      </c>
      <c r="I360" s="892">
        <f t="shared" ref="I360" si="91">I361</f>
        <v>11980893.93</v>
      </c>
      <c r="J360" s="893">
        <f t="shared" si="89"/>
        <v>0.16977197626362425</v>
      </c>
      <c r="K360" s="831"/>
      <c r="L360" s="831"/>
    </row>
    <row r="361" spans="1:12" s="766" customFormat="1" ht="15" customHeight="1" x14ac:dyDescent="0.25">
      <c r="A361" s="802"/>
      <c r="B361" s="955" t="s">
        <v>74</v>
      </c>
      <c r="C361" s="894"/>
      <c r="D361" s="894" t="s">
        <v>357</v>
      </c>
      <c r="E361" s="895" t="s">
        <v>26</v>
      </c>
      <c r="F361" s="1125"/>
      <c r="G361" s="825">
        <v>56410344</v>
      </c>
      <c r="H361" s="825">
        <v>70570504</v>
      </c>
      <c r="I361" s="826">
        <v>11980893.93</v>
      </c>
      <c r="J361" s="827">
        <f t="shared" si="89"/>
        <v>0.16977197626362425</v>
      </c>
      <c r="K361" s="831"/>
      <c r="L361" s="831"/>
    </row>
    <row r="362" spans="1:12" s="1110" customFormat="1" ht="21" customHeight="1" x14ac:dyDescent="0.25">
      <c r="A362" s="876"/>
      <c r="B362" s="969"/>
      <c r="C362" s="970"/>
      <c r="D362" s="970"/>
      <c r="E362" s="971"/>
      <c r="F362" s="1081" t="s">
        <v>109</v>
      </c>
      <c r="G362" s="974">
        <f>G363</f>
        <v>7000000</v>
      </c>
      <c r="H362" s="974">
        <f>H363</f>
        <v>2994070.9</v>
      </c>
      <c r="I362" s="892">
        <f t="shared" ref="I362" si="92">I363</f>
        <v>37600</v>
      </c>
      <c r="J362" s="893">
        <f t="shared" si="89"/>
        <v>1.2558152848017059E-2</v>
      </c>
      <c r="K362" s="831"/>
      <c r="L362" s="831"/>
    </row>
    <row r="363" spans="1:12" s="766" customFormat="1" ht="15.75" customHeight="1" x14ac:dyDescent="0.25">
      <c r="A363" s="802"/>
      <c r="B363" s="955" t="s">
        <v>74</v>
      </c>
      <c r="C363" s="894"/>
      <c r="D363" s="894" t="s">
        <v>358</v>
      </c>
      <c r="E363" s="895" t="s">
        <v>15</v>
      </c>
      <c r="F363" s="1125"/>
      <c r="G363" s="825">
        <v>7000000</v>
      </c>
      <c r="H363" s="825">
        <v>2994070.9</v>
      </c>
      <c r="I363" s="826">
        <v>37600</v>
      </c>
      <c r="J363" s="827">
        <f t="shared" si="89"/>
        <v>1.2558152848017059E-2</v>
      </c>
      <c r="K363" s="831"/>
      <c r="L363" s="831"/>
    </row>
    <row r="364" spans="1:12" s="874" customFormat="1" ht="38.25" customHeight="1" x14ac:dyDescent="0.25">
      <c r="A364" s="780"/>
      <c r="B364" s="912"/>
      <c r="C364" s="913"/>
      <c r="D364" s="913"/>
      <c r="E364" s="914"/>
      <c r="F364" s="1109" t="s">
        <v>182</v>
      </c>
      <c r="G364" s="901">
        <f>G365+G367+G369+G371</f>
        <v>2758560</v>
      </c>
      <c r="H364" s="901">
        <f>H365+H367+H369+H371</f>
        <v>2782560</v>
      </c>
      <c r="I364" s="902">
        <f t="shared" ref="I364" si="93">I365+I367+I369+I371</f>
        <v>186000</v>
      </c>
      <c r="J364" s="903">
        <f t="shared" si="89"/>
        <v>6.684491978609626E-2</v>
      </c>
      <c r="K364" s="831"/>
      <c r="L364" s="831"/>
    </row>
    <row r="365" spans="1:12" s="1110" customFormat="1" ht="52.5" customHeight="1" x14ac:dyDescent="0.25">
      <c r="A365" s="876"/>
      <c r="B365" s="969"/>
      <c r="C365" s="970"/>
      <c r="D365" s="970"/>
      <c r="E365" s="971"/>
      <c r="F365" s="1081" t="s">
        <v>232</v>
      </c>
      <c r="G365" s="974">
        <f t="shared" ref="G365:I365" si="94">G366</f>
        <v>46800</v>
      </c>
      <c r="H365" s="974">
        <f t="shared" si="94"/>
        <v>46800</v>
      </c>
      <c r="I365" s="892">
        <f t="shared" si="94"/>
        <v>9900</v>
      </c>
      <c r="J365" s="893">
        <f t="shared" si="89"/>
        <v>0.21153846153846154</v>
      </c>
      <c r="K365" s="831"/>
      <c r="L365" s="831"/>
    </row>
    <row r="366" spans="1:12" s="766" customFormat="1" ht="19.5" customHeight="1" x14ac:dyDescent="0.25">
      <c r="A366" s="802"/>
      <c r="B366" s="955" t="s">
        <v>74</v>
      </c>
      <c r="C366" s="894"/>
      <c r="D366" s="894" t="s">
        <v>359</v>
      </c>
      <c r="E366" s="895" t="s">
        <v>26</v>
      </c>
      <c r="F366" s="1125"/>
      <c r="G366" s="825">
        <v>46800</v>
      </c>
      <c r="H366" s="825">
        <v>46800</v>
      </c>
      <c r="I366" s="826">
        <v>9900</v>
      </c>
      <c r="J366" s="893">
        <f t="shared" si="89"/>
        <v>0.21153846153846154</v>
      </c>
      <c r="K366" s="831"/>
      <c r="L366" s="831"/>
    </row>
    <row r="367" spans="1:12" s="1110" customFormat="1" ht="73.5" customHeight="1" x14ac:dyDescent="0.25">
      <c r="A367" s="876"/>
      <c r="B367" s="969"/>
      <c r="C367" s="970"/>
      <c r="D367" s="970"/>
      <c r="E367" s="971"/>
      <c r="F367" s="1081" t="s">
        <v>233</v>
      </c>
      <c r="G367" s="974">
        <f t="shared" ref="G367:I367" si="95">G368</f>
        <v>164400</v>
      </c>
      <c r="H367" s="974">
        <f t="shared" si="95"/>
        <v>188400</v>
      </c>
      <c r="I367" s="892">
        <f t="shared" si="95"/>
        <v>41100</v>
      </c>
      <c r="J367" s="893">
        <f t="shared" si="89"/>
        <v>0.21815286624203822</v>
      </c>
      <c r="K367" s="831"/>
      <c r="L367" s="831"/>
    </row>
    <row r="368" spans="1:12" s="766" customFormat="1" ht="16.5" customHeight="1" x14ac:dyDescent="0.25">
      <c r="A368" s="802"/>
      <c r="B368" s="955" t="s">
        <v>74</v>
      </c>
      <c r="C368" s="894"/>
      <c r="D368" s="894" t="s">
        <v>360</v>
      </c>
      <c r="E368" s="895" t="s">
        <v>12</v>
      </c>
      <c r="F368" s="1125"/>
      <c r="G368" s="825">
        <v>164400</v>
      </c>
      <c r="H368" s="825">
        <v>188400</v>
      </c>
      <c r="I368" s="826">
        <v>41100</v>
      </c>
      <c r="J368" s="827">
        <f t="shared" si="89"/>
        <v>0.21815286624203822</v>
      </c>
      <c r="K368" s="831"/>
      <c r="L368" s="831"/>
    </row>
    <row r="369" spans="1:12" s="884" customFormat="1" ht="25.5" customHeight="1" x14ac:dyDescent="0.25">
      <c r="A369" s="876"/>
      <c r="B369" s="969"/>
      <c r="C369" s="970"/>
      <c r="D369" s="970"/>
      <c r="E369" s="971"/>
      <c r="F369" s="1081" t="s">
        <v>92</v>
      </c>
      <c r="G369" s="974">
        <f t="shared" ref="G369:I369" si="96">SUM(G370:G370)</f>
        <v>1953000</v>
      </c>
      <c r="H369" s="974">
        <f t="shared" si="96"/>
        <v>1953000</v>
      </c>
      <c r="I369" s="892">
        <f t="shared" si="96"/>
        <v>0</v>
      </c>
      <c r="J369" s="893">
        <f t="shared" si="89"/>
        <v>0</v>
      </c>
      <c r="K369" s="831"/>
      <c r="L369" s="831"/>
    </row>
    <row r="370" spans="1:12" s="766" customFormat="1" ht="16.5" customHeight="1" x14ac:dyDescent="0.25">
      <c r="A370" s="802"/>
      <c r="B370" s="1025" t="s">
        <v>74</v>
      </c>
      <c r="C370" s="894"/>
      <c r="D370" s="894" t="s">
        <v>361</v>
      </c>
      <c r="E370" s="895" t="s">
        <v>149</v>
      </c>
      <c r="F370" s="1125"/>
      <c r="G370" s="825">
        <v>1953000</v>
      </c>
      <c r="H370" s="825">
        <v>1953000</v>
      </c>
      <c r="I370" s="826">
        <v>0</v>
      </c>
      <c r="J370" s="827">
        <f t="shared" si="89"/>
        <v>0</v>
      </c>
      <c r="K370" s="831"/>
      <c r="L370" s="831"/>
    </row>
    <row r="371" spans="1:12" s="884" customFormat="1" ht="15" customHeight="1" x14ac:dyDescent="0.25">
      <c r="A371" s="876"/>
      <c r="B371" s="969"/>
      <c r="C371" s="970"/>
      <c r="D371" s="970"/>
      <c r="E371" s="971"/>
      <c r="F371" s="1081" t="s">
        <v>87</v>
      </c>
      <c r="G371" s="974">
        <f>G372</f>
        <v>594360</v>
      </c>
      <c r="H371" s="974">
        <f>H372</f>
        <v>594360</v>
      </c>
      <c r="I371" s="892">
        <f t="shared" ref="I371" si="97">I372</f>
        <v>135000</v>
      </c>
      <c r="J371" s="893">
        <f t="shared" si="89"/>
        <v>0.22713506965475469</v>
      </c>
      <c r="K371" s="831"/>
      <c r="L371" s="831"/>
    </row>
    <row r="372" spans="1:12" s="766" customFormat="1" ht="17.25" customHeight="1" x14ac:dyDescent="0.25">
      <c r="A372" s="802"/>
      <c r="B372" s="1025" t="s">
        <v>74</v>
      </c>
      <c r="C372" s="894"/>
      <c r="D372" s="894" t="s">
        <v>362</v>
      </c>
      <c r="E372" s="895" t="s">
        <v>234</v>
      </c>
      <c r="F372" s="1125"/>
      <c r="G372" s="825">
        <v>594360</v>
      </c>
      <c r="H372" s="825">
        <v>594360</v>
      </c>
      <c r="I372" s="826">
        <v>135000</v>
      </c>
      <c r="J372" s="827">
        <f t="shared" si="89"/>
        <v>0.22713506965475469</v>
      </c>
      <c r="K372" s="831"/>
      <c r="L372" s="831"/>
    </row>
    <row r="373" spans="1:12" s="874" customFormat="1" ht="30" customHeight="1" x14ac:dyDescent="0.25">
      <c r="A373" s="780"/>
      <c r="B373" s="912"/>
      <c r="C373" s="913"/>
      <c r="D373" s="913"/>
      <c r="E373" s="914"/>
      <c r="F373" s="1109" t="s">
        <v>183</v>
      </c>
      <c r="G373" s="901">
        <f t="shared" ref="G373:I374" si="98">G374</f>
        <v>11339674</v>
      </c>
      <c r="H373" s="901">
        <f t="shared" si="98"/>
        <v>11942415</v>
      </c>
      <c r="I373" s="902">
        <f t="shared" si="98"/>
        <v>2400123</v>
      </c>
      <c r="J373" s="903">
        <f t="shared" si="89"/>
        <v>0.20097467723236884</v>
      </c>
      <c r="K373" s="831"/>
      <c r="L373" s="831"/>
    </row>
    <row r="374" spans="1:12" s="884" customFormat="1" ht="15" customHeight="1" x14ac:dyDescent="0.25">
      <c r="A374" s="876"/>
      <c r="B374" s="969"/>
      <c r="C374" s="970"/>
      <c r="D374" s="970"/>
      <c r="E374" s="971"/>
      <c r="F374" s="1081" t="s">
        <v>110</v>
      </c>
      <c r="G374" s="974">
        <f>G375</f>
        <v>11339674</v>
      </c>
      <c r="H374" s="974">
        <f>H375</f>
        <v>11942415</v>
      </c>
      <c r="I374" s="892">
        <f t="shared" si="98"/>
        <v>2400123</v>
      </c>
      <c r="J374" s="893">
        <f t="shared" si="89"/>
        <v>0.20097467723236884</v>
      </c>
      <c r="K374" s="831"/>
      <c r="L374" s="831"/>
    </row>
    <row r="375" spans="1:12" s="766" customFormat="1" ht="15.75" customHeight="1" x14ac:dyDescent="0.25">
      <c r="A375" s="802"/>
      <c r="B375" s="955" t="s">
        <v>74</v>
      </c>
      <c r="C375" s="894"/>
      <c r="D375" s="894" t="s">
        <v>363</v>
      </c>
      <c r="E375" s="895" t="s">
        <v>26</v>
      </c>
      <c r="F375" s="1125"/>
      <c r="G375" s="1126">
        <v>11339674</v>
      </c>
      <c r="H375" s="1126">
        <v>11942415</v>
      </c>
      <c r="I375" s="1127">
        <v>2400123</v>
      </c>
      <c r="J375" s="1128">
        <f t="shared" si="89"/>
        <v>0.20097467723236884</v>
      </c>
      <c r="K375" s="831"/>
      <c r="L375" s="831"/>
    </row>
    <row r="376" spans="1:12" s="874" customFormat="1" ht="39.75" customHeight="1" x14ac:dyDescent="0.25">
      <c r="A376" s="1024"/>
      <c r="B376" s="912"/>
      <c r="C376" s="913"/>
      <c r="D376" s="913"/>
      <c r="E376" s="914"/>
      <c r="F376" s="1109" t="s">
        <v>269</v>
      </c>
      <c r="G376" s="901">
        <f>G377</f>
        <v>13549207.869999999</v>
      </c>
      <c r="H376" s="901">
        <f>H377</f>
        <v>14223314.26</v>
      </c>
      <c r="I376" s="902">
        <f t="shared" ref="I376:I377" si="99">I377</f>
        <v>2916080.87</v>
      </c>
      <c r="J376" s="903">
        <f t="shared" si="89"/>
        <v>0.20502119384374765</v>
      </c>
      <c r="K376" s="831"/>
      <c r="L376" s="831"/>
    </row>
    <row r="377" spans="1:12" s="1110" customFormat="1" ht="29.25" customHeight="1" x14ac:dyDescent="0.25">
      <c r="A377" s="876"/>
      <c r="B377" s="969"/>
      <c r="C377" s="970"/>
      <c r="D377" s="970"/>
      <c r="E377" s="971"/>
      <c r="F377" s="1081" t="s">
        <v>40</v>
      </c>
      <c r="G377" s="974">
        <f>G378</f>
        <v>13549207.869999999</v>
      </c>
      <c r="H377" s="974">
        <f>H378</f>
        <v>14223314.26</v>
      </c>
      <c r="I377" s="892">
        <f t="shared" si="99"/>
        <v>2916080.87</v>
      </c>
      <c r="J377" s="893">
        <f t="shared" si="89"/>
        <v>0.20502119384374765</v>
      </c>
      <c r="K377" s="831"/>
      <c r="L377" s="831"/>
    </row>
    <row r="378" spans="1:12" s="766" customFormat="1" ht="15" customHeight="1" x14ac:dyDescent="0.25">
      <c r="A378" s="802"/>
      <c r="B378" s="955" t="s">
        <v>74</v>
      </c>
      <c r="C378" s="894"/>
      <c r="D378" s="894" t="s">
        <v>364</v>
      </c>
      <c r="E378" s="895" t="s">
        <v>12</v>
      </c>
      <c r="F378" s="1125"/>
      <c r="G378" s="825">
        <v>13549207.869999999</v>
      </c>
      <c r="H378" s="825">
        <v>14223314.26</v>
      </c>
      <c r="I378" s="826">
        <v>2916080.87</v>
      </c>
      <c r="J378" s="827">
        <f t="shared" si="89"/>
        <v>0.20502119384374765</v>
      </c>
      <c r="K378" s="831"/>
      <c r="L378" s="831"/>
    </row>
    <row r="379" spans="1:12" s="874" customFormat="1" ht="29.25" customHeight="1" x14ac:dyDescent="0.25">
      <c r="A379" s="780"/>
      <c r="B379" s="912"/>
      <c r="C379" s="913"/>
      <c r="D379" s="913"/>
      <c r="E379" s="914"/>
      <c r="F379" s="1109" t="s">
        <v>111</v>
      </c>
      <c r="G379" s="901">
        <f>G380+G382</f>
        <v>9374851.5199999996</v>
      </c>
      <c r="H379" s="901">
        <f>H380+H382</f>
        <v>133247690.16</v>
      </c>
      <c r="I379" s="902">
        <f t="shared" ref="I379" si="100">I380+I382</f>
        <v>196760.33</v>
      </c>
      <c r="J379" s="903">
        <f t="shared" si="89"/>
        <v>1.4766509630578649E-3</v>
      </c>
      <c r="K379" s="831"/>
      <c r="L379" s="831"/>
    </row>
    <row r="380" spans="1:12" s="1110" customFormat="1" ht="15" customHeight="1" x14ac:dyDescent="0.25">
      <c r="A380" s="876"/>
      <c r="B380" s="969"/>
      <c r="C380" s="970"/>
      <c r="D380" s="970"/>
      <c r="E380" s="971"/>
      <c r="F380" s="1081" t="s">
        <v>112</v>
      </c>
      <c r="G380" s="974">
        <f>G381</f>
        <v>5000000</v>
      </c>
      <c r="H380" s="974">
        <f>H381</f>
        <v>16161616.16</v>
      </c>
      <c r="I380" s="892">
        <f t="shared" ref="I380" si="101">I381</f>
        <v>0</v>
      </c>
      <c r="J380" s="893">
        <f t="shared" si="89"/>
        <v>0</v>
      </c>
      <c r="K380" s="831"/>
      <c r="L380" s="831"/>
    </row>
    <row r="381" spans="1:12" s="766" customFormat="1" ht="15" customHeight="1" x14ac:dyDescent="0.25">
      <c r="A381" s="802"/>
      <c r="B381" s="1014" t="s">
        <v>74</v>
      </c>
      <c r="C381" s="821"/>
      <c r="D381" s="821" t="s">
        <v>365</v>
      </c>
      <c r="E381" s="822" t="s">
        <v>26</v>
      </c>
      <c r="F381" s="1111"/>
      <c r="G381" s="825">
        <v>5000000</v>
      </c>
      <c r="H381" s="825">
        <v>16161616.16</v>
      </c>
      <c r="I381" s="826">
        <v>0</v>
      </c>
      <c r="J381" s="827">
        <f t="shared" si="89"/>
        <v>0</v>
      </c>
      <c r="K381" s="831"/>
      <c r="L381" s="831"/>
    </row>
    <row r="382" spans="1:12" s="1110" customFormat="1" ht="16.5" customHeight="1" x14ac:dyDescent="0.25">
      <c r="A382" s="876"/>
      <c r="B382" s="969"/>
      <c r="C382" s="970"/>
      <c r="D382" s="970"/>
      <c r="E382" s="971"/>
      <c r="F382" s="1081" t="s">
        <v>113</v>
      </c>
      <c r="G382" s="974">
        <f>G383</f>
        <v>4374851.5199999996</v>
      </c>
      <c r="H382" s="974">
        <f>H383+H384</f>
        <v>117086074</v>
      </c>
      <c r="I382" s="892">
        <f>I383+I384</f>
        <v>196760.33</v>
      </c>
      <c r="J382" s="893">
        <f t="shared" si="89"/>
        <v>1.6804759377276582E-3</v>
      </c>
      <c r="K382" s="831"/>
      <c r="L382" s="831"/>
    </row>
    <row r="383" spans="1:12" s="766" customFormat="1" ht="14.25" customHeight="1" x14ac:dyDescent="0.25">
      <c r="A383" s="802"/>
      <c r="B383" s="1326" t="s">
        <v>41</v>
      </c>
      <c r="C383" s="1306" t="s">
        <v>68</v>
      </c>
      <c r="D383" s="1306" t="s">
        <v>366</v>
      </c>
      <c r="E383" s="1308" t="s">
        <v>26</v>
      </c>
      <c r="F383" s="1121"/>
      <c r="G383" s="808">
        <v>4374851.5199999996</v>
      </c>
      <c r="H383" s="808">
        <v>117086074</v>
      </c>
      <c r="I383" s="809">
        <v>196760.33</v>
      </c>
      <c r="J383" s="810">
        <f t="shared" si="89"/>
        <v>1.6804759377276582E-3</v>
      </c>
      <c r="K383" s="831"/>
      <c r="L383" s="831"/>
    </row>
    <row r="384" spans="1:12" s="766" customFormat="1" ht="15" customHeight="1" thickBot="1" x14ac:dyDescent="0.3">
      <c r="A384" s="802"/>
      <c r="B384" s="1130" t="s">
        <v>74</v>
      </c>
      <c r="C384" s="804" t="s">
        <v>68</v>
      </c>
      <c r="D384" s="804" t="s">
        <v>623</v>
      </c>
      <c r="E384" s="805"/>
      <c r="F384" s="1111"/>
      <c r="G384" s="825"/>
      <c r="H384" s="1131">
        <v>0</v>
      </c>
      <c r="I384" s="855">
        <v>0</v>
      </c>
      <c r="J384" s="810" t="e">
        <f t="shared" si="89"/>
        <v>#DIV/0!</v>
      </c>
      <c r="K384" s="831"/>
      <c r="L384" s="831"/>
    </row>
    <row r="385" spans="1:12" s="930" customFormat="1" ht="65.25" customHeight="1" thickBot="1" x14ac:dyDescent="0.3">
      <c r="A385" s="769">
        <v>7</v>
      </c>
      <c r="B385" s="770"/>
      <c r="C385" s="771"/>
      <c r="D385" s="771"/>
      <c r="E385" s="772"/>
      <c r="F385" s="773" t="s">
        <v>249</v>
      </c>
      <c r="G385" s="774">
        <f>G386+G392</f>
        <v>2048000</v>
      </c>
      <c r="H385" s="775">
        <f>H386+H392</f>
        <v>2547900</v>
      </c>
      <c r="I385" s="776">
        <f t="shared" ref="I385" si="102">I386+I392</f>
        <v>221200</v>
      </c>
      <c r="J385" s="777">
        <f t="shared" si="89"/>
        <v>8.6816594057851568E-2</v>
      </c>
      <c r="K385" s="831"/>
      <c r="L385" s="831"/>
    </row>
    <row r="386" spans="1:12" s="874" customFormat="1" ht="56.25" customHeight="1" x14ac:dyDescent="0.25">
      <c r="A386" s="1132"/>
      <c r="B386" s="1133"/>
      <c r="C386" s="1134"/>
      <c r="D386" s="1134"/>
      <c r="E386" s="1135"/>
      <c r="F386" s="1136" t="s">
        <v>270</v>
      </c>
      <c r="G386" s="1137">
        <f>G387</f>
        <v>30000</v>
      </c>
      <c r="H386" s="1138">
        <f>H387+H390</f>
        <v>30000</v>
      </c>
      <c r="I386" s="1138">
        <f>I387+I390</f>
        <v>0</v>
      </c>
      <c r="J386" s="939">
        <f t="shared" si="89"/>
        <v>0</v>
      </c>
      <c r="K386" s="831"/>
      <c r="L386" s="831"/>
    </row>
    <row r="387" spans="1:12" s="884" customFormat="1" ht="51" customHeight="1" x14ac:dyDescent="0.25">
      <c r="A387" s="876"/>
      <c r="B387" s="969"/>
      <c r="C387" s="970"/>
      <c r="D387" s="970"/>
      <c r="E387" s="971"/>
      <c r="F387" s="1081" t="s">
        <v>115</v>
      </c>
      <c r="G387" s="973">
        <f t="shared" ref="G387" si="103">G388</f>
        <v>30000</v>
      </c>
      <c r="H387" s="974">
        <f>H388+H389</f>
        <v>30000</v>
      </c>
      <c r="I387" s="892">
        <f>I388+I389</f>
        <v>0</v>
      </c>
      <c r="J387" s="893">
        <f t="shared" si="89"/>
        <v>0</v>
      </c>
      <c r="K387" s="831"/>
      <c r="L387" s="831"/>
    </row>
    <row r="388" spans="1:12" s="766" customFormat="1" ht="14.25" customHeight="1" x14ac:dyDescent="0.25">
      <c r="A388" s="802"/>
      <c r="B388" s="1014" t="s">
        <v>11</v>
      </c>
      <c r="C388" s="821" t="s">
        <v>499</v>
      </c>
      <c r="D388" s="821" t="s">
        <v>367</v>
      </c>
      <c r="E388" s="822" t="s">
        <v>15</v>
      </c>
      <c r="F388" s="1125"/>
      <c r="G388" s="1139">
        <v>30000</v>
      </c>
      <c r="H388" s="1126">
        <v>30000</v>
      </c>
      <c r="I388" s="1127">
        <v>0</v>
      </c>
      <c r="J388" s="1128">
        <f t="shared" si="89"/>
        <v>0</v>
      </c>
      <c r="K388" s="831"/>
      <c r="L388" s="831"/>
    </row>
    <row r="389" spans="1:12" s="766" customFormat="1" ht="15" hidden="1" customHeight="1" x14ac:dyDescent="0.25">
      <c r="A389" s="802"/>
      <c r="B389" s="1014" t="s">
        <v>11</v>
      </c>
      <c r="C389" s="821" t="s">
        <v>500</v>
      </c>
      <c r="D389" s="821" t="s">
        <v>367</v>
      </c>
      <c r="E389" s="822" t="s">
        <v>15</v>
      </c>
      <c r="F389" s="1125"/>
      <c r="G389" s="1139"/>
      <c r="H389" s="1126"/>
      <c r="I389" s="1127"/>
      <c r="J389" s="1128" t="e">
        <f t="shared" si="89"/>
        <v>#DIV/0!</v>
      </c>
      <c r="K389" s="831"/>
      <c r="L389" s="831"/>
    </row>
    <row r="390" spans="1:12" s="766" customFormat="1" ht="48" hidden="1" customHeight="1" x14ac:dyDescent="0.25">
      <c r="A390" s="802"/>
      <c r="B390" s="969"/>
      <c r="C390" s="970"/>
      <c r="D390" s="970"/>
      <c r="E390" s="971"/>
      <c r="F390" s="1081" t="s">
        <v>512</v>
      </c>
      <c r="G390" s="973"/>
      <c r="H390" s="974">
        <f>SUM(H391)</f>
        <v>0</v>
      </c>
      <c r="I390" s="892">
        <f>SUM(I391)</f>
        <v>0</v>
      </c>
      <c r="J390" s="893" t="e">
        <f t="shared" si="89"/>
        <v>#DIV/0!</v>
      </c>
      <c r="K390" s="831"/>
      <c r="L390" s="831"/>
    </row>
    <row r="391" spans="1:12" s="766" customFormat="1" ht="30" hidden="1" customHeight="1" x14ac:dyDescent="0.25">
      <c r="A391" s="802"/>
      <c r="B391" s="1014" t="s">
        <v>11</v>
      </c>
      <c r="C391" s="821" t="s">
        <v>500</v>
      </c>
      <c r="D391" s="821" t="s">
        <v>511</v>
      </c>
      <c r="E391" s="822" t="s">
        <v>15</v>
      </c>
      <c r="F391" s="1125"/>
      <c r="G391" s="1140"/>
      <c r="H391" s="1141"/>
      <c r="I391" s="1127"/>
      <c r="J391" s="1128" t="e">
        <f t="shared" si="89"/>
        <v>#DIV/0!</v>
      </c>
      <c r="K391" s="831"/>
      <c r="L391" s="831"/>
    </row>
    <row r="392" spans="1:12" s="874" customFormat="1" ht="35.25" customHeight="1" x14ac:dyDescent="0.25">
      <c r="A392" s="780"/>
      <c r="B392" s="1142"/>
      <c r="C392" s="1143"/>
      <c r="D392" s="1143"/>
      <c r="E392" s="1144"/>
      <c r="F392" s="1136" t="s">
        <v>189</v>
      </c>
      <c r="G392" s="1137">
        <f t="shared" ref="G392:I393" si="104">G393</f>
        <v>2018000</v>
      </c>
      <c r="H392" s="1138">
        <f t="shared" si="104"/>
        <v>2517900</v>
      </c>
      <c r="I392" s="953">
        <f t="shared" si="104"/>
        <v>221200</v>
      </c>
      <c r="J392" s="954">
        <f t="shared" si="89"/>
        <v>8.7850986933555739E-2</v>
      </c>
      <c r="K392" s="831"/>
      <c r="L392" s="831"/>
    </row>
    <row r="393" spans="1:12" s="884" customFormat="1" ht="51.75" customHeight="1" x14ac:dyDescent="0.25">
      <c r="A393" s="1145"/>
      <c r="B393" s="940"/>
      <c r="C393" s="941"/>
      <c r="D393" s="941"/>
      <c r="E393" s="942"/>
      <c r="F393" s="1081" t="s">
        <v>116</v>
      </c>
      <c r="G393" s="973">
        <f t="shared" si="104"/>
        <v>2018000</v>
      </c>
      <c r="H393" s="974">
        <f t="shared" si="104"/>
        <v>2517900</v>
      </c>
      <c r="I393" s="892">
        <f t="shared" si="104"/>
        <v>221200</v>
      </c>
      <c r="J393" s="893">
        <f t="shared" si="89"/>
        <v>8.7850986933555739E-2</v>
      </c>
      <c r="K393" s="831"/>
      <c r="L393" s="831"/>
    </row>
    <row r="394" spans="1:12" s="766" customFormat="1" ht="15.75" customHeight="1" thickBot="1" x14ac:dyDescent="0.3">
      <c r="A394" s="802"/>
      <c r="B394" s="1146" t="s">
        <v>11</v>
      </c>
      <c r="C394" s="842"/>
      <c r="D394" s="842" t="s">
        <v>368</v>
      </c>
      <c r="E394" s="843" t="s">
        <v>140</v>
      </c>
      <c r="F394" s="1147"/>
      <c r="G394" s="1148">
        <v>2018000</v>
      </c>
      <c r="H394" s="1149">
        <v>2517900</v>
      </c>
      <c r="I394" s="1150">
        <v>221200</v>
      </c>
      <c r="J394" s="1151">
        <f t="shared" si="89"/>
        <v>8.7850986933555739E-2</v>
      </c>
      <c r="K394" s="831"/>
      <c r="L394" s="831"/>
    </row>
    <row r="395" spans="1:12" s="930" customFormat="1" ht="40.5" customHeight="1" thickBot="1" x14ac:dyDescent="0.3">
      <c r="A395" s="984">
        <v>8</v>
      </c>
      <c r="B395" s="985"/>
      <c r="C395" s="986"/>
      <c r="D395" s="986"/>
      <c r="E395" s="1152"/>
      <c r="F395" s="988" t="s">
        <v>245</v>
      </c>
      <c r="G395" s="862">
        <f>G396+G415+G434+G449+G462+G488+G440</f>
        <v>434832942.00999999</v>
      </c>
      <c r="H395" s="1153">
        <f>H396+H415+H434+H437+H440+H446+H449+H462+H488</f>
        <v>2803140972.1900001</v>
      </c>
      <c r="I395" s="1153">
        <f>I396+I415+I434+I437+I440+I446+I449+I462+I488</f>
        <v>178239418.22</v>
      </c>
      <c r="J395" s="1154">
        <f t="shared" si="89"/>
        <v>6.3585606285347651E-2</v>
      </c>
      <c r="K395" s="831"/>
      <c r="L395" s="831"/>
    </row>
    <row r="396" spans="1:12" s="874" customFormat="1" ht="33.75" customHeight="1" x14ac:dyDescent="0.25">
      <c r="A396" s="989"/>
      <c r="B396" s="1106"/>
      <c r="C396" s="1107"/>
      <c r="D396" s="1107"/>
      <c r="E396" s="1108"/>
      <c r="F396" s="899" t="s">
        <v>195</v>
      </c>
      <c r="G396" s="871">
        <f>G399+G401+G403+G405+G407+G411</f>
        <v>138422541.28</v>
      </c>
      <c r="H396" s="1155">
        <f>H399+H401+H403+H405+H407+H411+H413+H397+H409</f>
        <v>106728289.73999999</v>
      </c>
      <c r="I396" s="1156">
        <f>I399+I401+I403+I405+I407+I409+I411+I413+I397</f>
        <v>21142877.030000001</v>
      </c>
      <c r="J396" s="1157">
        <f t="shared" si="89"/>
        <v>0.19810002653941153</v>
      </c>
      <c r="K396" s="831"/>
      <c r="L396" s="831"/>
    </row>
    <row r="397" spans="1:12" s="874" customFormat="1" ht="45.75" hidden="1" customHeight="1" x14ac:dyDescent="0.25">
      <c r="A397" s="989"/>
      <c r="B397" s="940"/>
      <c r="C397" s="941"/>
      <c r="D397" s="941"/>
      <c r="E397" s="971"/>
      <c r="F397" s="972" t="s">
        <v>461</v>
      </c>
      <c r="G397" s="974"/>
      <c r="H397" s="974">
        <f>H398</f>
        <v>0</v>
      </c>
      <c r="I397" s="892">
        <f>I398</f>
        <v>0</v>
      </c>
      <c r="J397" s="893" t="e">
        <f t="shared" si="89"/>
        <v>#DIV/0!</v>
      </c>
      <c r="K397" s="831"/>
      <c r="L397" s="831"/>
    </row>
    <row r="398" spans="1:12" s="874" customFormat="1" ht="17.25" hidden="1" customHeight="1" x14ac:dyDescent="0.25">
      <c r="A398" s="989"/>
      <c r="B398" s="955" t="s">
        <v>19</v>
      </c>
      <c r="C398" s="894"/>
      <c r="D398" s="894" t="s">
        <v>462</v>
      </c>
      <c r="E398" s="895" t="s">
        <v>26</v>
      </c>
      <c r="F398" s="956"/>
      <c r="G398" s="825"/>
      <c r="H398" s="825"/>
      <c r="I398" s="826"/>
      <c r="J398" s="827" t="e">
        <f t="shared" si="89"/>
        <v>#DIV/0!</v>
      </c>
      <c r="K398" s="831"/>
      <c r="L398" s="831"/>
    </row>
    <row r="399" spans="1:12" s="884" customFormat="1" ht="127.5" hidden="1" customHeight="1" x14ac:dyDescent="0.25">
      <c r="A399" s="876"/>
      <c r="B399" s="940"/>
      <c r="C399" s="941"/>
      <c r="D399" s="941"/>
      <c r="E399" s="971"/>
      <c r="F399" s="972" t="s">
        <v>207</v>
      </c>
      <c r="G399" s="974">
        <f t="shared" ref="G399:I399" si="105">G400</f>
        <v>31518155</v>
      </c>
      <c r="H399" s="974">
        <f t="shared" si="105"/>
        <v>0</v>
      </c>
      <c r="I399" s="892">
        <f t="shared" si="105"/>
        <v>0</v>
      </c>
      <c r="J399" s="893" t="e">
        <f t="shared" si="89"/>
        <v>#DIV/0!</v>
      </c>
      <c r="K399" s="831"/>
      <c r="L399" s="831"/>
    </row>
    <row r="400" spans="1:12" s="766" customFormat="1" ht="13.5" hidden="1" customHeight="1" x14ac:dyDescent="0.25">
      <c r="A400" s="802"/>
      <c r="B400" s="955" t="s">
        <v>19</v>
      </c>
      <c r="C400" s="894"/>
      <c r="D400" s="894" t="s">
        <v>369</v>
      </c>
      <c r="E400" s="895" t="s">
        <v>15</v>
      </c>
      <c r="F400" s="956"/>
      <c r="G400" s="825">
        <v>31518155</v>
      </c>
      <c r="H400" s="825"/>
      <c r="I400" s="826"/>
      <c r="J400" s="827" t="e">
        <f t="shared" si="89"/>
        <v>#DIV/0!</v>
      </c>
      <c r="K400" s="831"/>
      <c r="L400" s="831"/>
    </row>
    <row r="401" spans="1:12" s="884" customFormat="1" ht="30" customHeight="1" x14ac:dyDescent="0.25">
      <c r="A401" s="876"/>
      <c r="B401" s="940"/>
      <c r="C401" s="941"/>
      <c r="D401" s="941"/>
      <c r="E401" s="971"/>
      <c r="F401" s="972" t="s">
        <v>40</v>
      </c>
      <c r="G401" s="974">
        <f>G402</f>
        <v>40083996.299999997</v>
      </c>
      <c r="H401" s="974">
        <f>H402</f>
        <v>40572427.170000002</v>
      </c>
      <c r="I401" s="892">
        <f t="shared" ref="I401" si="106">I402</f>
        <v>7496783.3300000001</v>
      </c>
      <c r="J401" s="893">
        <f t="shared" si="89"/>
        <v>0.18477532287107681</v>
      </c>
      <c r="K401" s="831"/>
      <c r="L401" s="831"/>
    </row>
    <row r="402" spans="1:12" s="766" customFormat="1" ht="17.25" customHeight="1" x14ac:dyDescent="0.25">
      <c r="A402" s="802"/>
      <c r="B402" s="955" t="s">
        <v>19</v>
      </c>
      <c r="C402" s="894"/>
      <c r="D402" s="894" t="s">
        <v>370</v>
      </c>
      <c r="E402" s="895" t="s">
        <v>12</v>
      </c>
      <c r="F402" s="956"/>
      <c r="G402" s="825">
        <v>40083996.299999997</v>
      </c>
      <c r="H402" s="825">
        <v>40572427.170000002</v>
      </c>
      <c r="I402" s="826">
        <v>7496783.3300000001</v>
      </c>
      <c r="J402" s="827">
        <f t="shared" si="89"/>
        <v>0.18477532287107681</v>
      </c>
      <c r="K402" s="831"/>
      <c r="L402" s="831"/>
    </row>
    <row r="403" spans="1:12" s="884" customFormat="1" ht="30" customHeight="1" x14ac:dyDescent="0.25">
      <c r="A403" s="876"/>
      <c r="B403" s="940"/>
      <c r="C403" s="941"/>
      <c r="D403" s="941"/>
      <c r="E403" s="971"/>
      <c r="F403" s="972" t="s">
        <v>120</v>
      </c>
      <c r="G403" s="974">
        <f>G404</f>
        <v>37535901.770000003</v>
      </c>
      <c r="H403" s="974">
        <f>H404</f>
        <v>38668161.060000002</v>
      </c>
      <c r="I403" s="892">
        <f t="shared" ref="I403" si="107">I404</f>
        <v>6941424.5599999996</v>
      </c>
      <c r="J403" s="893">
        <f t="shared" si="89"/>
        <v>0.17951266286569045</v>
      </c>
      <c r="K403" s="831"/>
      <c r="L403" s="831"/>
    </row>
    <row r="404" spans="1:12" s="766" customFormat="1" ht="17.25" customHeight="1" x14ac:dyDescent="0.25">
      <c r="A404" s="802"/>
      <c r="B404" s="955" t="s">
        <v>19</v>
      </c>
      <c r="C404" s="894"/>
      <c r="D404" s="894" t="s">
        <v>371</v>
      </c>
      <c r="E404" s="895" t="s">
        <v>12</v>
      </c>
      <c r="F404" s="956"/>
      <c r="G404" s="825">
        <v>37535901.770000003</v>
      </c>
      <c r="H404" s="825">
        <v>38668161.060000002</v>
      </c>
      <c r="I404" s="826">
        <v>6941424.5599999996</v>
      </c>
      <c r="J404" s="827">
        <f t="shared" si="89"/>
        <v>0.17951266286569045</v>
      </c>
      <c r="K404" s="831"/>
      <c r="L404" s="831"/>
    </row>
    <row r="405" spans="1:12" s="884" customFormat="1" ht="30" customHeight="1" x14ac:dyDescent="0.25">
      <c r="A405" s="876"/>
      <c r="B405" s="940"/>
      <c r="C405" s="941"/>
      <c r="D405" s="941"/>
      <c r="E405" s="971"/>
      <c r="F405" s="972" t="s">
        <v>121</v>
      </c>
      <c r="G405" s="974">
        <f>G406</f>
        <v>4000000</v>
      </c>
      <c r="H405" s="974">
        <f>H406</f>
        <v>2594915.02</v>
      </c>
      <c r="I405" s="892">
        <f t="shared" ref="I405" si="108">I406</f>
        <v>5500</v>
      </c>
      <c r="J405" s="893">
        <f t="shared" si="89"/>
        <v>2.1195299104631179E-3</v>
      </c>
      <c r="K405" s="831"/>
      <c r="L405" s="831"/>
    </row>
    <row r="406" spans="1:12" s="766" customFormat="1" ht="18" customHeight="1" x14ac:dyDescent="0.25">
      <c r="A406" s="802"/>
      <c r="B406" s="955" t="s">
        <v>19</v>
      </c>
      <c r="C406" s="894"/>
      <c r="D406" s="894" t="s">
        <v>372</v>
      </c>
      <c r="E406" s="895" t="s">
        <v>15</v>
      </c>
      <c r="F406" s="956"/>
      <c r="G406" s="825">
        <v>4000000</v>
      </c>
      <c r="H406" s="825">
        <v>2594915.02</v>
      </c>
      <c r="I406" s="826">
        <v>5500</v>
      </c>
      <c r="J406" s="827">
        <f t="shared" si="89"/>
        <v>2.1195299104631179E-3</v>
      </c>
      <c r="K406" s="831"/>
      <c r="L406" s="831"/>
    </row>
    <row r="407" spans="1:12" s="884" customFormat="1" ht="63.75" customHeight="1" x14ac:dyDescent="0.25">
      <c r="A407" s="876"/>
      <c r="B407" s="940"/>
      <c r="C407" s="941"/>
      <c r="D407" s="941"/>
      <c r="E407" s="971"/>
      <c r="F407" s="972" t="s">
        <v>156</v>
      </c>
      <c r="G407" s="974">
        <f>G408</f>
        <v>25284488.210000001</v>
      </c>
      <c r="H407" s="974">
        <f>H408</f>
        <v>24327716.129999999</v>
      </c>
      <c r="I407" s="892">
        <f t="shared" ref="I407" si="109">I408</f>
        <v>6134098.7800000003</v>
      </c>
      <c r="J407" s="893">
        <f t="shared" si="89"/>
        <v>0.25214445726106066</v>
      </c>
      <c r="K407" s="831"/>
      <c r="L407" s="831"/>
    </row>
    <row r="408" spans="1:12" s="766" customFormat="1" ht="18" customHeight="1" x14ac:dyDescent="0.25">
      <c r="A408" s="802"/>
      <c r="B408" s="955" t="s">
        <v>19</v>
      </c>
      <c r="C408" s="894"/>
      <c r="D408" s="894" t="s">
        <v>373</v>
      </c>
      <c r="E408" s="895" t="s">
        <v>15</v>
      </c>
      <c r="F408" s="956"/>
      <c r="G408" s="825">
        <v>25284488.210000001</v>
      </c>
      <c r="H408" s="825">
        <v>24327716.129999999</v>
      </c>
      <c r="I408" s="826">
        <v>6134098.7800000003</v>
      </c>
      <c r="J408" s="827">
        <f t="shared" si="89"/>
        <v>0.25214445726106066</v>
      </c>
      <c r="K408" s="831"/>
      <c r="L408" s="831"/>
    </row>
    <row r="409" spans="1:12" s="766" customFormat="1" ht="27.75" hidden="1" customHeight="1" x14ac:dyDescent="0.25">
      <c r="A409" s="802"/>
      <c r="B409" s="940"/>
      <c r="C409" s="941"/>
      <c r="D409" s="941"/>
      <c r="E409" s="971"/>
      <c r="F409" s="972" t="s">
        <v>123</v>
      </c>
      <c r="G409" s="974"/>
      <c r="H409" s="974">
        <f>H410</f>
        <v>0</v>
      </c>
      <c r="I409" s="892">
        <f>I410</f>
        <v>0</v>
      </c>
      <c r="J409" s="893" t="e">
        <f t="shared" si="89"/>
        <v>#DIV/0!</v>
      </c>
      <c r="K409" s="831"/>
      <c r="L409" s="831"/>
    </row>
    <row r="410" spans="1:12" s="766" customFormat="1" ht="23.25" hidden="1" customHeight="1" x14ac:dyDescent="0.25">
      <c r="A410" s="802"/>
      <c r="B410" s="955" t="s">
        <v>19</v>
      </c>
      <c r="C410" s="894"/>
      <c r="D410" s="894" t="s">
        <v>495</v>
      </c>
      <c r="E410" s="895" t="s">
        <v>93</v>
      </c>
      <c r="F410" s="956"/>
      <c r="G410" s="825"/>
      <c r="H410" s="825"/>
      <c r="I410" s="826"/>
      <c r="J410" s="827" t="e">
        <f t="shared" si="89"/>
        <v>#DIV/0!</v>
      </c>
      <c r="K410" s="831"/>
      <c r="L410" s="831"/>
    </row>
    <row r="411" spans="1:12" s="884" customFormat="1" ht="29.25" customHeight="1" x14ac:dyDescent="0.25">
      <c r="A411" s="876"/>
      <c r="B411" s="940"/>
      <c r="C411" s="941"/>
      <c r="D411" s="941"/>
      <c r="E411" s="971"/>
      <c r="F411" s="972" t="s">
        <v>428</v>
      </c>
      <c r="G411" s="974">
        <f>G412</f>
        <v>0</v>
      </c>
      <c r="H411" s="974">
        <f>H412</f>
        <v>565070.36</v>
      </c>
      <c r="I411" s="892">
        <f>I412</f>
        <v>565070.36</v>
      </c>
      <c r="J411" s="893">
        <f t="shared" si="89"/>
        <v>1</v>
      </c>
      <c r="K411" s="831"/>
      <c r="L411" s="831"/>
    </row>
    <row r="412" spans="1:12" s="766" customFormat="1" ht="14.25" customHeight="1" x14ac:dyDescent="0.25">
      <c r="A412" s="802"/>
      <c r="B412" s="1023" t="s">
        <v>19</v>
      </c>
      <c r="C412" s="821"/>
      <c r="D412" s="821" t="s">
        <v>438</v>
      </c>
      <c r="E412" s="822" t="s">
        <v>442</v>
      </c>
      <c r="F412" s="956"/>
      <c r="G412" s="825"/>
      <c r="H412" s="825">
        <v>565070.36</v>
      </c>
      <c r="I412" s="826">
        <v>565070.36</v>
      </c>
      <c r="J412" s="827">
        <f t="shared" si="89"/>
        <v>1</v>
      </c>
      <c r="K412" s="831"/>
      <c r="L412" s="831"/>
    </row>
    <row r="413" spans="1:12" s="766" customFormat="1" ht="54" hidden="1" customHeight="1" x14ac:dyDescent="0.25">
      <c r="A413" s="802"/>
      <c r="B413" s="940"/>
      <c r="C413" s="941"/>
      <c r="D413" s="941"/>
      <c r="E413" s="971"/>
      <c r="F413" s="972" t="s">
        <v>439</v>
      </c>
      <c r="G413" s="974">
        <f>G414</f>
        <v>0</v>
      </c>
      <c r="H413" s="974">
        <f>H414</f>
        <v>0</v>
      </c>
      <c r="I413" s="892">
        <f>I414</f>
        <v>0</v>
      </c>
      <c r="J413" s="893" t="e">
        <f t="shared" si="89"/>
        <v>#DIV/0!</v>
      </c>
      <c r="K413" s="831"/>
      <c r="L413" s="831"/>
    </row>
    <row r="414" spans="1:12" s="766" customFormat="1" ht="14.25" hidden="1" customHeight="1" x14ac:dyDescent="0.25">
      <c r="A414" s="802"/>
      <c r="B414" s="1023" t="s">
        <v>19</v>
      </c>
      <c r="C414" s="821"/>
      <c r="D414" s="821" t="s">
        <v>440</v>
      </c>
      <c r="E414" s="822" t="s">
        <v>442</v>
      </c>
      <c r="F414" s="956"/>
      <c r="G414" s="825"/>
      <c r="H414" s="825"/>
      <c r="I414" s="826"/>
      <c r="J414" s="827" t="e">
        <f t="shared" si="89"/>
        <v>#DIV/0!</v>
      </c>
      <c r="K414" s="831"/>
      <c r="L414" s="831"/>
    </row>
    <row r="415" spans="1:12" s="874" customFormat="1" ht="47.25" customHeight="1" x14ac:dyDescent="0.25">
      <c r="A415" s="780"/>
      <c r="B415" s="912"/>
      <c r="C415" s="913"/>
      <c r="D415" s="913"/>
      <c r="E415" s="914"/>
      <c r="F415" s="899" t="s">
        <v>196</v>
      </c>
      <c r="G415" s="901">
        <f>G416+G418</f>
        <v>6939584</v>
      </c>
      <c r="H415" s="901">
        <f>H416+H418+H422+H420</f>
        <v>102328649</v>
      </c>
      <c r="I415" s="902">
        <f>I416+I418+I422+I420</f>
        <v>16688796.5</v>
      </c>
      <c r="J415" s="903">
        <f t="shared" si="89"/>
        <v>0.16309016744665514</v>
      </c>
      <c r="K415" s="831"/>
      <c r="L415" s="831"/>
    </row>
    <row r="416" spans="1:12" s="884" customFormat="1" ht="30" customHeight="1" x14ac:dyDescent="0.25">
      <c r="A416" s="876"/>
      <c r="B416" s="940"/>
      <c r="C416" s="941"/>
      <c r="D416" s="941"/>
      <c r="E416" s="971"/>
      <c r="F416" s="972" t="s">
        <v>124</v>
      </c>
      <c r="G416" s="974">
        <f>G417</f>
        <v>6260000</v>
      </c>
      <c r="H416" s="974">
        <f>H417</f>
        <v>15424770</v>
      </c>
      <c r="I416" s="892">
        <f t="shared" ref="I416" si="110">I417</f>
        <v>0</v>
      </c>
      <c r="J416" s="893">
        <f t="shared" si="89"/>
        <v>0</v>
      </c>
      <c r="K416" s="831"/>
      <c r="L416" s="831"/>
    </row>
    <row r="417" spans="1:12" s="766" customFormat="1" ht="18" customHeight="1" x14ac:dyDescent="0.25">
      <c r="A417" s="802"/>
      <c r="B417" s="1025" t="s">
        <v>19</v>
      </c>
      <c r="C417" s="894"/>
      <c r="D417" s="894" t="s">
        <v>374</v>
      </c>
      <c r="E417" s="895" t="s">
        <v>15</v>
      </c>
      <c r="F417" s="956"/>
      <c r="G417" s="825">
        <v>6260000</v>
      </c>
      <c r="H417" s="825">
        <v>15424770</v>
      </c>
      <c r="I417" s="826">
        <v>0</v>
      </c>
      <c r="J417" s="827">
        <f t="shared" si="89"/>
        <v>0</v>
      </c>
      <c r="K417" s="831"/>
      <c r="L417" s="831"/>
    </row>
    <row r="418" spans="1:12" s="884" customFormat="1" ht="42" customHeight="1" x14ac:dyDescent="0.25">
      <c r="A418" s="876"/>
      <c r="B418" s="940"/>
      <c r="C418" s="941"/>
      <c r="D418" s="941"/>
      <c r="E418" s="971"/>
      <c r="F418" s="972" t="s">
        <v>125</v>
      </c>
      <c r="G418" s="974">
        <f>G419</f>
        <v>679584</v>
      </c>
      <c r="H418" s="974">
        <f>H419</f>
        <v>2370545</v>
      </c>
      <c r="I418" s="892">
        <f t="shared" ref="I418" si="111">I419</f>
        <v>55462.5</v>
      </c>
      <c r="J418" s="893">
        <f t="shared" si="89"/>
        <v>2.3396518522112005E-2</v>
      </c>
      <c r="K418" s="831"/>
      <c r="L418" s="831"/>
    </row>
    <row r="419" spans="1:12" s="766" customFormat="1" ht="17.25" customHeight="1" x14ac:dyDescent="0.25">
      <c r="A419" s="802"/>
      <c r="B419" s="1025" t="s">
        <v>19</v>
      </c>
      <c r="C419" s="894"/>
      <c r="D419" s="894" t="s">
        <v>375</v>
      </c>
      <c r="E419" s="895" t="s">
        <v>15</v>
      </c>
      <c r="F419" s="956"/>
      <c r="G419" s="825">
        <v>679584</v>
      </c>
      <c r="H419" s="825">
        <v>2370545</v>
      </c>
      <c r="I419" s="826">
        <v>55462.5</v>
      </c>
      <c r="J419" s="827">
        <f t="shared" ref="J419:J506" si="112">I419/H419</f>
        <v>2.3396518522112005E-2</v>
      </c>
      <c r="K419" s="831"/>
      <c r="L419" s="831"/>
    </row>
    <row r="420" spans="1:12" s="766" customFormat="1" ht="33" customHeight="1" x14ac:dyDescent="0.25">
      <c r="A420" s="802"/>
      <c r="B420" s="940"/>
      <c r="C420" s="941"/>
      <c r="D420" s="941"/>
      <c r="E420" s="971"/>
      <c r="F420" s="972" t="s">
        <v>457</v>
      </c>
      <c r="G420" s="974"/>
      <c r="H420" s="974">
        <f>H421</f>
        <v>84333334</v>
      </c>
      <c r="I420" s="892">
        <f>I421</f>
        <v>16633334</v>
      </c>
      <c r="J420" s="893">
        <f t="shared" si="112"/>
        <v>0.19723320792701021</v>
      </c>
      <c r="K420" s="831"/>
      <c r="L420" s="831"/>
    </row>
    <row r="421" spans="1:12" s="766" customFormat="1" ht="16.5" customHeight="1" x14ac:dyDescent="0.25">
      <c r="A421" s="802"/>
      <c r="B421" s="1025" t="s">
        <v>19</v>
      </c>
      <c r="C421" s="894"/>
      <c r="D421" s="894" t="s">
        <v>458</v>
      </c>
      <c r="E421" s="895"/>
      <c r="F421" s="956"/>
      <c r="G421" s="825"/>
      <c r="H421" s="825">
        <v>84333334</v>
      </c>
      <c r="I421" s="826">
        <v>16633334</v>
      </c>
      <c r="J421" s="827">
        <f t="shared" si="112"/>
        <v>0.19723320792701021</v>
      </c>
      <c r="K421" s="831"/>
      <c r="L421" s="831"/>
    </row>
    <row r="422" spans="1:12" s="1158" customFormat="1" ht="30" customHeight="1" x14ac:dyDescent="0.25">
      <c r="A422" s="876"/>
      <c r="B422" s="940"/>
      <c r="C422" s="941"/>
      <c r="D422" s="941"/>
      <c r="E422" s="971"/>
      <c r="F422" s="972" t="s">
        <v>21</v>
      </c>
      <c r="G422" s="974">
        <f t="shared" ref="G422:I422" si="113">SUM(G423:G425)</f>
        <v>0</v>
      </c>
      <c r="H422" s="974">
        <f t="shared" ref="H422" si="114">SUM(H423:H425)</f>
        <v>200000</v>
      </c>
      <c r="I422" s="892">
        <f t="shared" si="113"/>
        <v>0</v>
      </c>
      <c r="J422" s="893">
        <f t="shared" si="112"/>
        <v>0</v>
      </c>
      <c r="K422" s="831"/>
      <c r="L422" s="831"/>
    </row>
    <row r="423" spans="1:12" s="765" customFormat="1" ht="19.5" customHeight="1" x14ac:dyDescent="0.25">
      <c r="A423" s="802"/>
      <c r="B423" s="1324" t="s">
        <v>41</v>
      </c>
      <c r="C423" s="1320" t="s">
        <v>588</v>
      </c>
      <c r="D423" s="1320" t="s">
        <v>444</v>
      </c>
      <c r="E423" s="1321" t="s">
        <v>22</v>
      </c>
      <c r="F423" s="956"/>
      <c r="G423" s="825"/>
      <c r="H423" s="825">
        <v>200000</v>
      </c>
      <c r="I423" s="826">
        <v>0</v>
      </c>
      <c r="J423" s="827">
        <f t="shared" si="112"/>
        <v>0</v>
      </c>
      <c r="K423" s="831"/>
      <c r="L423" s="831"/>
    </row>
    <row r="424" spans="1:12" s="765" customFormat="1" ht="12.75" hidden="1" customHeight="1" x14ac:dyDescent="0.25">
      <c r="A424" s="802"/>
      <c r="B424" s="1045" t="s">
        <v>19</v>
      </c>
      <c r="C424" s="821"/>
      <c r="D424" s="821" t="s">
        <v>126</v>
      </c>
      <c r="E424" s="821" t="s">
        <v>15</v>
      </c>
      <c r="F424" s="1029"/>
      <c r="G424" s="825"/>
      <c r="H424" s="825"/>
      <c r="I424" s="826"/>
      <c r="J424" s="827" t="e">
        <f t="shared" si="112"/>
        <v>#DIV/0!</v>
      </c>
      <c r="K424" s="831"/>
      <c r="L424" s="831"/>
    </row>
    <row r="425" spans="1:12" s="765" customFormat="1" ht="12.75" hidden="1" customHeight="1" x14ac:dyDescent="0.25">
      <c r="A425" s="802"/>
      <c r="B425" s="1045"/>
      <c r="C425" s="821"/>
      <c r="D425" s="821"/>
      <c r="E425" s="821"/>
      <c r="F425" s="1029"/>
      <c r="G425" s="825"/>
      <c r="H425" s="825"/>
      <c r="I425" s="826"/>
      <c r="J425" s="827" t="e">
        <f t="shared" si="112"/>
        <v>#DIV/0!</v>
      </c>
      <c r="K425" s="831"/>
      <c r="L425" s="831"/>
    </row>
    <row r="426" spans="1:12" s="1158" customFormat="1" ht="30" hidden="1" customHeight="1" x14ac:dyDescent="0.25">
      <c r="A426" s="876"/>
      <c r="B426" s="1118"/>
      <c r="C426" s="1119"/>
      <c r="D426" s="1119"/>
      <c r="E426" s="1120"/>
      <c r="F426" s="1018" t="s">
        <v>21</v>
      </c>
      <c r="G426" s="1020">
        <f t="shared" ref="G426:I426" si="115">SUM(G427:G430)</f>
        <v>0</v>
      </c>
      <c r="H426" s="1020">
        <f t="shared" si="115"/>
        <v>0</v>
      </c>
      <c r="I426" s="1021">
        <f t="shared" si="115"/>
        <v>0</v>
      </c>
      <c r="J426" s="1022" t="e">
        <f t="shared" si="112"/>
        <v>#DIV/0!</v>
      </c>
      <c r="K426" s="831"/>
      <c r="L426" s="831"/>
    </row>
    <row r="427" spans="1:12" s="765" customFormat="1" ht="12.75" hidden="1" customHeight="1" x14ac:dyDescent="0.25">
      <c r="A427" s="802"/>
      <c r="B427" s="955"/>
      <c r="C427" s="894"/>
      <c r="D427" s="894"/>
      <c r="E427" s="895"/>
      <c r="F427" s="823"/>
      <c r="G427" s="825"/>
      <c r="H427" s="825"/>
      <c r="I427" s="826"/>
      <c r="J427" s="827" t="e">
        <f t="shared" si="112"/>
        <v>#DIV/0!</v>
      </c>
      <c r="K427" s="831"/>
      <c r="L427" s="831"/>
    </row>
    <row r="428" spans="1:12" s="765" customFormat="1" ht="12.75" hidden="1" customHeight="1" x14ac:dyDescent="0.25">
      <c r="A428" s="802"/>
      <c r="B428" s="955" t="s">
        <v>19</v>
      </c>
      <c r="C428" s="894"/>
      <c r="D428" s="894" t="s">
        <v>127</v>
      </c>
      <c r="E428" s="895" t="s">
        <v>22</v>
      </c>
      <c r="F428" s="823"/>
      <c r="G428" s="825"/>
      <c r="H428" s="825"/>
      <c r="I428" s="826"/>
      <c r="J428" s="827" t="e">
        <f t="shared" si="112"/>
        <v>#DIV/0!</v>
      </c>
      <c r="K428" s="831"/>
      <c r="L428" s="831"/>
    </row>
    <row r="429" spans="1:12" s="765" customFormat="1" ht="12.75" hidden="1" customHeight="1" x14ac:dyDescent="0.25">
      <c r="A429" s="802"/>
      <c r="B429" s="955" t="s">
        <v>41</v>
      </c>
      <c r="C429" s="894"/>
      <c r="D429" s="894" t="s">
        <v>127</v>
      </c>
      <c r="E429" s="895" t="s">
        <v>22</v>
      </c>
      <c r="F429" s="823"/>
      <c r="G429" s="825"/>
      <c r="H429" s="825"/>
      <c r="I429" s="826"/>
      <c r="J429" s="827" t="e">
        <f t="shared" si="112"/>
        <v>#DIV/0!</v>
      </c>
      <c r="K429" s="831"/>
      <c r="L429" s="831"/>
    </row>
    <row r="430" spans="1:12" s="765" customFormat="1" ht="12.75" hidden="1" customHeight="1" x14ac:dyDescent="0.25">
      <c r="A430" s="802"/>
      <c r="B430" s="1318"/>
      <c r="C430" s="1320"/>
      <c r="D430" s="1320"/>
      <c r="E430" s="1321"/>
      <c r="F430" s="823"/>
      <c r="G430" s="825"/>
      <c r="H430" s="825"/>
      <c r="I430" s="826"/>
      <c r="J430" s="827" t="e">
        <f t="shared" si="112"/>
        <v>#DIV/0!</v>
      </c>
      <c r="K430" s="831"/>
      <c r="L430" s="831"/>
    </row>
    <row r="431" spans="1:12" s="1158" customFormat="1" ht="30" hidden="1" customHeight="1" x14ac:dyDescent="0.25">
      <c r="A431" s="876"/>
      <c r="B431" s="1049"/>
      <c r="C431" s="1016"/>
      <c r="D431" s="1016"/>
      <c r="E431" s="1159"/>
      <c r="F431" s="1160" t="s">
        <v>250</v>
      </c>
      <c r="G431" s="1161">
        <f>SUM(G432:G433)</f>
        <v>0</v>
      </c>
      <c r="H431" s="1161">
        <f>SUM(H432:H433)</f>
        <v>0</v>
      </c>
      <c r="I431" s="1021">
        <f t="shared" ref="I431" si="116">SUM(I432:I433)</f>
        <v>0</v>
      </c>
      <c r="J431" s="1022" t="e">
        <f t="shared" si="112"/>
        <v>#DIV/0!</v>
      </c>
      <c r="K431" s="831"/>
      <c r="L431" s="831"/>
    </row>
    <row r="432" spans="1:12" s="765" customFormat="1" ht="12.75" hidden="1" customHeight="1" x14ac:dyDescent="0.25">
      <c r="A432" s="802"/>
      <c r="B432" s="1752" t="s">
        <v>19</v>
      </c>
      <c r="C432" s="1754"/>
      <c r="D432" s="1754" t="s">
        <v>251</v>
      </c>
      <c r="E432" s="1756"/>
      <c r="F432" s="823"/>
      <c r="G432" s="1051"/>
      <c r="H432" s="1051"/>
      <c r="I432" s="1052"/>
      <c r="J432" s="827" t="e">
        <f t="shared" si="112"/>
        <v>#DIV/0!</v>
      </c>
      <c r="K432" s="831"/>
      <c r="L432" s="831"/>
    </row>
    <row r="433" spans="1:12" s="765" customFormat="1" ht="12.75" hidden="1" customHeight="1" x14ac:dyDescent="0.25">
      <c r="A433" s="802"/>
      <c r="B433" s="1753"/>
      <c r="C433" s="1755"/>
      <c r="D433" s="1755"/>
      <c r="E433" s="1757"/>
      <c r="F433" s="823" t="s">
        <v>7</v>
      </c>
      <c r="G433" s="1051"/>
      <c r="H433" s="1051"/>
      <c r="I433" s="1052"/>
      <c r="J433" s="827" t="e">
        <f t="shared" si="112"/>
        <v>#DIV/0!</v>
      </c>
      <c r="K433" s="831"/>
      <c r="L433" s="831"/>
    </row>
    <row r="434" spans="1:12" s="766" customFormat="1" ht="23.25" customHeight="1" x14ac:dyDescent="0.25">
      <c r="A434" s="802"/>
      <c r="B434" s="912"/>
      <c r="C434" s="913"/>
      <c r="D434" s="913"/>
      <c r="E434" s="914"/>
      <c r="F434" s="899" t="s">
        <v>252</v>
      </c>
      <c r="G434" s="901">
        <f>G435</f>
        <v>11676000</v>
      </c>
      <c r="H434" s="901">
        <f>H435</f>
        <v>11780000</v>
      </c>
      <c r="I434" s="902">
        <f>I435</f>
        <v>0</v>
      </c>
      <c r="J434" s="903">
        <f t="shared" si="112"/>
        <v>0</v>
      </c>
      <c r="K434" s="831"/>
      <c r="L434" s="831"/>
    </row>
    <row r="435" spans="1:12" s="766" customFormat="1" ht="18" customHeight="1" x14ac:dyDescent="0.25">
      <c r="A435" s="802"/>
      <c r="B435" s="940"/>
      <c r="C435" s="941"/>
      <c r="D435" s="941"/>
      <c r="E435" s="971"/>
      <c r="F435" s="972" t="s">
        <v>252</v>
      </c>
      <c r="G435" s="974">
        <f>G436</f>
        <v>11676000</v>
      </c>
      <c r="H435" s="974">
        <f>H436</f>
        <v>11780000</v>
      </c>
      <c r="I435" s="892">
        <f t="shared" ref="I435" si="117">I436</f>
        <v>0</v>
      </c>
      <c r="J435" s="893">
        <f t="shared" si="112"/>
        <v>0</v>
      </c>
      <c r="K435" s="831"/>
      <c r="L435" s="831"/>
    </row>
    <row r="436" spans="1:12" s="766" customFormat="1" ht="15" customHeight="1" x14ac:dyDescent="0.25">
      <c r="A436" s="802"/>
      <c r="B436" s="1318" t="s">
        <v>19</v>
      </c>
      <c r="C436" s="1320"/>
      <c r="D436" s="1320" t="s">
        <v>376</v>
      </c>
      <c r="E436" s="1321" t="s">
        <v>15</v>
      </c>
      <c r="F436" s="956"/>
      <c r="G436" s="1126">
        <v>11676000</v>
      </c>
      <c r="H436" s="1126">
        <v>11780000</v>
      </c>
      <c r="I436" s="1127">
        <v>0</v>
      </c>
      <c r="J436" s="1128">
        <f t="shared" si="112"/>
        <v>0</v>
      </c>
      <c r="K436" s="831"/>
      <c r="L436" s="831"/>
    </row>
    <row r="437" spans="1:12" s="766" customFormat="1" ht="29.25" customHeight="1" x14ac:dyDescent="0.25">
      <c r="A437" s="802"/>
      <c r="B437" s="1325"/>
      <c r="C437" s="1163"/>
      <c r="D437" s="1163"/>
      <c r="E437" s="1164"/>
      <c r="F437" s="1109" t="s">
        <v>563</v>
      </c>
      <c r="G437" s="1165"/>
      <c r="H437" s="1166">
        <f>SUM(H438)</f>
        <v>32377966</v>
      </c>
      <c r="I437" s="1167">
        <f>SUM(I438)</f>
        <v>4246353.43</v>
      </c>
      <c r="J437" s="1168">
        <f>I437/H437</f>
        <v>0.1311494807919682</v>
      </c>
      <c r="K437" s="831"/>
      <c r="L437" s="831"/>
    </row>
    <row r="438" spans="1:12" s="766" customFormat="1" ht="85.5" customHeight="1" x14ac:dyDescent="0.25">
      <c r="A438" s="802"/>
      <c r="B438" s="962"/>
      <c r="C438" s="821"/>
      <c r="D438" s="821"/>
      <c r="E438" s="821"/>
      <c r="F438" s="921" t="s">
        <v>622</v>
      </c>
      <c r="G438" s="825"/>
      <c r="H438" s="825">
        <f>SUM(H439)</f>
        <v>32377966</v>
      </c>
      <c r="I438" s="826">
        <f>SUM(I439)</f>
        <v>4246353.43</v>
      </c>
      <c r="J438" s="827">
        <f>I438/H438</f>
        <v>0.1311494807919682</v>
      </c>
      <c r="K438" s="831"/>
      <c r="L438" s="831"/>
    </row>
    <row r="439" spans="1:12" s="766" customFormat="1" ht="15" customHeight="1" x14ac:dyDescent="0.25">
      <c r="A439" s="802"/>
      <c r="B439" s="962" t="s">
        <v>19</v>
      </c>
      <c r="C439" s="821" t="s">
        <v>565</v>
      </c>
      <c r="D439" s="821" t="s">
        <v>566</v>
      </c>
      <c r="E439" s="821" t="s">
        <v>13</v>
      </c>
      <c r="F439" s="1125"/>
      <c r="G439" s="1126"/>
      <c r="H439" s="1126">
        <v>32377966</v>
      </c>
      <c r="I439" s="1127">
        <v>4246353.43</v>
      </c>
      <c r="J439" s="1128">
        <f>I439/H439</f>
        <v>0.1311494807919682</v>
      </c>
      <c r="K439" s="831"/>
      <c r="L439" s="831"/>
    </row>
    <row r="440" spans="1:12" s="874" customFormat="1" ht="30.75" customHeight="1" x14ac:dyDescent="0.25">
      <c r="A440" s="780"/>
      <c r="B440" s="912"/>
      <c r="C440" s="913"/>
      <c r="D440" s="913"/>
      <c r="E440" s="914"/>
      <c r="F440" s="899" t="s">
        <v>128</v>
      </c>
      <c r="G440" s="901">
        <f>G441</f>
        <v>0</v>
      </c>
      <c r="H440" s="901">
        <f>H441+H443</f>
        <v>14617287.350000001</v>
      </c>
      <c r="I440" s="902">
        <f>I441+I443</f>
        <v>0</v>
      </c>
      <c r="J440" s="903">
        <f t="shared" si="112"/>
        <v>0</v>
      </c>
      <c r="K440" s="831"/>
      <c r="L440" s="831"/>
    </row>
    <row r="441" spans="1:12" s="884" customFormat="1" ht="30.75" hidden="1" customHeight="1" x14ac:dyDescent="0.25">
      <c r="A441" s="876"/>
      <c r="B441" s="940"/>
      <c r="C441" s="941"/>
      <c r="D441" s="941"/>
      <c r="E441" s="971"/>
      <c r="F441" s="972" t="s">
        <v>146</v>
      </c>
      <c r="G441" s="974">
        <f>G442</f>
        <v>0</v>
      </c>
      <c r="H441" s="974">
        <f>H442</f>
        <v>0</v>
      </c>
      <c r="I441" s="892">
        <f>I442</f>
        <v>0</v>
      </c>
      <c r="J441" s="893" t="e">
        <f t="shared" si="112"/>
        <v>#DIV/0!</v>
      </c>
      <c r="K441" s="831"/>
      <c r="L441" s="831"/>
    </row>
    <row r="442" spans="1:12" s="766" customFormat="1" ht="13.5" hidden="1" customHeight="1" x14ac:dyDescent="0.25">
      <c r="A442" s="802"/>
      <c r="B442" s="955" t="s">
        <v>41</v>
      </c>
      <c r="C442" s="894"/>
      <c r="D442" s="894" t="s">
        <v>441</v>
      </c>
      <c r="E442" s="895" t="s">
        <v>22</v>
      </c>
      <c r="F442" s="956"/>
      <c r="G442" s="1169">
        <v>0</v>
      </c>
      <c r="H442" s="1126"/>
      <c r="I442" s="1127"/>
      <c r="J442" s="1128" t="e">
        <f t="shared" si="112"/>
        <v>#DIV/0!</v>
      </c>
      <c r="K442" s="831"/>
      <c r="L442" s="831"/>
    </row>
    <row r="443" spans="1:12" s="766" customFormat="1" ht="30" customHeight="1" x14ac:dyDescent="0.25">
      <c r="A443" s="802"/>
      <c r="B443" s="940"/>
      <c r="C443" s="941"/>
      <c r="D443" s="941"/>
      <c r="E443" s="971"/>
      <c r="F443" s="972" t="s">
        <v>253</v>
      </c>
      <c r="G443" s="974"/>
      <c r="H443" s="974">
        <f>SUM(H444:H445)</f>
        <v>14617287.350000001</v>
      </c>
      <c r="I443" s="892">
        <f>SUM(I444:I445)</f>
        <v>0</v>
      </c>
      <c r="J443" s="893">
        <f t="shared" si="112"/>
        <v>0</v>
      </c>
      <c r="K443" s="831"/>
      <c r="L443" s="831"/>
    </row>
    <row r="444" spans="1:12" s="766" customFormat="1" ht="19.5" customHeight="1" x14ac:dyDescent="0.25">
      <c r="A444" s="802"/>
      <c r="B444" s="821" t="s">
        <v>41</v>
      </c>
      <c r="C444" s="821" t="s">
        <v>588</v>
      </c>
      <c r="D444" s="821" t="s">
        <v>589</v>
      </c>
      <c r="E444" s="821" t="s">
        <v>567</v>
      </c>
      <c r="F444" s="1095"/>
      <c r="G444" s="1021"/>
      <c r="H444" s="1021">
        <v>10255155.630000001</v>
      </c>
      <c r="I444" s="1021">
        <v>0</v>
      </c>
      <c r="J444" s="1170">
        <f>I444/H444</f>
        <v>0</v>
      </c>
      <c r="K444" s="831"/>
      <c r="L444" s="831"/>
    </row>
    <row r="445" spans="1:12" s="766" customFormat="1" ht="18.75" customHeight="1" x14ac:dyDescent="0.25">
      <c r="A445" s="802"/>
      <c r="B445" s="1322" t="s">
        <v>41</v>
      </c>
      <c r="C445" s="1313" t="s">
        <v>583</v>
      </c>
      <c r="D445" s="1313" t="s">
        <v>580</v>
      </c>
      <c r="E445" s="1316" t="s">
        <v>22</v>
      </c>
      <c r="F445" s="946"/>
      <c r="G445" s="1149"/>
      <c r="H445" s="1149">
        <v>4362131.72</v>
      </c>
      <c r="I445" s="1171">
        <v>0</v>
      </c>
      <c r="J445" s="1172">
        <f t="shared" si="112"/>
        <v>0</v>
      </c>
      <c r="K445" s="831"/>
      <c r="L445" s="831"/>
    </row>
    <row r="446" spans="1:12" s="766" customFormat="1" ht="52.5" customHeight="1" x14ac:dyDescent="0.25">
      <c r="A446" s="802"/>
      <c r="B446" s="1758"/>
      <c r="C446" s="1759"/>
      <c r="D446" s="1759"/>
      <c r="E446" s="1760"/>
      <c r="F446" s="1173" t="s">
        <v>574</v>
      </c>
      <c r="G446" s="1174"/>
      <c r="H446" s="1175">
        <f>SUM(H447)</f>
        <v>1540583463.1600001</v>
      </c>
      <c r="I446" s="1175">
        <f>SUM(I447)</f>
        <v>0</v>
      </c>
      <c r="J446" s="1176">
        <f t="shared" si="112"/>
        <v>0</v>
      </c>
      <c r="K446" s="831"/>
      <c r="L446" s="831"/>
    </row>
    <row r="447" spans="1:12" s="766" customFormat="1" ht="40.5" customHeight="1" x14ac:dyDescent="0.25">
      <c r="A447" s="802"/>
      <c r="B447" s="1177"/>
      <c r="C447" s="1042"/>
      <c r="D447" s="1042"/>
      <c r="E447" s="1042"/>
      <c r="F447" s="1043" t="s">
        <v>575</v>
      </c>
      <c r="G447" s="910"/>
      <c r="H447" s="910">
        <f>SUM(H448)</f>
        <v>1540583463.1600001</v>
      </c>
      <c r="I447" s="910">
        <f>SUM(I448)</f>
        <v>0</v>
      </c>
      <c r="J447" s="1176">
        <f t="shared" si="112"/>
        <v>0</v>
      </c>
      <c r="K447" s="831"/>
      <c r="L447" s="831"/>
    </row>
    <row r="448" spans="1:12" s="766" customFormat="1" ht="18.75" customHeight="1" x14ac:dyDescent="0.25">
      <c r="A448" s="802"/>
      <c r="B448" s="962" t="s">
        <v>19</v>
      </c>
      <c r="C448" s="821" t="s">
        <v>576</v>
      </c>
      <c r="D448" s="821" t="s">
        <v>577</v>
      </c>
      <c r="E448" s="821"/>
      <c r="F448" s="961"/>
      <c r="G448" s="1127"/>
      <c r="H448" s="1127">
        <v>1540583463.1600001</v>
      </c>
      <c r="I448" s="1127">
        <v>0</v>
      </c>
      <c r="J448" s="1176">
        <f t="shared" si="112"/>
        <v>0</v>
      </c>
      <c r="K448" s="831"/>
      <c r="L448" s="831"/>
    </row>
    <row r="449" spans="1:12" s="766" customFormat="1" ht="28.5" customHeight="1" thickBot="1" x14ac:dyDescent="0.3">
      <c r="A449" s="802"/>
      <c r="B449" s="1178"/>
      <c r="C449" s="1179"/>
      <c r="D449" s="1179"/>
      <c r="E449" s="1180"/>
      <c r="F449" s="1181" t="s">
        <v>254</v>
      </c>
      <c r="G449" s="1182">
        <f>G450+G453+G456</f>
        <v>19537514.190000001</v>
      </c>
      <c r="H449" s="1183">
        <f>H450+H453+H456+H458</f>
        <v>249287829.56</v>
      </c>
      <c r="I449" s="1184">
        <f>I450+I453+I456+I458</f>
        <v>41662832.119999997</v>
      </c>
      <c r="J449" s="1185">
        <f t="shared" si="112"/>
        <v>0.16712742131670072</v>
      </c>
      <c r="K449" s="831"/>
      <c r="L449" s="831"/>
    </row>
    <row r="450" spans="1:12" s="766" customFormat="1" ht="48.75" customHeight="1" x14ac:dyDescent="0.25">
      <c r="A450" s="802"/>
      <c r="B450" s="940"/>
      <c r="C450" s="941"/>
      <c r="D450" s="941"/>
      <c r="E450" s="971"/>
      <c r="F450" s="972" t="s">
        <v>190</v>
      </c>
      <c r="G450" s="973">
        <f>G451+G452</f>
        <v>15292184</v>
      </c>
      <c r="H450" s="974">
        <f>H451+H452</f>
        <v>14753108</v>
      </c>
      <c r="I450" s="975">
        <f t="shared" ref="I450" si="118">I451+I452</f>
        <v>0</v>
      </c>
      <c r="J450" s="976">
        <f t="shared" si="112"/>
        <v>0</v>
      </c>
      <c r="K450" s="831"/>
      <c r="L450" s="831"/>
    </row>
    <row r="451" spans="1:12" s="766" customFormat="1" ht="17.25" customHeight="1" x14ac:dyDescent="0.25">
      <c r="A451" s="802"/>
      <c r="B451" s="1025" t="s">
        <v>19</v>
      </c>
      <c r="C451" s="894"/>
      <c r="D451" s="894" t="s">
        <v>377</v>
      </c>
      <c r="E451" s="895" t="s">
        <v>15</v>
      </c>
      <c r="F451" s="1186"/>
      <c r="G451" s="889">
        <v>1564036</v>
      </c>
      <c r="H451" s="825">
        <v>1831832</v>
      </c>
      <c r="I451" s="826">
        <v>0</v>
      </c>
      <c r="J451" s="827">
        <f t="shared" si="112"/>
        <v>0</v>
      </c>
      <c r="K451" s="831"/>
      <c r="L451" s="831"/>
    </row>
    <row r="452" spans="1:12" s="766" customFormat="1" ht="18" customHeight="1" x14ac:dyDescent="0.25">
      <c r="A452" s="802"/>
      <c r="B452" s="955" t="s">
        <v>19</v>
      </c>
      <c r="C452" s="894"/>
      <c r="D452" s="894" t="s">
        <v>378</v>
      </c>
      <c r="E452" s="895" t="s">
        <v>14</v>
      </c>
      <c r="F452" s="823"/>
      <c r="G452" s="889">
        <v>13728148</v>
      </c>
      <c r="H452" s="825">
        <v>12921276</v>
      </c>
      <c r="I452" s="826">
        <v>0</v>
      </c>
      <c r="J452" s="827">
        <f t="shared" si="112"/>
        <v>0</v>
      </c>
      <c r="K452" s="831"/>
      <c r="L452" s="831"/>
    </row>
    <row r="453" spans="1:12" s="766" customFormat="1" ht="44.25" customHeight="1" x14ac:dyDescent="0.25">
      <c r="A453" s="802"/>
      <c r="B453" s="940"/>
      <c r="C453" s="941"/>
      <c r="D453" s="941"/>
      <c r="E453" s="971"/>
      <c r="F453" s="972" t="s">
        <v>205</v>
      </c>
      <c r="G453" s="973">
        <f>G454+G455</f>
        <v>1240000</v>
      </c>
      <c r="H453" s="974">
        <f>H454+H455</f>
        <v>2371000</v>
      </c>
      <c r="I453" s="892">
        <f t="shared" ref="I453" si="119">I454+I455</f>
        <v>0</v>
      </c>
      <c r="J453" s="893">
        <f t="shared" si="112"/>
        <v>0</v>
      </c>
      <c r="K453" s="831"/>
      <c r="L453" s="831"/>
    </row>
    <row r="454" spans="1:12" s="766" customFormat="1" ht="12.75" customHeight="1" x14ac:dyDescent="0.25">
      <c r="A454" s="802"/>
      <c r="B454" s="886" t="s">
        <v>19</v>
      </c>
      <c r="C454" s="894"/>
      <c r="D454" s="894" t="s">
        <v>379</v>
      </c>
      <c r="E454" s="895" t="s">
        <v>15</v>
      </c>
      <c r="F454" s="823"/>
      <c r="G454" s="889">
        <v>440000</v>
      </c>
      <c r="H454" s="825">
        <v>421000</v>
      </c>
      <c r="I454" s="826">
        <v>0</v>
      </c>
      <c r="J454" s="827">
        <f t="shared" si="112"/>
        <v>0</v>
      </c>
      <c r="K454" s="831"/>
      <c r="L454" s="831"/>
    </row>
    <row r="455" spans="1:12" s="766" customFormat="1" ht="12.75" customHeight="1" x14ac:dyDescent="0.25">
      <c r="A455" s="802"/>
      <c r="B455" s="886" t="s">
        <v>19</v>
      </c>
      <c r="C455" s="894"/>
      <c r="D455" s="894" t="s">
        <v>380</v>
      </c>
      <c r="E455" s="895" t="s">
        <v>15</v>
      </c>
      <c r="F455" s="823"/>
      <c r="G455" s="889">
        <v>800000</v>
      </c>
      <c r="H455" s="825">
        <v>1950000</v>
      </c>
      <c r="I455" s="826">
        <v>0</v>
      </c>
      <c r="J455" s="827">
        <f t="shared" si="112"/>
        <v>0</v>
      </c>
      <c r="K455" s="831"/>
      <c r="L455" s="831"/>
    </row>
    <row r="456" spans="1:12" s="766" customFormat="1" ht="33" customHeight="1" x14ac:dyDescent="0.25">
      <c r="A456" s="802"/>
      <c r="B456" s="940"/>
      <c r="C456" s="941"/>
      <c r="D456" s="941"/>
      <c r="E456" s="971"/>
      <c r="F456" s="972" t="s">
        <v>191</v>
      </c>
      <c r="G456" s="973">
        <f t="shared" ref="G456:I456" si="120">G457</f>
        <v>3005330.19</v>
      </c>
      <c r="H456" s="974">
        <f t="shared" si="120"/>
        <v>16080620</v>
      </c>
      <c r="I456" s="892">
        <f t="shared" si="120"/>
        <v>7532980</v>
      </c>
      <c r="J456" s="893">
        <f t="shared" si="112"/>
        <v>0.46845084331325532</v>
      </c>
      <c r="K456" s="831"/>
      <c r="L456" s="831"/>
    </row>
    <row r="457" spans="1:12" s="766" customFormat="1" ht="16.5" customHeight="1" x14ac:dyDescent="0.25">
      <c r="A457" s="802"/>
      <c r="B457" s="886" t="s">
        <v>19</v>
      </c>
      <c r="C457" s="894"/>
      <c r="D457" s="894" t="s">
        <v>381</v>
      </c>
      <c r="E457" s="895" t="s">
        <v>93</v>
      </c>
      <c r="F457" s="823"/>
      <c r="G457" s="889">
        <v>3005330.19</v>
      </c>
      <c r="H457" s="825">
        <v>16080620</v>
      </c>
      <c r="I457" s="826">
        <v>7532980</v>
      </c>
      <c r="J457" s="827">
        <f t="shared" si="112"/>
        <v>0.46845084331325532</v>
      </c>
      <c r="K457" s="831"/>
      <c r="L457" s="831"/>
    </row>
    <row r="458" spans="1:12" s="766" customFormat="1" ht="53.25" customHeight="1" x14ac:dyDescent="0.25">
      <c r="A458" s="802"/>
      <c r="B458" s="940"/>
      <c r="C458" s="941"/>
      <c r="D458" s="941"/>
      <c r="E458" s="971"/>
      <c r="F458" s="972" t="s">
        <v>206</v>
      </c>
      <c r="G458" s="973">
        <f>SUM(G459:G461)</f>
        <v>0</v>
      </c>
      <c r="H458" s="974">
        <f>H459+H460+H461</f>
        <v>216083101.56</v>
      </c>
      <c r="I458" s="892">
        <f>I459+I460+I461</f>
        <v>34129852.119999997</v>
      </c>
      <c r="J458" s="893">
        <f t="shared" si="112"/>
        <v>0.1579478074574153</v>
      </c>
      <c r="K458" s="831"/>
      <c r="L458" s="831"/>
    </row>
    <row r="459" spans="1:12" s="766" customFormat="1" ht="12.75" customHeight="1" x14ac:dyDescent="0.25">
      <c r="A459" s="802"/>
      <c r="B459" s="1318" t="s">
        <v>19</v>
      </c>
      <c r="C459" s="1320"/>
      <c r="D459" s="1320" t="s">
        <v>117</v>
      </c>
      <c r="E459" s="1321" t="s">
        <v>12</v>
      </c>
      <c r="F459" s="823"/>
      <c r="G459" s="889"/>
      <c r="H459" s="825">
        <v>185158027.78999999</v>
      </c>
      <c r="I459" s="826">
        <v>24750514.800000001</v>
      </c>
      <c r="J459" s="827">
        <f t="shared" si="112"/>
        <v>0.13367238296613962</v>
      </c>
      <c r="K459" s="831"/>
      <c r="L459" s="831"/>
    </row>
    <row r="460" spans="1:12" s="766" customFormat="1" ht="12.75" customHeight="1" x14ac:dyDescent="0.25">
      <c r="A460" s="802"/>
      <c r="B460" s="1318" t="s">
        <v>19</v>
      </c>
      <c r="C460" s="1320"/>
      <c r="D460" s="1320" t="s">
        <v>118</v>
      </c>
      <c r="E460" s="1321" t="s">
        <v>12</v>
      </c>
      <c r="F460" s="823"/>
      <c r="G460" s="889"/>
      <c r="H460" s="825">
        <v>28698261.239999998</v>
      </c>
      <c r="I460" s="826">
        <v>9094490.6999999993</v>
      </c>
      <c r="J460" s="827">
        <f t="shared" si="112"/>
        <v>0.31690040814472703</v>
      </c>
      <c r="K460" s="831"/>
      <c r="L460" s="831"/>
    </row>
    <row r="461" spans="1:12" s="766" customFormat="1" ht="15" customHeight="1" thickBot="1" x14ac:dyDescent="0.3">
      <c r="A461" s="802"/>
      <c r="B461" s="1318" t="s">
        <v>19</v>
      </c>
      <c r="C461" s="1320"/>
      <c r="D461" s="1320" t="s">
        <v>119</v>
      </c>
      <c r="E461" s="1321" t="s">
        <v>12</v>
      </c>
      <c r="F461" s="823"/>
      <c r="G461" s="978"/>
      <c r="H461" s="808">
        <v>2226812.5299999998</v>
      </c>
      <c r="I461" s="809">
        <v>284846.62</v>
      </c>
      <c r="J461" s="810">
        <f t="shared" si="112"/>
        <v>0.12791674923797919</v>
      </c>
      <c r="K461" s="831"/>
      <c r="L461" s="831"/>
    </row>
    <row r="462" spans="1:12" s="766" customFormat="1" ht="36" customHeight="1" thickBot="1" x14ac:dyDescent="0.3">
      <c r="A462" s="802"/>
      <c r="B462" s="993"/>
      <c r="C462" s="994"/>
      <c r="D462" s="994"/>
      <c r="E462" s="1187"/>
      <c r="F462" s="996" t="s">
        <v>255</v>
      </c>
      <c r="G462" s="997">
        <f>G463+G466</f>
        <v>48548213.539999999</v>
      </c>
      <c r="H462" s="998">
        <f>H463+H466+H477+H485</f>
        <v>254892530.03000003</v>
      </c>
      <c r="I462" s="999">
        <f>I463+I466+I485</f>
        <v>31951869.760000002</v>
      </c>
      <c r="J462" s="1000">
        <f t="shared" si="112"/>
        <v>0.12535428070896926</v>
      </c>
      <c r="K462" s="831"/>
      <c r="L462" s="831"/>
    </row>
    <row r="463" spans="1:12" s="766" customFormat="1" ht="34.5" customHeight="1" x14ac:dyDescent="0.25">
      <c r="A463" s="802"/>
      <c r="B463" s="1078"/>
      <c r="C463" s="1079"/>
      <c r="D463" s="1079"/>
      <c r="E463" s="1080"/>
      <c r="F463" s="1081" t="s">
        <v>192</v>
      </c>
      <c r="G463" s="974">
        <f>G464</f>
        <v>10913295.720000001</v>
      </c>
      <c r="H463" s="974">
        <f>H464+H465</f>
        <v>18063447.460000001</v>
      </c>
      <c r="I463" s="975">
        <f>I464+I465</f>
        <v>2562095</v>
      </c>
      <c r="J463" s="976">
        <f t="shared" si="112"/>
        <v>0.141838649885275</v>
      </c>
      <c r="K463" s="831"/>
      <c r="L463" s="831"/>
    </row>
    <row r="464" spans="1:12" s="766" customFormat="1" ht="16.5" customHeight="1" x14ac:dyDescent="0.25">
      <c r="A464" s="802"/>
      <c r="B464" s="955" t="s">
        <v>19</v>
      </c>
      <c r="C464" s="894"/>
      <c r="D464" s="894" t="s">
        <v>382</v>
      </c>
      <c r="E464" s="895" t="s">
        <v>15</v>
      </c>
      <c r="F464" s="1029"/>
      <c r="G464" s="825">
        <v>10913295.720000001</v>
      </c>
      <c r="H464" s="825">
        <v>18063447.460000001</v>
      </c>
      <c r="I464" s="826">
        <v>2562095</v>
      </c>
      <c r="J464" s="827">
        <f t="shared" si="112"/>
        <v>0.141838649885275</v>
      </c>
      <c r="K464" s="831"/>
      <c r="L464" s="831"/>
    </row>
    <row r="465" spans="1:12" s="766" customFormat="1" ht="16.5" hidden="1" customHeight="1" x14ac:dyDescent="0.25">
      <c r="A465" s="802"/>
      <c r="B465" s="955" t="s">
        <v>19</v>
      </c>
      <c r="C465" s="894"/>
      <c r="D465" s="894" t="s">
        <v>496</v>
      </c>
      <c r="E465" s="895" t="s">
        <v>14</v>
      </c>
      <c r="F465" s="1029"/>
      <c r="G465" s="825">
        <v>10913295.720000001</v>
      </c>
      <c r="H465" s="825"/>
      <c r="I465" s="826"/>
      <c r="J465" s="827" t="e">
        <f t="shared" si="112"/>
        <v>#DIV/0!</v>
      </c>
      <c r="K465" s="831"/>
      <c r="L465" s="831"/>
    </row>
    <row r="466" spans="1:12" s="766" customFormat="1" ht="37.5" customHeight="1" x14ac:dyDescent="0.25">
      <c r="A466" s="802"/>
      <c r="B466" s="940"/>
      <c r="C466" s="941"/>
      <c r="D466" s="941"/>
      <c r="E466" s="971"/>
      <c r="F466" s="1081" t="s">
        <v>193</v>
      </c>
      <c r="G466" s="974">
        <f>G467+G470+G474</f>
        <v>37634917.82</v>
      </c>
      <c r="H466" s="974">
        <f>SUM(H467:H476)</f>
        <v>31200653.189999998</v>
      </c>
      <c r="I466" s="892">
        <f>SUM(I467:I476)</f>
        <v>2635600</v>
      </c>
      <c r="J466" s="893">
        <f t="shared" si="112"/>
        <v>8.4472590491942848E-2</v>
      </c>
      <c r="K466" s="831"/>
      <c r="L466" s="831"/>
    </row>
    <row r="467" spans="1:12" s="766" customFormat="1" ht="12.75" customHeight="1" x14ac:dyDescent="0.25">
      <c r="A467" s="802"/>
      <c r="B467" s="1025" t="s">
        <v>19</v>
      </c>
      <c r="C467" s="894"/>
      <c r="D467" s="894" t="s">
        <v>383</v>
      </c>
      <c r="E467" s="895" t="s">
        <v>15</v>
      </c>
      <c r="F467" s="1029"/>
      <c r="G467" s="825">
        <v>1500000</v>
      </c>
      <c r="H467" s="825">
        <v>1895710</v>
      </c>
      <c r="I467" s="826">
        <v>20000</v>
      </c>
      <c r="J467" s="827">
        <f t="shared" si="112"/>
        <v>1.0550136888026121E-2</v>
      </c>
      <c r="K467" s="831"/>
      <c r="L467" s="831"/>
    </row>
    <row r="468" spans="1:12" s="766" customFormat="1" ht="12.75" customHeight="1" x14ac:dyDescent="0.25">
      <c r="A468" s="802"/>
      <c r="B468" s="1025" t="s">
        <v>19</v>
      </c>
      <c r="C468" s="894" t="s">
        <v>583</v>
      </c>
      <c r="D468" s="894" t="s">
        <v>617</v>
      </c>
      <c r="E468" s="895"/>
      <c r="F468" s="1029"/>
      <c r="G468" s="825"/>
      <c r="H468" s="825">
        <v>6625567.8600000003</v>
      </c>
      <c r="I468" s="826">
        <v>0</v>
      </c>
      <c r="J468" s="827">
        <f t="shared" si="112"/>
        <v>0</v>
      </c>
      <c r="K468" s="831"/>
      <c r="L468" s="831"/>
    </row>
    <row r="469" spans="1:12" s="766" customFormat="1" ht="12.75" hidden="1" customHeight="1" x14ac:dyDescent="0.25">
      <c r="A469" s="802"/>
      <c r="B469" s="1025" t="s">
        <v>19</v>
      </c>
      <c r="C469" s="894"/>
      <c r="D469" s="894" t="s">
        <v>445</v>
      </c>
      <c r="E469" s="895" t="s">
        <v>102</v>
      </c>
      <c r="F469" s="1029"/>
      <c r="G469" s="825"/>
      <c r="H469" s="825"/>
      <c r="I469" s="826"/>
      <c r="J469" s="827" t="e">
        <f t="shared" si="112"/>
        <v>#DIV/0!</v>
      </c>
      <c r="K469" s="831"/>
      <c r="L469" s="831"/>
    </row>
    <row r="470" spans="1:12" s="766" customFormat="1" ht="15" hidden="1" customHeight="1" x14ac:dyDescent="0.25">
      <c r="A470" s="802"/>
      <c r="B470" s="1025" t="s">
        <v>19</v>
      </c>
      <c r="C470" s="894"/>
      <c r="D470" s="894" t="s">
        <v>384</v>
      </c>
      <c r="E470" s="895" t="s">
        <v>22</v>
      </c>
      <c r="F470" s="1029"/>
      <c r="G470" s="825">
        <v>31290770.530000001</v>
      </c>
      <c r="H470" s="825"/>
      <c r="I470" s="826"/>
      <c r="J470" s="827" t="e">
        <f t="shared" si="112"/>
        <v>#DIV/0!</v>
      </c>
      <c r="K470" s="831"/>
      <c r="L470" s="831"/>
    </row>
    <row r="471" spans="1:12" s="766" customFormat="1" ht="15" customHeight="1" x14ac:dyDescent="0.25">
      <c r="A471" s="802"/>
      <c r="B471" s="1324" t="s">
        <v>41</v>
      </c>
      <c r="C471" s="1320" t="s">
        <v>583</v>
      </c>
      <c r="D471" s="894" t="s">
        <v>385</v>
      </c>
      <c r="E471" s="1321" t="s">
        <v>567</v>
      </c>
      <c r="F471" s="1029"/>
      <c r="G471" s="808"/>
      <c r="H471" s="808">
        <v>22679375.329999998</v>
      </c>
      <c r="I471" s="809">
        <v>2615600</v>
      </c>
      <c r="J471" s="810">
        <f t="shared" si="112"/>
        <v>0.11532945515214947</v>
      </c>
      <c r="K471" s="831"/>
      <c r="L471" s="831"/>
    </row>
    <row r="472" spans="1:12" s="766" customFormat="1" ht="12.75" hidden="1" customHeight="1" x14ac:dyDescent="0.25">
      <c r="A472" s="802"/>
      <c r="B472" s="1324" t="s">
        <v>41</v>
      </c>
      <c r="C472" s="1320"/>
      <c r="D472" s="894" t="s">
        <v>454</v>
      </c>
      <c r="E472" s="1321" t="s">
        <v>22</v>
      </c>
      <c r="F472" s="1029"/>
      <c r="G472" s="808"/>
      <c r="H472" s="808"/>
      <c r="I472" s="809"/>
      <c r="J472" s="810" t="e">
        <f t="shared" si="112"/>
        <v>#DIV/0!</v>
      </c>
      <c r="K472" s="831"/>
      <c r="L472" s="831"/>
    </row>
    <row r="473" spans="1:12" s="766" customFormat="1" ht="15" hidden="1" customHeight="1" x14ac:dyDescent="0.25">
      <c r="A473" s="802"/>
      <c r="B473" s="1324" t="s">
        <v>41</v>
      </c>
      <c r="C473" s="1320"/>
      <c r="D473" s="894" t="s">
        <v>455</v>
      </c>
      <c r="E473" s="1321" t="s">
        <v>22</v>
      </c>
      <c r="F473" s="1029"/>
      <c r="G473" s="808"/>
      <c r="H473" s="808"/>
      <c r="I473" s="809"/>
      <c r="J473" s="810" t="e">
        <f t="shared" si="112"/>
        <v>#DIV/0!</v>
      </c>
      <c r="K473" s="831"/>
      <c r="L473" s="831"/>
    </row>
    <row r="474" spans="1:12" s="766" customFormat="1" ht="12.75" hidden="1" customHeight="1" x14ac:dyDescent="0.25">
      <c r="A474" s="802"/>
      <c r="B474" s="1318" t="s">
        <v>41</v>
      </c>
      <c r="C474" s="1320"/>
      <c r="D474" s="1320" t="s">
        <v>385</v>
      </c>
      <c r="E474" s="1321" t="s">
        <v>22</v>
      </c>
      <c r="F474" s="1188"/>
      <c r="G474" s="808">
        <v>4844147.29</v>
      </c>
      <c r="H474" s="808"/>
      <c r="I474" s="809"/>
      <c r="J474" s="810" t="e">
        <f t="shared" si="112"/>
        <v>#DIV/0!</v>
      </c>
      <c r="K474" s="831"/>
      <c r="L474" s="831"/>
    </row>
    <row r="475" spans="1:12" s="766" customFormat="1" ht="12.75" hidden="1" customHeight="1" x14ac:dyDescent="0.25">
      <c r="A475" s="802"/>
      <c r="B475" s="1014" t="s">
        <v>41</v>
      </c>
      <c r="C475" s="821"/>
      <c r="D475" s="821" t="s">
        <v>384</v>
      </c>
      <c r="E475" s="822" t="s">
        <v>22</v>
      </c>
      <c r="F475" s="1189"/>
      <c r="G475" s="1190">
        <v>4844147.29</v>
      </c>
      <c r="H475" s="840"/>
      <c r="I475" s="826"/>
      <c r="J475" s="827" t="e">
        <f t="shared" si="112"/>
        <v>#DIV/0!</v>
      </c>
      <c r="K475" s="831"/>
      <c r="L475" s="831"/>
    </row>
    <row r="476" spans="1:12" s="766" customFormat="1" ht="12.75" hidden="1" customHeight="1" x14ac:dyDescent="0.25">
      <c r="A476" s="802"/>
      <c r="B476" s="1191" t="s">
        <v>41</v>
      </c>
      <c r="C476" s="1306"/>
      <c r="D476" s="1306" t="s">
        <v>456</v>
      </c>
      <c r="E476" s="1306" t="s">
        <v>22</v>
      </c>
      <c r="F476" s="1192"/>
      <c r="G476" s="929"/>
      <c r="H476" s="929"/>
      <c r="I476" s="1193"/>
      <c r="J476" s="1194" t="e">
        <f t="shared" si="112"/>
        <v>#DIV/0!</v>
      </c>
      <c r="K476" s="831"/>
      <c r="L476" s="831"/>
    </row>
    <row r="477" spans="1:12" s="766" customFormat="1" ht="35.25" customHeight="1" x14ac:dyDescent="0.25">
      <c r="A477" s="802"/>
      <c r="B477" s="1761"/>
      <c r="C477" s="1761"/>
      <c r="D477" s="1761"/>
      <c r="E477" s="1761"/>
      <c r="F477" s="1274" t="s">
        <v>615</v>
      </c>
      <c r="G477" s="1174"/>
      <c r="H477" s="1174">
        <f>SUM(H478+H480+H483)</f>
        <v>163756682.55000001</v>
      </c>
      <c r="I477" s="1174">
        <f>SUM(I478+I480+I483)</f>
        <v>0</v>
      </c>
      <c r="J477" s="1275">
        <f>SUM(I477/H477)</f>
        <v>0</v>
      </c>
      <c r="K477" s="831"/>
      <c r="L477" s="831"/>
    </row>
    <row r="478" spans="1:12" s="766" customFormat="1" ht="50.25" customHeight="1" x14ac:dyDescent="0.25">
      <c r="A478" s="802"/>
      <c r="B478" s="1272"/>
      <c r="C478" s="1272"/>
      <c r="D478" s="1272"/>
      <c r="E478" s="1177"/>
      <c r="F478" s="1222" t="s">
        <v>582</v>
      </c>
      <c r="G478" s="1273"/>
      <c r="H478" s="910">
        <f>SUM(H479)</f>
        <v>19100000</v>
      </c>
      <c r="I478" s="910">
        <f>SUM(I479)</f>
        <v>0</v>
      </c>
      <c r="J478" s="1044">
        <f>I478/H478</f>
        <v>0</v>
      </c>
      <c r="K478" s="1196"/>
      <c r="L478" s="1196"/>
    </row>
    <row r="479" spans="1:12" s="766" customFormat="1" ht="18" customHeight="1" x14ac:dyDescent="0.25">
      <c r="A479" s="802"/>
      <c r="B479" s="1195" t="s">
        <v>41</v>
      </c>
      <c r="C479" s="1195" t="s">
        <v>583</v>
      </c>
      <c r="D479" s="1195" t="s">
        <v>584</v>
      </c>
      <c r="E479" s="1195" t="s">
        <v>578</v>
      </c>
      <c r="F479" s="1095"/>
      <c r="G479" s="826"/>
      <c r="H479" s="826">
        <v>19100000</v>
      </c>
      <c r="I479" s="826">
        <v>0</v>
      </c>
      <c r="J479" s="1047">
        <f>I479/H479</f>
        <v>0</v>
      </c>
      <c r="K479" s="1196"/>
      <c r="L479" s="1196"/>
    </row>
    <row r="480" spans="1:12" s="766" customFormat="1" ht="33" customHeight="1" x14ac:dyDescent="0.25">
      <c r="A480" s="802"/>
      <c r="B480" s="1272"/>
      <c r="C480" s="1272"/>
      <c r="D480" s="1272"/>
      <c r="E480" s="1272"/>
      <c r="F480" s="1222" t="s">
        <v>585</v>
      </c>
      <c r="G480" s="910"/>
      <c r="H480" s="910">
        <f>SUM(H481:H482)</f>
        <v>5398474.2800000003</v>
      </c>
      <c r="I480" s="910">
        <f>SUM(I481:I482)</f>
        <v>0</v>
      </c>
      <c r="J480" s="1044">
        <f>SUM(I480/H480)</f>
        <v>0</v>
      </c>
      <c r="K480" s="1196"/>
      <c r="L480" s="1196"/>
    </row>
    <row r="481" spans="1:12" s="766" customFormat="1" ht="18" customHeight="1" x14ac:dyDescent="0.25">
      <c r="A481" s="802"/>
      <c r="B481" s="1195" t="s">
        <v>41</v>
      </c>
      <c r="C481" s="1307" t="s">
        <v>583</v>
      </c>
      <c r="D481" s="1307" t="s">
        <v>586</v>
      </c>
      <c r="E481" s="1307" t="s">
        <v>578</v>
      </c>
      <c r="F481" s="1069"/>
      <c r="G481" s="826"/>
      <c r="H481" s="826">
        <v>4170000</v>
      </c>
      <c r="I481" s="826">
        <v>0</v>
      </c>
      <c r="J481" s="1047">
        <f>I481/H481</f>
        <v>0</v>
      </c>
      <c r="K481" s="831"/>
      <c r="L481" s="831"/>
    </row>
    <row r="482" spans="1:12" s="766" customFormat="1" ht="18" customHeight="1" x14ac:dyDescent="0.25">
      <c r="A482" s="802"/>
      <c r="B482" s="962" t="s">
        <v>41</v>
      </c>
      <c r="C482" s="821" t="s">
        <v>583</v>
      </c>
      <c r="D482" s="821" t="s">
        <v>587</v>
      </c>
      <c r="E482" s="821" t="s">
        <v>578</v>
      </c>
      <c r="F482" s="1069"/>
      <c r="G482" s="826"/>
      <c r="H482" s="826">
        <v>1228474.28</v>
      </c>
      <c r="I482" s="826">
        <v>0</v>
      </c>
      <c r="J482" s="1047">
        <f t="shared" ref="J482:J483" si="121">I482/H482</f>
        <v>0</v>
      </c>
      <c r="K482" s="831"/>
      <c r="L482" s="831"/>
    </row>
    <row r="483" spans="1:12" s="766" customFormat="1" ht="80.25" customHeight="1" x14ac:dyDescent="0.25">
      <c r="A483" s="802"/>
      <c r="B483" s="1177"/>
      <c r="C483" s="1042"/>
      <c r="D483" s="1042"/>
      <c r="E483" s="1042"/>
      <c r="F483" s="1222" t="s">
        <v>618</v>
      </c>
      <c r="G483" s="910"/>
      <c r="H483" s="910">
        <f>SUM(H484)</f>
        <v>139258208.27000001</v>
      </c>
      <c r="I483" s="910">
        <f>SUM(I484)</f>
        <v>0</v>
      </c>
      <c r="J483" s="1044">
        <f t="shared" si="121"/>
        <v>0</v>
      </c>
      <c r="K483" s="831"/>
      <c r="L483" s="831"/>
    </row>
    <row r="484" spans="1:12" s="766" customFormat="1" ht="18" customHeight="1" x14ac:dyDescent="0.25">
      <c r="A484" s="802"/>
      <c r="B484" s="962" t="s">
        <v>19</v>
      </c>
      <c r="C484" s="821" t="s">
        <v>583</v>
      </c>
      <c r="D484" s="821" t="s">
        <v>616</v>
      </c>
      <c r="E484" s="821" t="s">
        <v>12</v>
      </c>
      <c r="F484" s="1069"/>
      <c r="G484" s="826"/>
      <c r="H484" s="826">
        <v>139258208.27000001</v>
      </c>
      <c r="I484" s="826">
        <v>0</v>
      </c>
      <c r="J484" s="1047">
        <f>I484/H484*100</f>
        <v>0</v>
      </c>
      <c r="K484" s="831"/>
      <c r="L484" s="831"/>
    </row>
    <row r="485" spans="1:12" s="766" customFormat="1" ht="53.25" customHeight="1" x14ac:dyDescent="0.25">
      <c r="A485" s="802"/>
      <c r="B485" s="1197"/>
      <c r="C485" s="1198"/>
      <c r="D485" s="1198"/>
      <c r="E485" s="1198"/>
      <c r="F485" s="1092" t="s">
        <v>613</v>
      </c>
      <c r="G485" s="1098"/>
      <c r="H485" s="1098">
        <f>SUM(H486:H487)</f>
        <v>41871746.829999998</v>
      </c>
      <c r="I485" s="1098">
        <f>SUM(I486:I487)</f>
        <v>26754174.760000002</v>
      </c>
      <c r="J485" s="1096"/>
      <c r="K485" s="831"/>
      <c r="L485" s="831"/>
    </row>
    <row r="486" spans="1:12" s="766" customFormat="1" ht="18" customHeight="1" x14ac:dyDescent="0.25">
      <c r="A486" s="802"/>
      <c r="B486" s="962" t="s">
        <v>19</v>
      </c>
      <c r="C486" s="821" t="s">
        <v>583</v>
      </c>
      <c r="D486" s="821" t="s">
        <v>614</v>
      </c>
      <c r="E486" s="821"/>
      <c r="F486" s="1069"/>
      <c r="G486" s="826"/>
      <c r="H486" s="826">
        <v>40281861.979999997</v>
      </c>
      <c r="I486" s="826">
        <v>26754174.760000002</v>
      </c>
      <c r="J486" s="1047">
        <f>SUM(I486/H486*100)</f>
        <v>66.417423239480556</v>
      </c>
      <c r="K486" s="831"/>
      <c r="L486" s="831"/>
    </row>
    <row r="487" spans="1:12" s="766" customFormat="1" ht="18" customHeight="1" x14ac:dyDescent="0.25">
      <c r="A487" s="802"/>
      <c r="B487" s="962" t="s">
        <v>41</v>
      </c>
      <c r="C487" s="821" t="s">
        <v>583</v>
      </c>
      <c r="D487" s="821" t="s">
        <v>614</v>
      </c>
      <c r="E487" s="821"/>
      <c r="F487" s="1069"/>
      <c r="G487" s="826"/>
      <c r="H487" s="826">
        <v>1589884.85</v>
      </c>
      <c r="I487" s="826">
        <v>0</v>
      </c>
      <c r="J487" s="1047">
        <f>SUM(I487/H487*100)</f>
        <v>0</v>
      </c>
      <c r="K487" s="831"/>
      <c r="L487" s="831"/>
    </row>
    <row r="488" spans="1:12" s="766" customFormat="1" ht="36.75" customHeight="1" thickBot="1" x14ac:dyDescent="0.3">
      <c r="A488" s="802"/>
      <c r="B488" s="1178"/>
      <c r="C488" s="1179"/>
      <c r="D488" s="1179"/>
      <c r="E488" s="1180"/>
      <c r="F488" s="1181" t="s">
        <v>453</v>
      </c>
      <c r="G488" s="1182">
        <f>G489</f>
        <v>209709089</v>
      </c>
      <c r="H488" s="1183">
        <f>H489+H500+H497</f>
        <v>490544957.35000002</v>
      </c>
      <c r="I488" s="1184">
        <f>I489+I497+I500</f>
        <v>62546689.379999995</v>
      </c>
      <c r="J488" s="1185">
        <f t="shared" si="112"/>
        <v>0.12750449972595154</v>
      </c>
      <c r="K488" s="831"/>
      <c r="L488" s="831"/>
    </row>
    <row r="489" spans="1:12" s="766" customFormat="1" ht="64.5" customHeight="1" x14ac:dyDescent="0.25">
      <c r="A489" s="802"/>
      <c r="B489" s="1078"/>
      <c r="C489" s="1079"/>
      <c r="D489" s="1079"/>
      <c r="E489" s="1080"/>
      <c r="F489" s="1081" t="s">
        <v>194</v>
      </c>
      <c r="G489" s="974">
        <f>G492+G493+G494+G495+G496</f>
        <v>209709089</v>
      </c>
      <c r="H489" s="1199">
        <f>H492+H493+H494+H495+H496+H490+H491</f>
        <v>234694957.35000002</v>
      </c>
      <c r="I489" s="1200">
        <f>I492+I493+I494+I495+I496+I490+I491</f>
        <v>62546689.379999995</v>
      </c>
      <c r="J489" s="1201">
        <f t="shared" si="112"/>
        <v>0.26650205903965918</v>
      </c>
      <c r="K489" s="831"/>
      <c r="L489" s="831"/>
    </row>
    <row r="490" spans="1:12" s="766" customFormat="1" ht="12.75" hidden="1" customHeight="1" x14ac:dyDescent="0.25">
      <c r="A490" s="802"/>
      <c r="B490" s="1319" t="s">
        <v>19</v>
      </c>
      <c r="C490" s="1314"/>
      <c r="D490" s="1314" t="s">
        <v>541</v>
      </c>
      <c r="E490" s="1317" t="s">
        <v>12</v>
      </c>
      <c r="F490" s="1086"/>
      <c r="G490" s="924"/>
      <c r="H490" s="924"/>
      <c r="I490" s="826"/>
      <c r="J490" s="827" t="e">
        <f t="shared" si="112"/>
        <v>#DIV/0!</v>
      </c>
      <c r="K490" s="831"/>
      <c r="L490" s="831"/>
    </row>
    <row r="491" spans="1:12" s="766" customFormat="1" ht="12.75" hidden="1" customHeight="1" x14ac:dyDescent="0.25">
      <c r="A491" s="802"/>
      <c r="B491" s="1319" t="s">
        <v>19</v>
      </c>
      <c r="C491" s="1314"/>
      <c r="D491" s="1314" t="s">
        <v>542</v>
      </c>
      <c r="E491" s="1317" t="s">
        <v>12</v>
      </c>
      <c r="F491" s="1086"/>
      <c r="G491" s="924"/>
      <c r="H491" s="924"/>
      <c r="I491" s="826"/>
      <c r="J491" s="827" t="e">
        <f t="shared" si="112"/>
        <v>#DIV/0!</v>
      </c>
      <c r="K491" s="831"/>
      <c r="L491" s="831"/>
    </row>
    <row r="492" spans="1:12" s="766" customFormat="1" ht="12.75" customHeight="1" x14ac:dyDescent="0.25">
      <c r="A492" s="802"/>
      <c r="B492" s="1319" t="s">
        <v>19</v>
      </c>
      <c r="C492" s="1314"/>
      <c r="D492" s="1314" t="s">
        <v>386</v>
      </c>
      <c r="E492" s="1317" t="s">
        <v>12</v>
      </c>
      <c r="F492" s="1086"/>
      <c r="G492" s="924">
        <v>157006673</v>
      </c>
      <c r="H492" s="924">
        <v>177653474.02000001</v>
      </c>
      <c r="I492" s="826">
        <v>56315972.479999997</v>
      </c>
      <c r="J492" s="827">
        <f t="shared" si="112"/>
        <v>0.31699899363442796</v>
      </c>
      <c r="K492" s="831"/>
      <c r="L492" s="831"/>
    </row>
    <row r="493" spans="1:12" s="766" customFormat="1" ht="12.75" customHeight="1" x14ac:dyDescent="0.25">
      <c r="A493" s="802"/>
      <c r="B493" s="1025" t="s">
        <v>19</v>
      </c>
      <c r="C493" s="894"/>
      <c r="D493" s="894" t="s">
        <v>387</v>
      </c>
      <c r="E493" s="895" t="s">
        <v>12</v>
      </c>
      <c r="F493" s="1029"/>
      <c r="G493" s="825">
        <v>26601632</v>
      </c>
      <c r="H493" s="825">
        <v>26586472</v>
      </c>
      <c r="I493" s="826">
        <v>3379599</v>
      </c>
      <c r="J493" s="827">
        <f t="shared" si="112"/>
        <v>0.12711724218241519</v>
      </c>
      <c r="K493" s="831"/>
      <c r="L493" s="831"/>
    </row>
    <row r="494" spans="1:12" s="766" customFormat="1" ht="12.75" customHeight="1" x14ac:dyDescent="0.25">
      <c r="A494" s="802"/>
      <c r="B494" s="955" t="s">
        <v>19</v>
      </c>
      <c r="C494" s="894"/>
      <c r="D494" s="894" t="s">
        <v>388</v>
      </c>
      <c r="E494" s="895" t="s">
        <v>15</v>
      </c>
      <c r="F494" s="1029"/>
      <c r="G494" s="825">
        <v>12660000</v>
      </c>
      <c r="H494" s="825">
        <v>17091825.329999998</v>
      </c>
      <c r="I494" s="826">
        <v>1121298</v>
      </c>
      <c r="J494" s="827">
        <f t="shared" si="112"/>
        <v>6.560434467065783E-2</v>
      </c>
      <c r="K494" s="831"/>
      <c r="L494" s="831"/>
    </row>
    <row r="495" spans="1:12" s="766" customFormat="1" ht="12.75" customHeight="1" x14ac:dyDescent="0.25">
      <c r="A495" s="802"/>
      <c r="B495" s="955" t="s">
        <v>19</v>
      </c>
      <c r="C495" s="894"/>
      <c r="D495" s="894" t="s">
        <v>389</v>
      </c>
      <c r="E495" s="895" t="s">
        <v>12</v>
      </c>
      <c r="F495" s="1029"/>
      <c r="G495" s="825">
        <v>11526136</v>
      </c>
      <c r="H495" s="825">
        <v>12326716</v>
      </c>
      <c r="I495" s="826">
        <v>1729819.9</v>
      </c>
      <c r="J495" s="827">
        <f t="shared" si="112"/>
        <v>0.14033096081713897</v>
      </c>
      <c r="K495" s="831"/>
      <c r="L495" s="831"/>
    </row>
    <row r="496" spans="1:12" s="766" customFormat="1" ht="12.75" customHeight="1" x14ac:dyDescent="0.25">
      <c r="A496" s="802"/>
      <c r="B496" s="1324" t="s">
        <v>19</v>
      </c>
      <c r="C496" s="1320"/>
      <c r="D496" s="1320" t="s">
        <v>390</v>
      </c>
      <c r="E496" s="1321" t="s">
        <v>15</v>
      </c>
      <c r="F496" s="1188"/>
      <c r="G496" s="808">
        <v>1914648</v>
      </c>
      <c r="H496" s="808">
        <v>1036470</v>
      </c>
      <c r="I496" s="809">
        <v>0</v>
      </c>
      <c r="J496" s="810">
        <f t="shared" si="112"/>
        <v>0</v>
      </c>
      <c r="K496" s="831"/>
      <c r="L496" s="831"/>
    </row>
    <row r="497" spans="1:12" s="766" customFormat="1" ht="15.75" hidden="1" customHeight="1" x14ac:dyDescent="0.25">
      <c r="A497" s="802"/>
      <c r="B497" s="940"/>
      <c r="C497" s="941"/>
      <c r="D497" s="941"/>
      <c r="E497" s="942"/>
      <c r="F497" s="1122" t="s">
        <v>221</v>
      </c>
      <c r="G497" s="1123"/>
      <c r="H497" s="891">
        <f>H498+H499</f>
        <v>0</v>
      </c>
      <c r="I497" s="892">
        <f>I498+I499</f>
        <v>0</v>
      </c>
      <c r="J497" s="893" t="e">
        <f t="shared" si="112"/>
        <v>#DIV/0!</v>
      </c>
      <c r="K497" s="831"/>
      <c r="L497" s="831"/>
    </row>
    <row r="498" spans="1:12" s="766" customFormat="1" ht="12.75" hidden="1" customHeight="1" x14ac:dyDescent="0.25">
      <c r="A498" s="802"/>
      <c r="B498" s="1319" t="s">
        <v>19</v>
      </c>
      <c r="C498" s="1314"/>
      <c r="D498" s="1314" t="s">
        <v>491</v>
      </c>
      <c r="E498" s="1317" t="s">
        <v>15</v>
      </c>
      <c r="F498" s="1086"/>
      <c r="G498" s="924"/>
      <c r="H498" s="924"/>
      <c r="I498" s="826"/>
      <c r="J498" s="810" t="e">
        <f t="shared" si="112"/>
        <v>#DIV/0!</v>
      </c>
      <c r="K498" s="831"/>
      <c r="L498" s="831"/>
    </row>
    <row r="499" spans="1:12" s="766" customFormat="1" ht="12.75" hidden="1" customHeight="1" thickBot="1" x14ac:dyDescent="0.3">
      <c r="A499" s="802"/>
      <c r="B499" s="1324" t="s">
        <v>19</v>
      </c>
      <c r="C499" s="1320"/>
      <c r="D499" s="1313" t="s">
        <v>492</v>
      </c>
      <c r="E499" s="1321" t="s">
        <v>15</v>
      </c>
      <c r="F499" s="1188"/>
      <c r="G499" s="825"/>
      <c r="H499" s="1131"/>
      <c r="I499" s="855"/>
      <c r="J499" s="856" t="e">
        <f t="shared" si="112"/>
        <v>#DIV/0!</v>
      </c>
      <c r="K499" s="831"/>
      <c r="L499" s="831"/>
    </row>
    <row r="500" spans="1:12" s="766" customFormat="1" ht="30.75" customHeight="1" x14ac:dyDescent="0.25">
      <c r="A500" s="802"/>
      <c r="B500" s="1748"/>
      <c r="C500" s="1749"/>
      <c r="D500" s="1749"/>
      <c r="E500" s="1750"/>
      <c r="F500" s="1202" t="s">
        <v>571</v>
      </c>
      <c r="G500" s="1165"/>
      <c r="H500" s="1165">
        <f>SUM(H501)</f>
        <v>255850000</v>
      </c>
      <c r="I500" s="1203">
        <f>SUM(I501)</f>
        <v>0</v>
      </c>
      <c r="J500" s="1204">
        <f>SUM(I500/H500)</f>
        <v>0</v>
      </c>
      <c r="K500" s="831"/>
      <c r="L500" s="831"/>
    </row>
    <row r="501" spans="1:12" s="766" customFormat="1" ht="20.25" customHeight="1" x14ac:dyDescent="0.25">
      <c r="A501" s="802"/>
      <c r="B501" s="962"/>
      <c r="C501" s="821"/>
      <c r="D501" s="821"/>
      <c r="E501" s="821"/>
      <c r="F501" s="1205" t="s">
        <v>572</v>
      </c>
      <c r="G501" s="1126"/>
      <c r="H501" s="1126">
        <f>SUM(H502)</f>
        <v>255850000</v>
      </c>
      <c r="I501" s="1127">
        <f>SUM(I502)</f>
        <v>0</v>
      </c>
      <c r="J501" s="1204">
        <f t="shared" ref="J501:J502" si="122">SUM(I501/H501)</f>
        <v>0</v>
      </c>
      <c r="K501" s="831"/>
      <c r="L501" s="831"/>
    </row>
    <row r="502" spans="1:12" s="766" customFormat="1" ht="18.75" customHeight="1" thickBot="1" x14ac:dyDescent="0.3">
      <c r="A502" s="802"/>
      <c r="B502" s="962" t="s">
        <v>19</v>
      </c>
      <c r="C502" s="821" t="s">
        <v>37</v>
      </c>
      <c r="D502" s="821" t="s">
        <v>573</v>
      </c>
      <c r="E502" s="821" t="s">
        <v>567</v>
      </c>
      <c r="F502" s="1125"/>
      <c r="G502" s="1126"/>
      <c r="H502" s="1126">
        <v>255850000</v>
      </c>
      <c r="I502" s="1127">
        <v>0</v>
      </c>
      <c r="J502" s="1204">
        <f t="shared" si="122"/>
        <v>0</v>
      </c>
      <c r="K502" s="831"/>
      <c r="L502" s="831"/>
    </row>
    <row r="503" spans="1:12" s="1210" customFormat="1" ht="35.25" customHeight="1" thickBot="1" x14ac:dyDescent="0.3">
      <c r="A503" s="769">
        <v>9</v>
      </c>
      <c r="B503" s="1206"/>
      <c r="C503" s="1207"/>
      <c r="D503" s="1207"/>
      <c r="E503" s="1208"/>
      <c r="F503" s="1209" t="s">
        <v>241</v>
      </c>
      <c r="G503" s="774">
        <f t="shared" ref="G503:I503" si="123">G504</f>
        <v>62100094.710000001</v>
      </c>
      <c r="H503" s="775">
        <f t="shared" si="123"/>
        <v>61579873.369999997</v>
      </c>
      <c r="I503" s="776">
        <f t="shared" si="123"/>
        <v>11726229.220000001</v>
      </c>
      <c r="J503" s="777">
        <f t="shared" si="112"/>
        <v>0.1904230810859818</v>
      </c>
      <c r="K503" s="831"/>
      <c r="L503" s="831"/>
    </row>
    <row r="504" spans="1:12" s="874" customFormat="1" ht="43.5" customHeight="1" x14ac:dyDescent="0.25">
      <c r="A504" s="780"/>
      <c r="B504" s="1211"/>
      <c r="C504" s="1212"/>
      <c r="D504" s="1212"/>
      <c r="E504" s="1144"/>
      <c r="F504" s="1213" t="s">
        <v>242</v>
      </c>
      <c r="G504" s="1137">
        <f>G505+G507+G509+G516</f>
        <v>62100094.710000001</v>
      </c>
      <c r="H504" s="1138">
        <f>H505+H507+H509+H516+H513</f>
        <v>61579873.369999997</v>
      </c>
      <c r="I504" s="938">
        <f>I505+I507+I509+I516+I513</f>
        <v>11726229.220000001</v>
      </c>
      <c r="J504" s="939">
        <f t="shared" si="112"/>
        <v>0.1904230810859818</v>
      </c>
      <c r="K504" s="831"/>
      <c r="L504" s="831"/>
    </row>
    <row r="505" spans="1:12" s="884" customFormat="1" ht="29.25" customHeight="1" x14ac:dyDescent="0.25">
      <c r="A505" s="876"/>
      <c r="B505" s="940"/>
      <c r="C505" s="941"/>
      <c r="D505" s="941"/>
      <c r="E505" s="971"/>
      <c r="F505" s="972" t="s">
        <v>40</v>
      </c>
      <c r="G505" s="973">
        <f t="shared" ref="G505:I505" si="124">G506</f>
        <v>40806098.68</v>
      </c>
      <c r="H505" s="974">
        <f t="shared" si="124"/>
        <v>41945149.93</v>
      </c>
      <c r="I505" s="892">
        <f t="shared" si="124"/>
        <v>8596132.3900000006</v>
      </c>
      <c r="J505" s="893">
        <f t="shared" si="112"/>
        <v>0.20493745771193148</v>
      </c>
      <c r="K505" s="831"/>
      <c r="L505" s="831"/>
    </row>
    <row r="506" spans="1:12" s="763" customFormat="1" ht="15.75" customHeight="1" x14ac:dyDescent="0.25">
      <c r="A506" s="802"/>
      <c r="B506" s="886" t="s">
        <v>41</v>
      </c>
      <c r="C506" s="894"/>
      <c r="D506" s="894" t="s">
        <v>391</v>
      </c>
      <c r="E506" s="895" t="s">
        <v>12</v>
      </c>
      <c r="F506" s="889"/>
      <c r="G506" s="889">
        <v>40806098.68</v>
      </c>
      <c r="H506" s="825">
        <v>41945149.93</v>
      </c>
      <c r="I506" s="826">
        <v>8596132.3900000006</v>
      </c>
      <c r="J506" s="827">
        <f t="shared" si="112"/>
        <v>0.20493745771193148</v>
      </c>
      <c r="K506" s="831"/>
      <c r="L506" s="831"/>
    </row>
    <row r="507" spans="1:12" s="884" customFormat="1" ht="29.25" customHeight="1" x14ac:dyDescent="0.25">
      <c r="A507" s="876"/>
      <c r="B507" s="940"/>
      <c r="C507" s="941"/>
      <c r="D507" s="941"/>
      <c r="E507" s="971"/>
      <c r="F507" s="972" t="s">
        <v>243</v>
      </c>
      <c r="G507" s="973">
        <f t="shared" ref="G507:I507" si="125">G508</f>
        <v>17479116.030000001</v>
      </c>
      <c r="H507" s="974">
        <f t="shared" si="125"/>
        <v>17053611.07</v>
      </c>
      <c r="I507" s="892">
        <f t="shared" si="125"/>
        <v>3130096.83</v>
      </c>
      <c r="J507" s="893">
        <f t="shared" ref="J507:J571" si="126">I507/H507</f>
        <v>0.18354451835167834</v>
      </c>
      <c r="K507" s="831"/>
      <c r="L507" s="831"/>
    </row>
    <row r="508" spans="1:12" s="763" customFormat="1" ht="15.75" customHeight="1" x14ac:dyDescent="0.25">
      <c r="A508" s="802"/>
      <c r="B508" s="886" t="s">
        <v>41</v>
      </c>
      <c r="C508" s="894"/>
      <c r="D508" s="894" t="s">
        <v>392</v>
      </c>
      <c r="E508" s="895" t="s">
        <v>12</v>
      </c>
      <c r="F508" s="832"/>
      <c r="G508" s="889">
        <v>17479116.030000001</v>
      </c>
      <c r="H508" s="825">
        <v>17053611.07</v>
      </c>
      <c r="I508" s="826">
        <v>3130096.83</v>
      </c>
      <c r="J508" s="827">
        <f t="shared" si="126"/>
        <v>0.18354451835167834</v>
      </c>
      <c r="K508" s="831"/>
      <c r="L508" s="831"/>
    </row>
    <row r="509" spans="1:12" s="884" customFormat="1" ht="27" customHeight="1" x14ac:dyDescent="0.25">
      <c r="A509" s="876"/>
      <c r="B509" s="940"/>
      <c r="C509" s="941"/>
      <c r="D509" s="941"/>
      <c r="E509" s="971"/>
      <c r="F509" s="972" t="s">
        <v>131</v>
      </c>
      <c r="G509" s="973">
        <f>G510</f>
        <v>3814880</v>
      </c>
      <c r="H509" s="974">
        <f>H510</f>
        <v>2248133.3199999998</v>
      </c>
      <c r="I509" s="892">
        <f>I510</f>
        <v>0</v>
      </c>
      <c r="J509" s="893">
        <f t="shared" si="126"/>
        <v>0</v>
      </c>
      <c r="K509" s="831"/>
      <c r="L509" s="831"/>
    </row>
    <row r="510" spans="1:12" s="763" customFormat="1" ht="16.5" customHeight="1" x14ac:dyDescent="0.25">
      <c r="A510" s="802"/>
      <c r="B510" s="886" t="s">
        <v>41</v>
      </c>
      <c r="C510" s="894"/>
      <c r="D510" s="894" t="s">
        <v>393</v>
      </c>
      <c r="E510" s="895" t="s">
        <v>15</v>
      </c>
      <c r="F510" s="832"/>
      <c r="G510" s="889">
        <v>3814880</v>
      </c>
      <c r="H510" s="825">
        <v>2248133.3199999998</v>
      </c>
      <c r="I510" s="826">
        <v>0</v>
      </c>
      <c r="J510" s="827">
        <f t="shared" si="126"/>
        <v>0</v>
      </c>
      <c r="K510" s="831"/>
      <c r="L510" s="831"/>
    </row>
    <row r="511" spans="1:12" s="884" customFormat="1" ht="29.25" hidden="1" customHeight="1" x14ac:dyDescent="0.25">
      <c r="A511" s="876"/>
      <c r="B511" s="940"/>
      <c r="C511" s="941"/>
      <c r="D511" s="941"/>
      <c r="E511" s="971"/>
      <c r="F511" s="972" t="s">
        <v>36</v>
      </c>
      <c r="G511" s="973">
        <f t="shared" ref="G511:I511" si="127">G512</f>
        <v>0</v>
      </c>
      <c r="H511" s="974">
        <f t="shared" si="127"/>
        <v>0</v>
      </c>
      <c r="I511" s="892">
        <f t="shared" si="127"/>
        <v>0</v>
      </c>
      <c r="J511" s="893" t="e">
        <f t="shared" si="126"/>
        <v>#DIV/0!</v>
      </c>
      <c r="K511" s="831"/>
      <c r="L511" s="831"/>
    </row>
    <row r="512" spans="1:12" s="763" customFormat="1" ht="12.75" hidden="1" customHeight="1" x14ac:dyDescent="0.25">
      <c r="A512" s="802"/>
      <c r="B512" s="886" t="s">
        <v>41</v>
      </c>
      <c r="C512" s="894"/>
      <c r="D512" s="894" t="s">
        <v>129</v>
      </c>
      <c r="E512" s="895" t="s">
        <v>15</v>
      </c>
      <c r="F512" s="832"/>
      <c r="G512" s="889"/>
      <c r="H512" s="825"/>
      <c r="I512" s="826"/>
      <c r="J512" s="827" t="e">
        <f t="shared" si="126"/>
        <v>#DIV/0!</v>
      </c>
      <c r="K512" s="831"/>
      <c r="L512" s="831"/>
    </row>
    <row r="513" spans="1:12" s="1110" customFormat="1" ht="30" hidden="1" x14ac:dyDescent="0.25">
      <c r="A513" s="1214"/>
      <c r="B513" s="940"/>
      <c r="C513" s="941"/>
      <c r="D513" s="941"/>
      <c r="E513" s="971"/>
      <c r="F513" s="972" t="s">
        <v>204</v>
      </c>
      <c r="G513" s="973">
        <f t="shared" ref="G513" si="128">SUM(G515:G515)</f>
        <v>0</v>
      </c>
      <c r="H513" s="974">
        <f>H514+H515</f>
        <v>0</v>
      </c>
      <c r="I513" s="892">
        <f>I514+I515</f>
        <v>0</v>
      </c>
      <c r="J513" s="893" t="e">
        <f t="shared" si="126"/>
        <v>#DIV/0!</v>
      </c>
      <c r="K513" s="831"/>
      <c r="L513" s="831"/>
    </row>
    <row r="514" spans="1:12" s="763" customFormat="1" ht="12.75" hidden="1" customHeight="1" x14ac:dyDescent="0.25">
      <c r="A514" s="802"/>
      <c r="B514" s="886" t="s">
        <v>41</v>
      </c>
      <c r="C514" s="894" t="s">
        <v>499</v>
      </c>
      <c r="D514" s="894" t="s">
        <v>544</v>
      </c>
      <c r="E514" s="895"/>
      <c r="F514" s="832"/>
      <c r="G514" s="889"/>
      <c r="H514" s="825"/>
      <c r="I514" s="826"/>
      <c r="J514" s="827" t="e">
        <f t="shared" si="126"/>
        <v>#DIV/0!</v>
      </c>
      <c r="K514" s="831"/>
      <c r="L514" s="831"/>
    </row>
    <row r="515" spans="1:12" s="763" customFormat="1" ht="12.75" hidden="1" customHeight="1" x14ac:dyDescent="0.25">
      <c r="A515" s="802"/>
      <c r="B515" s="886" t="s">
        <v>41</v>
      </c>
      <c r="C515" s="894" t="s">
        <v>543</v>
      </c>
      <c r="D515" s="894" t="s">
        <v>505</v>
      </c>
      <c r="E515" s="895" t="s">
        <v>130</v>
      </c>
      <c r="F515" s="832"/>
      <c r="G515" s="889"/>
      <c r="H515" s="825"/>
      <c r="I515" s="826"/>
      <c r="J515" s="827" t="e">
        <f t="shared" si="126"/>
        <v>#DIV/0!</v>
      </c>
      <c r="K515" s="831"/>
      <c r="L515" s="831"/>
    </row>
    <row r="516" spans="1:12" s="884" customFormat="1" ht="30.75" customHeight="1" x14ac:dyDescent="0.25">
      <c r="A516" s="876"/>
      <c r="B516" s="940"/>
      <c r="C516" s="941"/>
      <c r="D516" s="941"/>
      <c r="E516" s="971"/>
      <c r="F516" s="972" t="s">
        <v>244</v>
      </c>
      <c r="G516" s="973">
        <f>G517</f>
        <v>0</v>
      </c>
      <c r="H516" s="974">
        <f>H517</f>
        <v>332979.05</v>
      </c>
      <c r="I516" s="892">
        <f t="shared" ref="I516" si="129">I517</f>
        <v>0</v>
      </c>
      <c r="J516" s="893">
        <f t="shared" si="126"/>
        <v>0</v>
      </c>
      <c r="K516" s="831"/>
      <c r="L516" s="831"/>
    </row>
    <row r="517" spans="1:12" s="763" customFormat="1" ht="24" customHeight="1" thickBot="1" x14ac:dyDescent="0.3">
      <c r="A517" s="802"/>
      <c r="B517" s="925" t="s">
        <v>41</v>
      </c>
      <c r="C517" s="926"/>
      <c r="D517" s="926" t="s">
        <v>579</v>
      </c>
      <c r="E517" s="927" t="s">
        <v>15</v>
      </c>
      <c r="F517" s="1215"/>
      <c r="G517" s="928">
        <v>0</v>
      </c>
      <c r="H517" s="929">
        <v>332979.05</v>
      </c>
      <c r="I517" s="809">
        <v>0</v>
      </c>
      <c r="J517" s="810">
        <f t="shared" si="126"/>
        <v>0</v>
      </c>
      <c r="K517" s="831"/>
      <c r="L517" s="831"/>
    </row>
    <row r="518" spans="1:12" s="1210" customFormat="1" ht="39" customHeight="1" thickBot="1" x14ac:dyDescent="0.3">
      <c r="A518" s="984">
        <v>10</v>
      </c>
      <c r="B518" s="985"/>
      <c r="C518" s="986"/>
      <c r="D518" s="986"/>
      <c r="E518" s="1152"/>
      <c r="F518" s="988" t="s">
        <v>247</v>
      </c>
      <c r="G518" s="862">
        <f>G519+G522</f>
        <v>151164489.62</v>
      </c>
      <c r="H518" s="863">
        <f>H519+H522</f>
        <v>138047759.91</v>
      </c>
      <c r="I518" s="864">
        <f t="shared" ref="I518" si="130">I519+I522</f>
        <v>1428582.87</v>
      </c>
      <c r="J518" s="865">
        <f t="shared" si="126"/>
        <v>1.0348468319452356E-2</v>
      </c>
      <c r="K518" s="831"/>
      <c r="L518" s="831"/>
    </row>
    <row r="519" spans="1:12" s="1217" customFormat="1" ht="30" customHeight="1" x14ac:dyDescent="0.25">
      <c r="A519" s="989"/>
      <c r="B519" s="1106"/>
      <c r="C519" s="1107"/>
      <c r="D519" s="1107"/>
      <c r="E519" s="1108"/>
      <c r="F519" s="1216" t="s">
        <v>248</v>
      </c>
      <c r="G519" s="870">
        <f t="shared" ref="G519:I520" si="131">G520</f>
        <v>3200000</v>
      </c>
      <c r="H519" s="871">
        <f t="shared" si="131"/>
        <v>2604541.87</v>
      </c>
      <c r="I519" s="872">
        <f t="shared" si="131"/>
        <v>1428582.87</v>
      </c>
      <c r="J519" s="873">
        <f t="shared" si="126"/>
        <v>0.54849679571478727</v>
      </c>
      <c r="K519" s="831"/>
      <c r="L519" s="831"/>
    </row>
    <row r="520" spans="1:12" s="884" customFormat="1" ht="30.75" customHeight="1" x14ac:dyDescent="0.25">
      <c r="A520" s="876"/>
      <c r="B520" s="940"/>
      <c r="C520" s="941"/>
      <c r="D520" s="941"/>
      <c r="E520" s="971"/>
      <c r="F520" s="972" t="s">
        <v>132</v>
      </c>
      <c r="G520" s="973">
        <f t="shared" si="131"/>
        <v>3200000</v>
      </c>
      <c r="H520" s="974">
        <f t="shared" si="131"/>
        <v>2604541.87</v>
      </c>
      <c r="I520" s="892">
        <f t="shared" si="131"/>
        <v>1428582.87</v>
      </c>
      <c r="J520" s="893">
        <f t="shared" si="126"/>
        <v>0.54849679571478727</v>
      </c>
      <c r="K520" s="831"/>
      <c r="L520" s="831"/>
    </row>
    <row r="521" spans="1:12" s="763" customFormat="1" ht="14.25" customHeight="1" x14ac:dyDescent="0.25">
      <c r="A521" s="802"/>
      <c r="B521" s="1014" t="s">
        <v>19</v>
      </c>
      <c r="C521" s="821"/>
      <c r="D521" s="821" t="s">
        <v>394</v>
      </c>
      <c r="E521" s="822" t="s">
        <v>15</v>
      </c>
      <c r="F521" s="823"/>
      <c r="G521" s="889">
        <v>3200000</v>
      </c>
      <c r="H521" s="825">
        <v>2604541.87</v>
      </c>
      <c r="I521" s="826">
        <v>1428582.87</v>
      </c>
      <c r="J521" s="827">
        <f t="shared" si="126"/>
        <v>0.54849679571478727</v>
      </c>
      <c r="K521" s="831"/>
      <c r="L521" s="831"/>
    </row>
    <row r="522" spans="1:12" s="1217" customFormat="1" ht="30" customHeight="1" x14ac:dyDescent="0.25">
      <c r="A522" s="1218"/>
      <c r="B522" s="912"/>
      <c r="C522" s="913"/>
      <c r="D522" s="913"/>
      <c r="E522" s="914"/>
      <c r="F522" s="899" t="s">
        <v>133</v>
      </c>
      <c r="G522" s="900">
        <f t="shared" ref="G522:I523" si="132">G523</f>
        <v>147964489.62</v>
      </c>
      <c r="H522" s="901">
        <f t="shared" si="132"/>
        <v>135443218.03999999</v>
      </c>
      <c r="I522" s="902">
        <f t="shared" si="132"/>
        <v>0</v>
      </c>
      <c r="J522" s="903">
        <f t="shared" si="126"/>
        <v>0</v>
      </c>
      <c r="K522" s="831"/>
      <c r="L522" s="831"/>
    </row>
    <row r="523" spans="1:12" s="884" customFormat="1" ht="29.25" customHeight="1" x14ac:dyDescent="0.25">
      <c r="A523" s="876"/>
      <c r="B523" s="940"/>
      <c r="C523" s="941"/>
      <c r="D523" s="941"/>
      <c r="E523" s="971"/>
      <c r="F523" s="972" t="s">
        <v>134</v>
      </c>
      <c r="G523" s="973">
        <f>G524</f>
        <v>147964489.62</v>
      </c>
      <c r="H523" s="974">
        <f>H524</f>
        <v>135443218.03999999</v>
      </c>
      <c r="I523" s="892">
        <f t="shared" si="132"/>
        <v>0</v>
      </c>
      <c r="J523" s="893">
        <f t="shared" si="126"/>
        <v>0</v>
      </c>
      <c r="K523" s="831"/>
      <c r="L523" s="831"/>
    </row>
    <row r="524" spans="1:12" s="763" customFormat="1" ht="24.75" customHeight="1" thickBot="1" x14ac:dyDescent="0.3">
      <c r="A524" s="802"/>
      <c r="B524" s="1130" t="s">
        <v>19</v>
      </c>
      <c r="C524" s="804"/>
      <c r="D524" s="804" t="s">
        <v>395</v>
      </c>
      <c r="E524" s="805" t="s">
        <v>15</v>
      </c>
      <c r="F524" s="1219"/>
      <c r="G524" s="928">
        <v>147964489.62</v>
      </c>
      <c r="H524" s="929">
        <v>135443218.03999999</v>
      </c>
      <c r="I524" s="809">
        <v>0</v>
      </c>
      <c r="J524" s="810">
        <f t="shared" si="126"/>
        <v>0</v>
      </c>
      <c r="K524" s="831"/>
      <c r="L524" s="831"/>
    </row>
    <row r="525" spans="1:12" s="1220" customFormat="1" ht="36" customHeight="1" thickBot="1" x14ac:dyDescent="0.3">
      <c r="A525" s="769">
        <v>11</v>
      </c>
      <c r="B525" s="770"/>
      <c r="C525" s="771"/>
      <c r="D525" s="771"/>
      <c r="E525" s="772"/>
      <c r="F525" s="773" t="s">
        <v>235</v>
      </c>
      <c r="G525" s="774">
        <f>G526+G533+G538+G547+G550</f>
        <v>136148259</v>
      </c>
      <c r="H525" s="775">
        <f>H526+H533+H538+H547+H550</f>
        <v>139366414.94</v>
      </c>
      <c r="I525" s="776">
        <f t="shared" ref="I525" si="133">I526+I533+I538+I547+I550</f>
        <v>29192389.760000002</v>
      </c>
      <c r="J525" s="777">
        <f t="shared" si="126"/>
        <v>0.20946502622290961</v>
      </c>
      <c r="K525" s="831"/>
      <c r="L525" s="831"/>
    </row>
    <row r="526" spans="1:12" s="874" customFormat="1" ht="33.75" customHeight="1" x14ac:dyDescent="0.25">
      <c r="A526" s="780"/>
      <c r="B526" s="1211"/>
      <c r="C526" s="1212"/>
      <c r="D526" s="1212"/>
      <c r="E526" s="1144"/>
      <c r="F526" s="1213" t="s">
        <v>186</v>
      </c>
      <c r="G526" s="1137">
        <f>G527+G531</f>
        <v>17620678.199999999</v>
      </c>
      <c r="H526" s="1138">
        <f>H527+H529+H531</f>
        <v>19405834.440000001</v>
      </c>
      <c r="I526" s="938">
        <f>I527+I529+I531</f>
        <v>3940668.32</v>
      </c>
      <c r="J526" s="939">
        <f t="shared" si="126"/>
        <v>0.20306616199287741</v>
      </c>
      <c r="K526" s="831"/>
      <c r="L526" s="831"/>
    </row>
    <row r="527" spans="1:12" s="884" customFormat="1" ht="30" x14ac:dyDescent="0.25">
      <c r="A527" s="876"/>
      <c r="B527" s="940"/>
      <c r="C527" s="941"/>
      <c r="D527" s="941"/>
      <c r="E527" s="971"/>
      <c r="F527" s="972" t="s">
        <v>40</v>
      </c>
      <c r="G527" s="973">
        <f>G528</f>
        <v>14338476.93</v>
      </c>
      <c r="H527" s="974">
        <f>H528</f>
        <v>15140691.310000001</v>
      </c>
      <c r="I527" s="892">
        <f t="shared" ref="I527" si="134">I528</f>
        <v>3339645.78</v>
      </c>
      <c r="J527" s="893">
        <f t="shared" si="126"/>
        <v>0.22057419384769161</v>
      </c>
      <c r="K527" s="831"/>
      <c r="L527" s="831"/>
    </row>
    <row r="528" spans="1:12" s="763" customFormat="1" ht="16.5" customHeight="1" x14ac:dyDescent="0.25">
      <c r="A528" s="802"/>
      <c r="B528" s="1318" t="s">
        <v>136</v>
      </c>
      <c r="C528" s="1320"/>
      <c r="D528" s="1320" t="s">
        <v>396</v>
      </c>
      <c r="E528" s="1321" t="s">
        <v>12</v>
      </c>
      <c r="F528" s="1221"/>
      <c r="G528" s="889">
        <v>14338476.93</v>
      </c>
      <c r="H528" s="825">
        <v>15140691.310000001</v>
      </c>
      <c r="I528" s="826">
        <v>3339645.78</v>
      </c>
      <c r="J528" s="827">
        <f t="shared" si="126"/>
        <v>0.22057419384769161</v>
      </c>
      <c r="K528" s="831"/>
      <c r="L528" s="831"/>
    </row>
    <row r="529" spans="1:12" s="1224" customFormat="1" ht="31.5" hidden="1" customHeight="1" x14ac:dyDescent="0.25">
      <c r="A529" s="802"/>
      <c r="B529" s="1177"/>
      <c r="C529" s="1042"/>
      <c r="D529" s="1042"/>
      <c r="E529" s="1042"/>
      <c r="F529" s="1222" t="s">
        <v>428</v>
      </c>
      <c r="G529" s="1223"/>
      <c r="H529" s="1066">
        <f>SUM(H530)</f>
        <v>0</v>
      </c>
      <c r="I529" s="910">
        <f>SUM(I530)</f>
        <v>0</v>
      </c>
      <c r="J529" s="911" t="e">
        <f t="shared" si="126"/>
        <v>#DIV/0!</v>
      </c>
      <c r="K529" s="831"/>
      <c r="L529" s="831"/>
    </row>
    <row r="530" spans="1:12" s="763" customFormat="1" ht="16.5" hidden="1" customHeight="1" x14ac:dyDescent="0.25">
      <c r="A530" s="802"/>
      <c r="B530" s="962" t="s">
        <v>136</v>
      </c>
      <c r="C530" s="821"/>
      <c r="D530" s="821" t="s">
        <v>506</v>
      </c>
      <c r="E530" s="821" t="s">
        <v>130</v>
      </c>
      <c r="F530" s="1046"/>
      <c r="G530" s="1087"/>
      <c r="H530" s="924"/>
      <c r="I530" s="826"/>
      <c r="J530" s="827" t="e">
        <f t="shared" si="126"/>
        <v>#DIV/0!</v>
      </c>
      <c r="K530" s="831"/>
      <c r="L530" s="831"/>
    </row>
    <row r="531" spans="1:12" s="884" customFormat="1" ht="24.75" customHeight="1" x14ac:dyDescent="0.25">
      <c r="A531" s="876"/>
      <c r="B531" s="969"/>
      <c r="C531" s="970"/>
      <c r="D531" s="970"/>
      <c r="E531" s="971"/>
      <c r="F531" s="972" t="s">
        <v>137</v>
      </c>
      <c r="G531" s="973">
        <f t="shared" ref="G531:I531" si="135">G532</f>
        <v>3282201.27</v>
      </c>
      <c r="H531" s="974">
        <f t="shared" si="135"/>
        <v>4265143.13</v>
      </c>
      <c r="I531" s="892">
        <f t="shared" si="135"/>
        <v>601022.54</v>
      </c>
      <c r="J531" s="893">
        <f t="shared" si="126"/>
        <v>0.1409149755778536</v>
      </c>
      <c r="K531" s="831"/>
      <c r="L531" s="831"/>
    </row>
    <row r="532" spans="1:12" s="763" customFormat="1" ht="15.75" customHeight="1" x14ac:dyDescent="0.25">
      <c r="A532" s="802"/>
      <c r="B532" s="955" t="s">
        <v>136</v>
      </c>
      <c r="C532" s="894"/>
      <c r="D532" s="894" t="s">
        <v>397</v>
      </c>
      <c r="E532" s="895" t="s">
        <v>26</v>
      </c>
      <c r="F532" s="832"/>
      <c r="G532" s="889">
        <v>3282201.27</v>
      </c>
      <c r="H532" s="825">
        <v>4265143.13</v>
      </c>
      <c r="I532" s="826">
        <v>601022.54</v>
      </c>
      <c r="J532" s="827">
        <f t="shared" si="126"/>
        <v>0.1409149755778536</v>
      </c>
      <c r="K532" s="831"/>
      <c r="L532" s="831"/>
    </row>
    <row r="533" spans="1:12" s="874" customFormat="1" ht="39" customHeight="1" x14ac:dyDescent="0.25">
      <c r="A533" s="1024"/>
      <c r="B533" s="1211"/>
      <c r="C533" s="1212"/>
      <c r="D533" s="1212"/>
      <c r="E533" s="1144"/>
      <c r="F533" s="1213" t="s">
        <v>187</v>
      </c>
      <c r="G533" s="1137">
        <f>G534+G536</f>
        <v>300000</v>
      </c>
      <c r="H533" s="1138">
        <f>H534+H536</f>
        <v>300000</v>
      </c>
      <c r="I533" s="953">
        <f t="shared" ref="I533" si="136">I534+I536</f>
        <v>44705</v>
      </c>
      <c r="J533" s="954">
        <f t="shared" si="126"/>
        <v>0.14901666666666666</v>
      </c>
      <c r="K533" s="831"/>
      <c r="L533" s="831"/>
    </row>
    <row r="534" spans="1:12" s="884" customFormat="1" ht="30" x14ac:dyDescent="0.25">
      <c r="A534" s="876"/>
      <c r="B534" s="940"/>
      <c r="C534" s="941"/>
      <c r="D534" s="941"/>
      <c r="E534" s="971"/>
      <c r="F534" s="972" t="s">
        <v>109</v>
      </c>
      <c r="G534" s="973">
        <f t="shared" ref="G534:I534" si="137">G535</f>
        <v>200000</v>
      </c>
      <c r="H534" s="974">
        <f t="shared" si="137"/>
        <v>200000</v>
      </c>
      <c r="I534" s="892">
        <f t="shared" si="137"/>
        <v>44705</v>
      </c>
      <c r="J534" s="893">
        <f t="shared" si="126"/>
        <v>0.223525</v>
      </c>
      <c r="K534" s="831"/>
      <c r="L534" s="831"/>
    </row>
    <row r="535" spans="1:12" s="763" customFormat="1" ht="18" customHeight="1" x14ac:dyDescent="0.25">
      <c r="A535" s="802"/>
      <c r="B535" s="955" t="s">
        <v>136</v>
      </c>
      <c r="C535" s="894"/>
      <c r="D535" s="894" t="s">
        <v>398</v>
      </c>
      <c r="E535" s="895" t="s">
        <v>15</v>
      </c>
      <c r="F535" s="832"/>
      <c r="G535" s="889">
        <v>200000</v>
      </c>
      <c r="H535" s="825">
        <v>200000</v>
      </c>
      <c r="I535" s="826">
        <v>44705</v>
      </c>
      <c r="J535" s="827">
        <f t="shared" si="126"/>
        <v>0.223525</v>
      </c>
      <c r="K535" s="831"/>
      <c r="L535" s="831"/>
    </row>
    <row r="536" spans="1:12" s="884" customFormat="1" x14ac:dyDescent="0.25">
      <c r="A536" s="876"/>
      <c r="B536" s="940"/>
      <c r="C536" s="941"/>
      <c r="D536" s="941"/>
      <c r="E536" s="971"/>
      <c r="F536" s="972" t="s">
        <v>138</v>
      </c>
      <c r="G536" s="973">
        <f t="shared" ref="G536:I536" si="138">G537</f>
        <v>100000</v>
      </c>
      <c r="H536" s="974">
        <f t="shared" si="138"/>
        <v>100000</v>
      </c>
      <c r="I536" s="892">
        <f t="shared" si="138"/>
        <v>0</v>
      </c>
      <c r="J536" s="893">
        <f t="shared" si="126"/>
        <v>0</v>
      </c>
      <c r="K536" s="831"/>
      <c r="L536" s="831"/>
    </row>
    <row r="537" spans="1:12" s="763" customFormat="1" ht="16.5" customHeight="1" x14ac:dyDescent="0.25">
      <c r="A537" s="802"/>
      <c r="B537" s="1025" t="s">
        <v>136</v>
      </c>
      <c r="C537" s="894"/>
      <c r="D537" s="894" t="s">
        <v>399</v>
      </c>
      <c r="E537" s="895" t="s">
        <v>139</v>
      </c>
      <c r="F537" s="832"/>
      <c r="G537" s="889">
        <v>100000</v>
      </c>
      <c r="H537" s="825">
        <v>100000</v>
      </c>
      <c r="I537" s="826">
        <v>0</v>
      </c>
      <c r="J537" s="827">
        <f t="shared" si="126"/>
        <v>0</v>
      </c>
      <c r="K537" s="831"/>
      <c r="L537" s="831"/>
    </row>
    <row r="538" spans="1:12" s="874" customFormat="1" ht="57" customHeight="1" x14ac:dyDescent="0.25">
      <c r="A538" s="1024"/>
      <c r="B538" s="1211"/>
      <c r="C538" s="1212"/>
      <c r="D538" s="1212"/>
      <c r="E538" s="1144"/>
      <c r="F538" s="1213" t="s">
        <v>170</v>
      </c>
      <c r="G538" s="1137">
        <f>G539+G541+G543+G545</f>
        <v>117331800</v>
      </c>
      <c r="H538" s="1138">
        <f>H539+H541+H543+H545</f>
        <v>117601300</v>
      </c>
      <c r="I538" s="953">
        <f t="shared" ref="I538" si="139">I539+I541+I543+I545</f>
        <v>24715216.440000001</v>
      </c>
      <c r="J538" s="954">
        <f t="shared" si="126"/>
        <v>0.21016108189280222</v>
      </c>
      <c r="K538" s="831"/>
      <c r="L538" s="831"/>
    </row>
    <row r="539" spans="1:12" s="884" customFormat="1" ht="52.5" customHeight="1" x14ac:dyDescent="0.25">
      <c r="A539" s="876"/>
      <c r="B539" s="940"/>
      <c r="C539" s="941"/>
      <c r="D539" s="941"/>
      <c r="E539" s="971"/>
      <c r="F539" s="972" t="s">
        <v>208</v>
      </c>
      <c r="G539" s="973">
        <f>G540</f>
        <v>931200</v>
      </c>
      <c r="H539" s="974">
        <f>H540</f>
        <v>797200</v>
      </c>
      <c r="I539" s="892">
        <f>I540</f>
        <v>188751.61</v>
      </c>
      <c r="J539" s="893">
        <f t="shared" si="126"/>
        <v>0.23676820120421474</v>
      </c>
      <c r="K539" s="831"/>
      <c r="L539" s="831"/>
    </row>
    <row r="540" spans="1:12" s="763" customFormat="1" ht="20.25" customHeight="1" x14ac:dyDescent="0.25">
      <c r="A540" s="802"/>
      <c r="B540" s="955" t="s">
        <v>136</v>
      </c>
      <c r="C540" s="894"/>
      <c r="D540" s="894" t="s">
        <v>400</v>
      </c>
      <c r="E540" s="895" t="s">
        <v>51</v>
      </c>
      <c r="F540" s="823"/>
      <c r="G540" s="889">
        <v>931200</v>
      </c>
      <c r="H540" s="825">
        <v>797200</v>
      </c>
      <c r="I540" s="826">
        <v>188751.61</v>
      </c>
      <c r="J540" s="827">
        <f t="shared" si="126"/>
        <v>0.23676820120421474</v>
      </c>
      <c r="K540" s="831"/>
      <c r="L540" s="831"/>
    </row>
    <row r="541" spans="1:12" s="884" customFormat="1" ht="51" customHeight="1" x14ac:dyDescent="0.25">
      <c r="A541" s="876"/>
      <c r="B541" s="940"/>
      <c r="C541" s="941"/>
      <c r="D541" s="941"/>
      <c r="E541" s="971"/>
      <c r="F541" s="972" t="s">
        <v>236</v>
      </c>
      <c r="G541" s="973">
        <f>G542</f>
        <v>16849590</v>
      </c>
      <c r="H541" s="974">
        <f>H542</f>
        <v>17917080</v>
      </c>
      <c r="I541" s="892">
        <f t="shared" ref="I541" si="140">I542</f>
        <v>3222403.71</v>
      </c>
      <c r="J541" s="893">
        <f t="shared" si="126"/>
        <v>0.17985094167129911</v>
      </c>
      <c r="K541" s="831"/>
      <c r="L541" s="831"/>
    </row>
    <row r="542" spans="1:12" s="763" customFormat="1" ht="19.5" customHeight="1" x14ac:dyDescent="0.25">
      <c r="A542" s="802"/>
      <c r="B542" s="1025" t="s">
        <v>136</v>
      </c>
      <c r="C542" s="894"/>
      <c r="D542" s="894" t="s">
        <v>401</v>
      </c>
      <c r="E542" s="895" t="s">
        <v>12</v>
      </c>
      <c r="F542" s="823"/>
      <c r="G542" s="889">
        <v>16849590</v>
      </c>
      <c r="H542" s="825">
        <v>17917080</v>
      </c>
      <c r="I542" s="826">
        <v>3222403.71</v>
      </c>
      <c r="J542" s="827">
        <f t="shared" si="126"/>
        <v>0.17985094167129911</v>
      </c>
      <c r="K542" s="831"/>
      <c r="L542" s="831"/>
    </row>
    <row r="543" spans="1:12" s="763" customFormat="1" ht="30" customHeight="1" x14ac:dyDescent="0.25">
      <c r="A543" s="802"/>
      <c r="B543" s="940"/>
      <c r="C543" s="941"/>
      <c r="D543" s="941"/>
      <c r="E543" s="971"/>
      <c r="F543" s="972" t="s">
        <v>237</v>
      </c>
      <c r="G543" s="973">
        <f>G544</f>
        <v>670000</v>
      </c>
      <c r="H543" s="974">
        <f>H544</f>
        <v>620000</v>
      </c>
      <c r="I543" s="892">
        <f t="shared" ref="I543" si="141">I544</f>
        <v>0</v>
      </c>
      <c r="J543" s="893">
        <f t="shared" si="126"/>
        <v>0</v>
      </c>
      <c r="K543" s="831"/>
      <c r="L543" s="831"/>
    </row>
    <row r="544" spans="1:12" s="763" customFormat="1" ht="18.75" customHeight="1" x14ac:dyDescent="0.25">
      <c r="A544" s="802"/>
      <c r="B544" s="1025" t="s">
        <v>136</v>
      </c>
      <c r="C544" s="894"/>
      <c r="D544" s="894" t="s">
        <v>402</v>
      </c>
      <c r="E544" s="895" t="s">
        <v>15</v>
      </c>
      <c r="F544" s="823"/>
      <c r="G544" s="889">
        <v>670000</v>
      </c>
      <c r="H544" s="825">
        <v>620000</v>
      </c>
      <c r="I544" s="826">
        <v>0</v>
      </c>
      <c r="J544" s="827">
        <f t="shared" si="126"/>
        <v>0</v>
      </c>
      <c r="K544" s="831"/>
      <c r="L544" s="831"/>
    </row>
    <row r="545" spans="1:12" s="763" customFormat="1" ht="86.25" customHeight="1" x14ac:dyDescent="0.25">
      <c r="A545" s="802"/>
      <c r="B545" s="940"/>
      <c r="C545" s="941"/>
      <c r="D545" s="941"/>
      <c r="E545" s="971"/>
      <c r="F545" s="972" t="s">
        <v>238</v>
      </c>
      <c r="G545" s="973">
        <f>G546</f>
        <v>98881010</v>
      </c>
      <c r="H545" s="974">
        <f>H546</f>
        <v>98267020</v>
      </c>
      <c r="I545" s="892">
        <f t="shared" ref="I545" si="142">I546</f>
        <v>21304061.120000001</v>
      </c>
      <c r="J545" s="893">
        <f t="shared" si="126"/>
        <v>0.21679767148734133</v>
      </c>
      <c r="K545" s="831"/>
      <c r="L545" s="831"/>
    </row>
    <row r="546" spans="1:12" s="763" customFormat="1" ht="17.25" customHeight="1" x14ac:dyDescent="0.25">
      <c r="A546" s="802"/>
      <c r="B546" s="955" t="s">
        <v>136</v>
      </c>
      <c r="C546" s="894"/>
      <c r="D546" s="894" t="s">
        <v>403</v>
      </c>
      <c r="E546" s="895" t="s">
        <v>51</v>
      </c>
      <c r="F546" s="823"/>
      <c r="G546" s="889">
        <v>98881010</v>
      </c>
      <c r="H546" s="825">
        <v>98267020</v>
      </c>
      <c r="I546" s="826">
        <v>21304061.120000001</v>
      </c>
      <c r="J546" s="827">
        <f t="shared" si="126"/>
        <v>0.21679767148734133</v>
      </c>
      <c r="K546" s="831"/>
      <c r="L546" s="831"/>
    </row>
    <row r="547" spans="1:12" s="874" customFormat="1" ht="44.25" customHeight="1" x14ac:dyDescent="0.25">
      <c r="A547" s="1024"/>
      <c r="B547" s="1211"/>
      <c r="C547" s="1212"/>
      <c r="D547" s="1212"/>
      <c r="E547" s="1144"/>
      <c r="F547" s="1213" t="s">
        <v>188</v>
      </c>
      <c r="G547" s="1137">
        <f t="shared" ref="G547:I548" si="143">G548</f>
        <v>225000</v>
      </c>
      <c r="H547" s="1138">
        <f t="shared" si="143"/>
        <v>225000</v>
      </c>
      <c r="I547" s="953">
        <f t="shared" si="143"/>
        <v>20000</v>
      </c>
      <c r="J547" s="954">
        <f t="shared" si="126"/>
        <v>8.8888888888888892E-2</v>
      </c>
      <c r="K547" s="831"/>
      <c r="L547" s="831"/>
    </row>
    <row r="548" spans="1:12" s="884" customFormat="1" ht="35.25" customHeight="1" x14ac:dyDescent="0.25">
      <c r="A548" s="876"/>
      <c r="B548" s="940"/>
      <c r="C548" s="941"/>
      <c r="D548" s="941"/>
      <c r="E548" s="971"/>
      <c r="F548" s="972" t="s">
        <v>141</v>
      </c>
      <c r="G548" s="973">
        <f t="shared" si="143"/>
        <v>225000</v>
      </c>
      <c r="H548" s="974">
        <f t="shared" si="143"/>
        <v>225000</v>
      </c>
      <c r="I548" s="892">
        <f t="shared" si="143"/>
        <v>20000</v>
      </c>
      <c r="J548" s="893">
        <f t="shared" si="126"/>
        <v>8.8888888888888892E-2</v>
      </c>
      <c r="K548" s="831"/>
      <c r="L548" s="831"/>
    </row>
    <row r="549" spans="1:12" s="763" customFormat="1" ht="21.75" customHeight="1" thickBot="1" x14ac:dyDescent="0.3">
      <c r="A549" s="802"/>
      <c r="B549" s="955" t="s">
        <v>136</v>
      </c>
      <c r="C549" s="894"/>
      <c r="D549" s="894" t="s">
        <v>404</v>
      </c>
      <c r="E549" s="895" t="s">
        <v>30</v>
      </c>
      <c r="F549" s="1221"/>
      <c r="G549" s="978">
        <v>225000</v>
      </c>
      <c r="H549" s="808">
        <v>225000</v>
      </c>
      <c r="I549" s="809">
        <v>20000</v>
      </c>
      <c r="J549" s="810">
        <f t="shared" si="126"/>
        <v>8.8888888888888892E-2</v>
      </c>
      <c r="K549" s="831"/>
      <c r="L549" s="831"/>
    </row>
    <row r="550" spans="1:12" s="874" customFormat="1" ht="31.5" customHeight="1" thickBot="1" x14ac:dyDescent="0.3">
      <c r="A550" s="1024"/>
      <c r="B550" s="781"/>
      <c r="C550" s="782"/>
      <c r="D550" s="782"/>
      <c r="E550" s="783"/>
      <c r="F550" s="784" t="s">
        <v>135</v>
      </c>
      <c r="G550" s="785">
        <f>G551+G557</f>
        <v>670780.80000000005</v>
      </c>
      <c r="H550" s="786">
        <f>H551+H557</f>
        <v>1834280.5</v>
      </c>
      <c r="I550" s="787">
        <f t="shared" ref="I550" si="144">I551+I557</f>
        <v>471800</v>
      </c>
      <c r="J550" s="788">
        <f t="shared" si="126"/>
        <v>0.25721256917903235</v>
      </c>
      <c r="K550" s="831"/>
      <c r="L550" s="831"/>
    </row>
    <row r="551" spans="1:12" s="884" customFormat="1" ht="48.75" customHeight="1" x14ac:dyDescent="0.25">
      <c r="A551" s="876"/>
      <c r="B551" s="1225"/>
      <c r="C551" s="1226"/>
      <c r="D551" s="1226"/>
      <c r="E551" s="1227"/>
      <c r="F551" s="972" t="s">
        <v>184</v>
      </c>
      <c r="G551" s="851">
        <f>G552+G553+G556</f>
        <v>620780.80000000005</v>
      </c>
      <c r="H551" s="797">
        <f>SUM(H552:H556)</f>
        <v>1784280.5</v>
      </c>
      <c r="I551" s="798">
        <f>SUM(I552:I556)</f>
        <v>471800</v>
      </c>
      <c r="J551" s="799">
        <f t="shared" si="126"/>
        <v>0.26442030835398356</v>
      </c>
      <c r="K551" s="831"/>
      <c r="L551" s="831"/>
    </row>
    <row r="552" spans="1:12" s="884" customFormat="1" x14ac:dyDescent="0.25">
      <c r="A552" s="876"/>
      <c r="B552" s="955" t="s">
        <v>136</v>
      </c>
      <c r="C552" s="894"/>
      <c r="D552" s="894" t="s">
        <v>405</v>
      </c>
      <c r="E552" s="895" t="s">
        <v>15</v>
      </c>
      <c r="F552" s="889"/>
      <c r="G552" s="889">
        <v>502500</v>
      </c>
      <c r="H552" s="825">
        <v>1310000</v>
      </c>
      <c r="I552" s="826">
        <v>456800</v>
      </c>
      <c r="J552" s="827">
        <f t="shared" si="126"/>
        <v>0.34870229007633585</v>
      </c>
      <c r="K552" s="831"/>
      <c r="L552" s="831"/>
    </row>
    <row r="553" spans="1:12" s="884" customFormat="1" x14ac:dyDescent="0.25">
      <c r="A553" s="876"/>
      <c r="B553" s="1318" t="s">
        <v>136</v>
      </c>
      <c r="C553" s="1320"/>
      <c r="D553" s="1320" t="s">
        <v>406</v>
      </c>
      <c r="E553" s="1321" t="s">
        <v>15</v>
      </c>
      <c r="F553" s="832"/>
      <c r="G553" s="889">
        <v>58280.800000000003</v>
      </c>
      <c r="H553" s="825">
        <v>312058.8</v>
      </c>
      <c r="I553" s="826">
        <v>0</v>
      </c>
      <c r="J553" s="827">
        <f t="shared" si="126"/>
        <v>0</v>
      </c>
      <c r="K553" s="831"/>
      <c r="L553" s="831"/>
    </row>
    <row r="554" spans="1:12" s="884" customFormat="1" x14ac:dyDescent="0.25">
      <c r="A554" s="876"/>
      <c r="B554" s="1318" t="s">
        <v>74</v>
      </c>
      <c r="C554" s="1320"/>
      <c r="D554" s="1320" t="s">
        <v>406</v>
      </c>
      <c r="E554" s="1321" t="s">
        <v>26</v>
      </c>
      <c r="F554" s="832"/>
      <c r="G554" s="889"/>
      <c r="H554" s="825">
        <v>102221.7</v>
      </c>
      <c r="I554" s="826">
        <v>0</v>
      </c>
      <c r="J554" s="827">
        <f t="shared" si="126"/>
        <v>0</v>
      </c>
      <c r="K554" s="831"/>
      <c r="L554" s="831"/>
    </row>
    <row r="555" spans="1:12" s="884" customFormat="1" x14ac:dyDescent="0.25">
      <c r="A555" s="876"/>
      <c r="B555" s="1318" t="s">
        <v>19</v>
      </c>
      <c r="C555" s="1320"/>
      <c r="D555" s="1320" t="s">
        <v>406</v>
      </c>
      <c r="E555" s="1321" t="s">
        <v>26</v>
      </c>
      <c r="F555" s="832"/>
      <c r="G555" s="889"/>
      <c r="H555" s="825"/>
      <c r="I555" s="826"/>
      <c r="J555" s="827" t="e">
        <f t="shared" si="126"/>
        <v>#DIV/0!</v>
      </c>
      <c r="K555" s="831"/>
      <c r="L555" s="831"/>
    </row>
    <row r="556" spans="1:12" s="884" customFormat="1" x14ac:dyDescent="0.25">
      <c r="A556" s="876"/>
      <c r="B556" s="955" t="s">
        <v>136</v>
      </c>
      <c r="C556" s="894"/>
      <c r="D556" s="894" t="s">
        <v>407</v>
      </c>
      <c r="E556" s="895" t="s">
        <v>234</v>
      </c>
      <c r="F556" s="832"/>
      <c r="G556" s="889">
        <v>60000</v>
      </c>
      <c r="H556" s="825">
        <v>60000</v>
      </c>
      <c r="I556" s="826">
        <v>15000</v>
      </c>
      <c r="J556" s="827">
        <f t="shared" si="126"/>
        <v>0.25</v>
      </c>
      <c r="K556" s="831"/>
      <c r="L556" s="831"/>
    </row>
    <row r="557" spans="1:12" s="884" customFormat="1" ht="45" customHeight="1" x14ac:dyDescent="0.25">
      <c r="A557" s="876"/>
      <c r="B557" s="1225"/>
      <c r="C557" s="1226"/>
      <c r="D557" s="1226"/>
      <c r="E557" s="1227"/>
      <c r="F557" s="972" t="s">
        <v>185</v>
      </c>
      <c r="G557" s="851">
        <f t="shared" ref="G557:I557" si="145">G558</f>
        <v>50000</v>
      </c>
      <c r="H557" s="797">
        <f t="shared" si="145"/>
        <v>50000</v>
      </c>
      <c r="I557" s="838">
        <f t="shared" si="145"/>
        <v>0</v>
      </c>
      <c r="J557" s="839">
        <f t="shared" si="126"/>
        <v>0</v>
      </c>
      <c r="K557" s="831"/>
      <c r="L557" s="831"/>
    </row>
    <row r="558" spans="1:12" s="884" customFormat="1" ht="15.75" thickBot="1" x14ac:dyDescent="0.3">
      <c r="A558" s="876"/>
      <c r="B558" s="1322" t="s">
        <v>136</v>
      </c>
      <c r="C558" s="1313"/>
      <c r="D558" s="1313" t="s">
        <v>408</v>
      </c>
      <c r="E558" s="1316" t="s">
        <v>15</v>
      </c>
      <c r="F558" s="928"/>
      <c r="G558" s="928">
        <v>50000</v>
      </c>
      <c r="H558" s="929">
        <v>50000</v>
      </c>
      <c r="I558" s="809">
        <v>0</v>
      </c>
      <c r="J558" s="810">
        <f t="shared" si="126"/>
        <v>0</v>
      </c>
      <c r="K558" s="831"/>
      <c r="L558" s="831"/>
    </row>
    <row r="559" spans="1:12" s="1220" customFormat="1" ht="36" customHeight="1" thickBot="1" x14ac:dyDescent="0.3">
      <c r="A559" s="984">
        <v>12</v>
      </c>
      <c r="B559" s="985"/>
      <c r="C559" s="986"/>
      <c r="D559" s="986"/>
      <c r="E559" s="1152"/>
      <c r="F559" s="988" t="s">
        <v>239</v>
      </c>
      <c r="G559" s="862">
        <f>G560+G563+G583+G601+G604+G611</f>
        <v>421676418.86000001</v>
      </c>
      <c r="H559" s="863">
        <f>H560+H563+H583+H601+H604+H608+H611</f>
        <v>697391925.80999994</v>
      </c>
      <c r="I559" s="864">
        <f>I560+I563+I583+I601+I604+I608+I611</f>
        <v>148594682.44999999</v>
      </c>
      <c r="J559" s="865">
        <f t="shared" si="126"/>
        <v>0.21307198570934369</v>
      </c>
      <c r="K559" s="831"/>
      <c r="L559" s="831"/>
    </row>
    <row r="560" spans="1:12" s="1231" customFormat="1" ht="51.75" customHeight="1" x14ac:dyDescent="0.25">
      <c r="A560" s="989"/>
      <c r="B560" s="1228"/>
      <c r="C560" s="1229"/>
      <c r="D560" s="1229"/>
      <c r="E560" s="1230"/>
      <c r="F560" s="1216" t="s">
        <v>197</v>
      </c>
      <c r="G560" s="870">
        <f>G561</f>
        <v>8368848.7000000002</v>
      </c>
      <c r="H560" s="871">
        <f>H561</f>
        <v>8710841</v>
      </c>
      <c r="I560" s="872">
        <f t="shared" ref="I560" si="146">I561</f>
        <v>1697747.24</v>
      </c>
      <c r="J560" s="873">
        <f t="shared" si="126"/>
        <v>0.19490049697842035</v>
      </c>
      <c r="K560" s="831"/>
      <c r="L560" s="831"/>
    </row>
    <row r="561" spans="1:12" s="884" customFormat="1" ht="41.25" customHeight="1" x14ac:dyDescent="0.25">
      <c r="A561" s="876"/>
      <c r="B561" s="940"/>
      <c r="C561" s="941"/>
      <c r="D561" s="941"/>
      <c r="E561" s="942"/>
      <c r="F561" s="972" t="s">
        <v>40</v>
      </c>
      <c r="G561" s="973">
        <f t="shared" ref="G561:I561" si="147">G562</f>
        <v>8368848.7000000002</v>
      </c>
      <c r="H561" s="974">
        <f t="shared" si="147"/>
        <v>8710841</v>
      </c>
      <c r="I561" s="892">
        <f t="shared" si="147"/>
        <v>1697747.24</v>
      </c>
      <c r="J561" s="893">
        <f t="shared" si="126"/>
        <v>0.19490049697842035</v>
      </c>
      <c r="K561" s="831"/>
      <c r="L561" s="831"/>
    </row>
    <row r="562" spans="1:12" s="763" customFormat="1" ht="15.75" customHeight="1" x14ac:dyDescent="0.25">
      <c r="A562" s="802"/>
      <c r="B562" s="1014" t="s">
        <v>142</v>
      </c>
      <c r="C562" s="821"/>
      <c r="D562" s="821" t="s">
        <v>409</v>
      </c>
      <c r="E562" s="822" t="s">
        <v>12</v>
      </c>
      <c r="F562" s="832"/>
      <c r="G562" s="889">
        <v>8368848.7000000002</v>
      </c>
      <c r="H562" s="825">
        <v>8710841</v>
      </c>
      <c r="I562" s="826">
        <v>1697747.24</v>
      </c>
      <c r="J562" s="827">
        <f t="shared" si="126"/>
        <v>0.19490049697842035</v>
      </c>
      <c r="K562" s="831"/>
      <c r="L562" s="831"/>
    </row>
    <row r="563" spans="1:12" s="1231" customFormat="1" ht="32.25" customHeight="1" x14ac:dyDescent="0.25">
      <c r="A563" s="1232"/>
      <c r="B563" s="912"/>
      <c r="C563" s="913"/>
      <c r="D563" s="913"/>
      <c r="E563" s="914"/>
      <c r="F563" s="899" t="s">
        <v>198</v>
      </c>
      <c r="G563" s="900">
        <f>G564+G566+G569</f>
        <v>99021919.199999988</v>
      </c>
      <c r="H563" s="901">
        <f>H564+H566+H569+H573+H575+H571+H579+H581+H577</f>
        <v>106816381.17</v>
      </c>
      <c r="I563" s="902">
        <f>I564+I566+I569+I573+I575+I579+I581+I571+I577</f>
        <v>23356131.300000001</v>
      </c>
      <c r="J563" s="903">
        <f t="shared" si="126"/>
        <v>0.21865683001213398</v>
      </c>
      <c r="K563" s="831"/>
      <c r="L563" s="831"/>
    </row>
    <row r="564" spans="1:12" s="884" customFormat="1" ht="17.25" customHeight="1" x14ac:dyDescent="0.25">
      <c r="A564" s="876"/>
      <c r="B564" s="940"/>
      <c r="C564" s="941"/>
      <c r="D564" s="941"/>
      <c r="E564" s="942"/>
      <c r="F564" s="972" t="s">
        <v>143</v>
      </c>
      <c r="G564" s="973">
        <f>G565</f>
        <v>95926467.129999995</v>
      </c>
      <c r="H564" s="974">
        <f>H565</f>
        <v>103479042.14</v>
      </c>
      <c r="I564" s="892">
        <f t="shared" ref="I564" si="148">I565</f>
        <v>22623918.43</v>
      </c>
      <c r="J564" s="893">
        <f t="shared" si="126"/>
        <v>0.2186328551378684</v>
      </c>
      <c r="K564" s="831"/>
      <c r="L564" s="831"/>
    </row>
    <row r="565" spans="1:12" s="966" customFormat="1" ht="15" customHeight="1" x14ac:dyDescent="0.25">
      <c r="A565" s="802"/>
      <c r="B565" s="1319" t="s">
        <v>142</v>
      </c>
      <c r="C565" s="1314"/>
      <c r="D565" s="1314" t="s">
        <v>410</v>
      </c>
      <c r="E565" s="1317" t="s">
        <v>114</v>
      </c>
      <c r="F565" s="832"/>
      <c r="G565" s="889">
        <v>95926467.129999995</v>
      </c>
      <c r="H565" s="825">
        <v>103479042.14</v>
      </c>
      <c r="I565" s="826">
        <v>22623918.43</v>
      </c>
      <c r="J565" s="827">
        <f t="shared" si="126"/>
        <v>0.2186328551378684</v>
      </c>
      <c r="K565" s="831"/>
      <c r="L565" s="831"/>
    </row>
    <row r="566" spans="1:12" s="884" customFormat="1" x14ac:dyDescent="0.25">
      <c r="A566" s="876"/>
      <c r="B566" s="940"/>
      <c r="C566" s="941"/>
      <c r="D566" s="941"/>
      <c r="E566" s="942"/>
      <c r="F566" s="972" t="s">
        <v>144</v>
      </c>
      <c r="G566" s="973">
        <f>G567+G568</f>
        <v>1695000</v>
      </c>
      <c r="H566" s="974">
        <f>H567+H568</f>
        <v>1695840</v>
      </c>
      <c r="I566" s="892">
        <f t="shared" ref="I566" si="149">I567+I568</f>
        <v>283883.39</v>
      </c>
      <c r="J566" s="893">
        <f t="shared" si="126"/>
        <v>0.16739986673271065</v>
      </c>
      <c r="K566" s="831"/>
      <c r="L566" s="831"/>
    </row>
    <row r="567" spans="1:12" s="763" customFormat="1" ht="12.75" customHeight="1" x14ac:dyDescent="0.25">
      <c r="A567" s="802"/>
      <c r="B567" s="955" t="s">
        <v>11</v>
      </c>
      <c r="C567" s="894"/>
      <c r="D567" s="894" t="s">
        <v>411</v>
      </c>
      <c r="E567" s="895" t="s">
        <v>15</v>
      </c>
      <c r="F567" s="832"/>
      <c r="G567" s="889">
        <v>400000</v>
      </c>
      <c r="H567" s="825">
        <v>400000</v>
      </c>
      <c r="I567" s="826">
        <v>25353.99</v>
      </c>
      <c r="J567" s="827">
        <f t="shared" si="126"/>
        <v>6.338497500000001E-2</v>
      </c>
      <c r="K567" s="831"/>
      <c r="L567" s="831"/>
    </row>
    <row r="568" spans="1:12" s="966" customFormat="1" ht="12.75" customHeight="1" x14ac:dyDescent="0.25">
      <c r="A568" s="802"/>
      <c r="B568" s="1025" t="s">
        <v>142</v>
      </c>
      <c r="C568" s="894" t="s">
        <v>597</v>
      </c>
      <c r="D568" s="894" t="s">
        <v>411</v>
      </c>
      <c r="E568" s="895" t="s">
        <v>12</v>
      </c>
      <c r="F568" s="832"/>
      <c r="G568" s="889">
        <v>1295000</v>
      </c>
      <c r="H568" s="825">
        <v>1295840</v>
      </c>
      <c r="I568" s="826">
        <v>258529.4</v>
      </c>
      <c r="J568" s="827">
        <f t="shared" si="126"/>
        <v>0.19950719224595628</v>
      </c>
      <c r="K568" s="831"/>
      <c r="L568" s="831"/>
    </row>
    <row r="569" spans="1:12" s="884" customFormat="1" ht="53.25" customHeight="1" x14ac:dyDescent="0.25">
      <c r="A569" s="876"/>
      <c r="B569" s="940"/>
      <c r="C569" s="941"/>
      <c r="D569" s="941"/>
      <c r="E569" s="942"/>
      <c r="F569" s="972" t="s">
        <v>145</v>
      </c>
      <c r="G569" s="973">
        <f>G570</f>
        <v>1400452.07</v>
      </c>
      <c r="H569" s="974">
        <f>H570</f>
        <v>1491499.03</v>
      </c>
      <c r="I569" s="892">
        <f t="shared" ref="I569" si="150">I570</f>
        <v>298329.48</v>
      </c>
      <c r="J569" s="893">
        <f t="shared" si="126"/>
        <v>0.20001989542024709</v>
      </c>
      <c r="K569" s="831"/>
      <c r="L569" s="831"/>
    </row>
    <row r="570" spans="1:12" s="763" customFormat="1" ht="14.25" customHeight="1" x14ac:dyDescent="0.25">
      <c r="A570" s="802"/>
      <c r="B570" s="1318" t="s">
        <v>142</v>
      </c>
      <c r="C570" s="1320"/>
      <c r="D570" s="1320" t="s">
        <v>412</v>
      </c>
      <c r="E570" s="1321" t="s">
        <v>114</v>
      </c>
      <c r="F570" s="832"/>
      <c r="G570" s="889">
        <v>1400452.07</v>
      </c>
      <c r="H570" s="825">
        <v>1491499.03</v>
      </c>
      <c r="I570" s="826">
        <v>298329.48</v>
      </c>
      <c r="J570" s="827">
        <f t="shared" si="126"/>
        <v>0.20001989542024709</v>
      </c>
      <c r="K570" s="831"/>
      <c r="L570" s="831"/>
    </row>
    <row r="571" spans="1:12" s="763" customFormat="1" ht="30" customHeight="1" x14ac:dyDescent="0.25">
      <c r="A571" s="802"/>
      <c r="B571" s="940"/>
      <c r="C571" s="941"/>
      <c r="D571" s="941"/>
      <c r="E571" s="942"/>
      <c r="F571" s="972" t="s">
        <v>498</v>
      </c>
      <c r="G571" s="973">
        <f>G572</f>
        <v>1400452.07</v>
      </c>
      <c r="H571" s="974">
        <f>SUM(H574)</f>
        <v>150000</v>
      </c>
      <c r="I571" s="892">
        <f>SUM(I574)</f>
        <v>150000</v>
      </c>
      <c r="J571" s="893">
        <f t="shared" si="126"/>
        <v>1</v>
      </c>
      <c r="K571" s="831"/>
      <c r="L571" s="831"/>
    </row>
    <row r="572" spans="1:12" s="763" customFormat="1" ht="14.25" hidden="1" customHeight="1" x14ac:dyDescent="0.25">
      <c r="A572" s="802"/>
      <c r="B572" s="1318" t="s">
        <v>142</v>
      </c>
      <c r="C572" s="1320"/>
      <c r="D572" s="1320" t="s">
        <v>497</v>
      </c>
      <c r="E572" s="1321" t="s">
        <v>114</v>
      </c>
      <c r="F572" s="832"/>
      <c r="G572" s="889">
        <v>1400452.07</v>
      </c>
      <c r="H572" s="825"/>
      <c r="I572" s="826"/>
      <c r="J572" s="827" t="e">
        <f t="shared" ref="J572:J637" si="151">I572/H572</f>
        <v>#DIV/0!</v>
      </c>
      <c r="K572" s="831"/>
      <c r="L572" s="831"/>
    </row>
    <row r="573" spans="1:12" s="763" customFormat="1" ht="33" hidden="1" customHeight="1" x14ac:dyDescent="0.25">
      <c r="A573" s="802"/>
      <c r="B573" s="940"/>
      <c r="C573" s="941"/>
      <c r="D573" s="941"/>
      <c r="E573" s="942"/>
      <c r="F573" s="972" t="s">
        <v>21</v>
      </c>
      <c r="G573" s="973"/>
      <c r="H573" s="974"/>
      <c r="I573" s="892"/>
      <c r="J573" s="893" t="e">
        <f t="shared" si="151"/>
        <v>#DIV/0!</v>
      </c>
      <c r="K573" s="831"/>
      <c r="L573" s="831"/>
    </row>
    <row r="574" spans="1:12" s="763" customFormat="1" ht="14.25" customHeight="1" x14ac:dyDescent="0.25">
      <c r="A574" s="802"/>
      <c r="B574" s="1318" t="s">
        <v>41</v>
      </c>
      <c r="C574" s="1320"/>
      <c r="D574" s="1320" t="s">
        <v>446</v>
      </c>
      <c r="E574" s="1321" t="s">
        <v>22</v>
      </c>
      <c r="F574" s="832"/>
      <c r="G574" s="889"/>
      <c r="H574" s="825">
        <v>150000</v>
      </c>
      <c r="I574" s="826">
        <v>150000</v>
      </c>
      <c r="J574" s="827">
        <f t="shared" si="151"/>
        <v>1</v>
      </c>
      <c r="K574" s="831"/>
      <c r="L574" s="831"/>
    </row>
    <row r="575" spans="1:12" s="884" customFormat="1" hidden="1" x14ac:dyDescent="0.25">
      <c r="A575" s="876"/>
      <c r="B575" s="940"/>
      <c r="C575" s="941"/>
      <c r="D575" s="941"/>
      <c r="E575" s="942"/>
      <c r="F575" s="972" t="s">
        <v>146</v>
      </c>
      <c r="G575" s="973">
        <f>SUM(G576:G576)</f>
        <v>0</v>
      </c>
      <c r="H575" s="974"/>
      <c r="I575" s="892"/>
      <c r="J575" s="893" t="e">
        <f t="shared" si="151"/>
        <v>#DIV/0!</v>
      </c>
      <c r="K575" s="831"/>
      <c r="L575" s="831"/>
    </row>
    <row r="576" spans="1:12" s="763" customFormat="1" ht="14.25" hidden="1" customHeight="1" x14ac:dyDescent="0.25">
      <c r="A576" s="802"/>
      <c r="B576" s="1318" t="s">
        <v>41</v>
      </c>
      <c r="C576" s="1320"/>
      <c r="D576" s="1320" t="s">
        <v>459</v>
      </c>
      <c r="E576" s="1321" t="s">
        <v>22</v>
      </c>
      <c r="F576" s="832"/>
      <c r="G576" s="889"/>
      <c r="H576" s="825"/>
      <c r="I576" s="826"/>
      <c r="J576" s="827" t="e">
        <f t="shared" si="151"/>
        <v>#DIV/0!</v>
      </c>
      <c r="K576" s="831"/>
      <c r="L576" s="831"/>
    </row>
    <row r="577" spans="1:12" s="763" customFormat="1" ht="65.25" hidden="1" customHeight="1" x14ac:dyDescent="0.25">
      <c r="A577" s="802"/>
      <c r="B577" s="940"/>
      <c r="C577" s="941"/>
      <c r="D577" s="941"/>
      <c r="E577" s="942"/>
      <c r="F577" s="972" t="s">
        <v>534</v>
      </c>
      <c r="G577" s="973"/>
      <c r="H577" s="974"/>
      <c r="I577" s="892"/>
      <c r="J577" s="893" t="e">
        <f t="shared" si="151"/>
        <v>#DIV/0!</v>
      </c>
      <c r="K577" s="831"/>
      <c r="L577" s="831"/>
    </row>
    <row r="578" spans="1:12" s="763" customFormat="1" ht="14.25" hidden="1" customHeight="1" x14ac:dyDescent="0.25">
      <c r="A578" s="802"/>
      <c r="B578" s="1318" t="s">
        <v>142</v>
      </c>
      <c r="C578" s="1320" t="s">
        <v>532</v>
      </c>
      <c r="D578" s="1320" t="s">
        <v>535</v>
      </c>
      <c r="E578" s="1321" t="s">
        <v>12</v>
      </c>
      <c r="F578" s="832"/>
      <c r="G578" s="889"/>
      <c r="H578" s="825"/>
      <c r="I578" s="826"/>
      <c r="J578" s="827" t="e">
        <f t="shared" si="151"/>
        <v>#DIV/0!</v>
      </c>
      <c r="K578" s="831"/>
      <c r="L578" s="831"/>
    </row>
    <row r="579" spans="1:12" s="763" customFormat="1" ht="63" hidden="1" customHeight="1" x14ac:dyDescent="0.25">
      <c r="A579" s="802"/>
      <c r="B579" s="940"/>
      <c r="C579" s="941"/>
      <c r="D579" s="941"/>
      <c r="E579" s="942"/>
      <c r="F579" s="972" t="s">
        <v>507</v>
      </c>
      <c r="G579" s="973"/>
      <c r="H579" s="974"/>
      <c r="I579" s="892"/>
      <c r="J579" s="893" t="e">
        <f t="shared" si="151"/>
        <v>#DIV/0!</v>
      </c>
      <c r="K579" s="831"/>
      <c r="L579" s="831"/>
    </row>
    <row r="580" spans="1:12" s="763" customFormat="1" ht="15" hidden="1" customHeight="1" x14ac:dyDescent="0.25">
      <c r="A580" s="802"/>
      <c r="B580" s="962" t="s">
        <v>142</v>
      </c>
      <c r="C580" s="821"/>
      <c r="D580" s="821" t="s">
        <v>508</v>
      </c>
      <c r="E580" s="821" t="s">
        <v>114</v>
      </c>
      <c r="F580" s="1046"/>
      <c r="G580" s="1233"/>
      <c r="H580" s="825"/>
      <c r="I580" s="826"/>
      <c r="J580" s="827" t="e">
        <f t="shared" si="151"/>
        <v>#DIV/0!</v>
      </c>
      <c r="K580" s="831"/>
      <c r="L580" s="831"/>
    </row>
    <row r="581" spans="1:12" s="763" customFormat="1" ht="33" hidden="1" customHeight="1" x14ac:dyDescent="0.25">
      <c r="A581" s="802"/>
      <c r="B581" s="940"/>
      <c r="C581" s="941"/>
      <c r="D581" s="941"/>
      <c r="E581" s="942"/>
      <c r="F581" s="972" t="s">
        <v>518</v>
      </c>
      <c r="G581" s="973"/>
      <c r="H581" s="974">
        <f>SUM(H582)</f>
        <v>0</v>
      </c>
      <c r="I581" s="892">
        <f>SUM(I582)</f>
        <v>0</v>
      </c>
      <c r="J581" s="893" t="e">
        <f t="shared" si="151"/>
        <v>#DIV/0!</v>
      </c>
      <c r="K581" s="831"/>
      <c r="L581" s="831"/>
    </row>
    <row r="582" spans="1:12" s="763" customFormat="1" ht="15" hidden="1" customHeight="1" x14ac:dyDescent="0.25">
      <c r="A582" s="802"/>
      <c r="B582" s="962" t="s">
        <v>142</v>
      </c>
      <c r="C582" s="821"/>
      <c r="D582" s="821" t="s">
        <v>519</v>
      </c>
      <c r="E582" s="821" t="s">
        <v>114</v>
      </c>
      <c r="F582" s="1046"/>
      <c r="G582" s="1233"/>
      <c r="H582" s="825"/>
      <c r="I582" s="826"/>
      <c r="J582" s="827" t="e">
        <f t="shared" si="151"/>
        <v>#DIV/0!</v>
      </c>
      <c r="K582" s="831"/>
      <c r="L582" s="831"/>
    </row>
    <row r="583" spans="1:12" s="1231" customFormat="1" ht="46.5" customHeight="1" x14ac:dyDescent="0.25">
      <c r="A583" s="1232"/>
      <c r="B583" s="912"/>
      <c r="C583" s="913"/>
      <c r="D583" s="913"/>
      <c r="E583" s="914"/>
      <c r="F583" s="899" t="s">
        <v>199</v>
      </c>
      <c r="G583" s="900">
        <f>G586+G588+G592</f>
        <v>241420301.34999999</v>
      </c>
      <c r="H583" s="901">
        <f>H586+H588+H590+H592+H584+H595+H597+H599</f>
        <v>269252906.00999999</v>
      </c>
      <c r="I583" s="902">
        <f>I586+I588+I590+I592+I584+I595+I597+I599</f>
        <v>52137838.560000002</v>
      </c>
      <c r="J583" s="903">
        <f t="shared" si="151"/>
        <v>0.193638907496373</v>
      </c>
      <c r="K583" s="831"/>
      <c r="L583" s="831"/>
    </row>
    <row r="584" spans="1:12" s="1231" customFormat="1" ht="16.5" customHeight="1" x14ac:dyDescent="0.25">
      <c r="A584" s="1232"/>
      <c r="B584" s="940"/>
      <c r="C584" s="941"/>
      <c r="D584" s="941"/>
      <c r="E584" s="942"/>
      <c r="F584" s="972" t="s">
        <v>69</v>
      </c>
      <c r="G584" s="973"/>
      <c r="H584" s="974">
        <f>H585</f>
        <v>267502814.00999999</v>
      </c>
      <c r="I584" s="892">
        <f>I585</f>
        <v>51447838.560000002</v>
      </c>
      <c r="J584" s="893">
        <f t="shared" si="151"/>
        <v>0.19232634524015416</v>
      </c>
      <c r="K584" s="831"/>
      <c r="L584" s="831"/>
    </row>
    <row r="585" spans="1:12" s="1231" customFormat="1" ht="15" customHeight="1" x14ac:dyDescent="0.25">
      <c r="A585" s="1232"/>
      <c r="B585" s="955" t="s">
        <v>142</v>
      </c>
      <c r="C585" s="894"/>
      <c r="D585" s="894" t="s">
        <v>460</v>
      </c>
      <c r="E585" s="895" t="s">
        <v>26</v>
      </c>
      <c r="F585" s="832"/>
      <c r="G585" s="889"/>
      <c r="H585" s="825">
        <v>267502814.00999999</v>
      </c>
      <c r="I585" s="826">
        <v>51447838.560000002</v>
      </c>
      <c r="J585" s="827">
        <f t="shared" si="151"/>
        <v>0.19232634524015416</v>
      </c>
      <c r="K585" s="831"/>
      <c r="L585" s="831"/>
    </row>
    <row r="586" spans="1:12" s="884" customFormat="1" ht="17.25" hidden="1" customHeight="1" x14ac:dyDescent="0.25">
      <c r="A586" s="876"/>
      <c r="B586" s="940"/>
      <c r="C586" s="941"/>
      <c r="D586" s="941"/>
      <c r="E586" s="942"/>
      <c r="F586" s="972" t="s">
        <v>148</v>
      </c>
      <c r="G586" s="973">
        <f>G587</f>
        <v>239765376.34999999</v>
      </c>
      <c r="H586" s="974">
        <f>H587</f>
        <v>0</v>
      </c>
      <c r="I586" s="892">
        <f t="shared" ref="I586" si="152">I587</f>
        <v>0</v>
      </c>
      <c r="J586" s="893" t="e">
        <f t="shared" si="151"/>
        <v>#DIV/0!</v>
      </c>
      <c r="K586" s="831"/>
      <c r="L586" s="831"/>
    </row>
    <row r="587" spans="1:12" s="763" customFormat="1" ht="15.75" hidden="1" customHeight="1" x14ac:dyDescent="0.25">
      <c r="A587" s="802"/>
      <c r="B587" s="955" t="s">
        <v>142</v>
      </c>
      <c r="C587" s="894"/>
      <c r="D587" s="894" t="s">
        <v>413</v>
      </c>
      <c r="E587" s="895" t="s">
        <v>26</v>
      </c>
      <c r="F587" s="832"/>
      <c r="G587" s="889">
        <v>239765376.34999999</v>
      </c>
      <c r="H587" s="825"/>
      <c r="I587" s="826"/>
      <c r="J587" s="827" t="e">
        <f t="shared" si="151"/>
        <v>#DIV/0!</v>
      </c>
      <c r="K587" s="831"/>
      <c r="L587" s="831"/>
    </row>
    <row r="588" spans="1:12" s="884" customFormat="1" ht="30" customHeight="1" x14ac:dyDescent="0.25">
      <c r="A588" s="876"/>
      <c r="B588" s="940"/>
      <c r="C588" s="941"/>
      <c r="D588" s="941"/>
      <c r="E588" s="942"/>
      <c r="F588" s="972" t="s">
        <v>92</v>
      </c>
      <c r="G588" s="973">
        <f>G589</f>
        <v>690000</v>
      </c>
      <c r="H588" s="974">
        <f>H589</f>
        <v>690000</v>
      </c>
      <c r="I588" s="892">
        <f t="shared" ref="I588" si="153">I589</f>
        <v>690000</v>
      </c>
      <c r="J588" s="893">
        <f t="shared" si="151"/>
        <v>1</v>
      </c>
      <c r="K588" s="831"/>
      <c r="L588" s="831"/>
    </row>
    <row r="589" spans="1:12" s="763" customFormat="1" ht="15.75" customHeight="1" x14ac:dyDescent="0.25">
      <c r="A589" s="802"/>
      <c r="B589" s="1318" t="s">
        <v>142</v>
      </c>
      <c r="C589" s="1320"/>
      <c r="D589" s="1320" t="s">
        <v>414</v>
      </c>
      <c r="E589" s="1321" t="s">
        <v>149</v>
      </c>
      <c r="F589" s="832"/>
      <c r="G589" s="889">
        <v>690000</v>
      </c>
      <c r="H589" s="825">
        <v>690000</v>
      </c>
      <c r="I589" s="826">
        <v>690000</v>
      </c>
      <c r="J589" s="827">
        <f t="shared" si="151"/>
        <v>1</v>
      </c>
      <c r="K589" s="831"/>
      <c r="L589" s="831"/>
    </row>
    <row r="590" spans="1:12" s="763" customFormat="1" ht="48.75" customHeight="1" x14ac:dyDescent="0.25">
      <c r="A590" s="802"/>
      <c r="B590" s="940"/>
      <c r="C590" s="941"/>
      <c r="D590" s="941"/>
      <c r="E590" s="942"/>
      <c r="F590" s="972" t="s">
        <v>520</v>
      </c>
      <c r="G590" s="973"/>
      <c r="H590" s="974">
        <f>SUM(H591)</f>
        <v>934763</v>
      </c>
      <c r="I590" s="892">
        <f>SUM(I591)</f>
        <v>0</v>
      </c>
      <c r="J590" s="893">
        <f t="shared" si="151"/>
        <v>0</v>
      </c>
      <c r="K590" s="831"/>
      <c r="L590" s="831"/>
    </row>
    <row r="591" spans="1:12" s="763" customFormat="1" ht="26.25" customHeight="1" x14ac:dyDescent="0.25">
      <c r="A591" s="802"/>
      <c r="B591" s="962" t="s">
        <v>142</v>
      </c>
      <c r="C591" s="821"/>
      <c r="D591" s="821" t="s">
        <v>521</v>
      </c>
      <c r="E591" s="821" t="s">
        <v>53</v>
      </c>
      <c r="F591" s="1234"/>
      <c r="G591" s="923"/>
      <c r="H591" s="924">
        <v>934763</v>
      </c>
      <c r="I591" s="826">
        <v>0</v>
      </c>
      <c r="J591" s="827">
        <f t="shared" si="151"/>
        <v>0</v>
      </c>
      <c r="K591" s="831"/>
      <c r="L591" s="831"/>
    </row>
    <row r="592" spans="1:12" s="763" customFormat="1" ht="62.25" customHeight="1" x14ac:dyDescent="0.25">
      <c r="A592" s="802"/>
      <c r="B592" s="940"/>
      <c r="C592" s="941"/>
      <c r="D592" s="941"/>
      <c r="E592" s="942"/>
      <c r="F592" s="972" t="s">
        <v>147</v>
      </c>
      <c r="G592" s="973">
        <f>G593</f>
        <v>964925</v>
      </c>
      <c r="H592" s="974">
        <f>H593+H594</f>
        <v>125329</v>
      </c>
      <c r="I592" s="892">
        <f>I593+I594</f>
        <v>0</v>
      </c>
      <c r="J592" s="893">
        <f t="shared" si="151"/>
        <v>0</v>
      </c>
      <c r="K592" s="831"/>
      <c r="L592" s="831"/>
    </row>
    <row r="593" spans="1:12" s="763" customFormat="1" ht="21" customHeight="1" x14ac:dyDescent="0.25">
      <c r="A593" s="802"/>
      <c r="B593" s="1318" t="s">
        <v>142</v>
      </c>
      <c r="C593" s="1320" t="s">
        <v>532</v>
      </c>
      <c r="D593" s="1320" t="s">
        <v>415</v>
      </c>
      <c r="E593" s="1321" t="s">
        <v>26</v>
      </c>
      <c r="F593" s="832"/>
      <c r="G593" s="889">
        <v>964925</v>
      </c>
      <c r="H593" s="825">
        <v>125329</v>
      </c>
      <c r="I593" s="826">
        <v>0</v>
      </c>
      <c r="J593" s="827">
        <f t="shared" si="151"/>
        <v>0</v>
      </c>
      <c r="K593" s="831"/>
      <c r="L593" s="831"/>
    </row>
    <row r="594" spans="1:12" s="763" customFormat="1" ht="21" hidden="1" customHeight="1" x14ac:dyDescent="0.25">
      <c r="A594" s="802"/>
      <c r="B594" s="1318" t="s">
        <v>142</v>
      </c>
      <c r="C594" s="1320" t="s">
        <v>533</v>
      </c>
      <c r="D594" s="1320" t="s">
        <v>415</v>
      </c>
      <c r="E594" s="1321" t="s">
        <v>26</v>
      </c>
      <c r="F594" s="1234"/>
      <c r="G594" s="889"/>
      <c r="H594" s="825"/>
      <c r="I594" s="826">
        <v>0</v>
      </c>
      <c r="J594" s="827" t="e">
        <f t="shared" si="151"/>
        <v>#DIV/0!</v>
      </c>
      <c r="K594" s="831"/>
      <c r="L594" s="831"/>
    </row>
    <row r="595" spans="1:12" s="1224" customFormat="1" ht="66.75" hidden="1" customHeight="1" x14ac:dyDescent="0.25">
      <c r="A595" s="802"/>
      <c r="B595" s="940"/>
      <c r="C595" s="941"/>
      <c r="D595" s="941"/>
      <c r="E595" s="942"/>
      <c r="F595" s="972" t="s">
        <v>509</v>
      </c>
      <c r="G595" s="973"/>
      <c r="H595" s="974">
        <f>SUM(H596)</f>
        <v>0</v>
      </c>
      <c r="I595" s="892">
        <f>SUM(I596)</f>
        <v>0</v>
      </c>
      <c r="J595" s="893" t="e">
        <f t="shared" si="151"/>
        <v>#DIV/0!</v>
      </c>
      <c r="K595" s="831"/>
      <c r="L595" s="831"/>
    </row>
    <row r="596" spans="1:12" s="763" customFormat="1" ht="18.75" hidden="1" customHeight="1" x14ac:dyDescent="0.25">
      <c r="A596" s="802"/>
      <c r="B596" s="962" t="s">
        <v>142</v>
      </c>
      <c r="C596" s="821"/>
      <c r="D596" s="821" t="s">
        <v>510</v>
      </c>
      <c r="E596" s="821" t="s">
        <v>26</v>
      </c>
      <c r="F596" s="1069"/>
      <c r="G596" s="1233"/>
      <c r="H596" s="825"/>
      <c r="I596" s="826">
        <v>0</v>
      </c>
      <c r="J596" s="827" t="e">
        <f t="shared" si="151"/>
        <v>#DIV/0!</v>
      </c>
      <c r="K596" s="831"/>
      <c r="L596" s="831"/>
    </row>
    <row r="597" spans="1:12" s="763" customFormat="1" ht="48.75" hidden="1" customHeight="1" x14ac:dyDescent="0.25">
      <c r="A597" s="802"/>
      <c r="B597" s="940"/>
      <c r="C597" s="941"/>
      <c r="D597" s="941"/>
      <c r="E597" s="942"/>
      <c r="F597" s="972" t="s">
        <v>498</v>
      </c>
      <c r="G597" s="973"/>
      <c r="H597" s="974">
        <f>SUM(H598)</f>
        <v>0</v>
      </c>
      <c r="I597" s="892">
        <f>SUM(I598)</f>
        <v>0</v>
      </c>
      <c r="J597" s="893" t="e">
        <f t="shared" si="151"/>
        <v>#DIV/0!</v>
      </c>
      <c r="K597" s="831"/>
      <c r="L597" s="831"/>
    </row>
    <row r="598" spans="1:12" s="763" customFormat="1" ht="26.25" hidden="1" customHeight="1" x14ac:dyDescent="0.25">
      <c r="A598" s="802"/>
      <c r="B598" s="962" t="s">
        <v>142</v>
      </c>
      <c r="C598" s="821" t="s">
        <v>533</v>
      </c>
      <c r="D598" s="821" t="s">
        <v>537</v>
      </c>
      <c r="E598" s="821"/>
      <c r="F598" s="1234"/>
      <c r="G598" s="923"/>
      <c r="H598" s="924"/>
      <c r="I598" s="826"/>
      <c r="J598" s="827" t="e">
        <f t="shared" si="151"/>
        <v>#DIV/0!</v>
      </c>
      <c r="K598" s="831"/>
      <c r="L598" s="831"/>
    </row>
    <row r="599" spans="1:12" s="763" customFormat="1" ht="48.75" hidden="1" customHeight="1" x14ac:dyDescent="0.25">
      <c r="A599" s="802"/>
      <c r="B599" s="940"/>
      <c r="C599" s="941"/>
      <c r="D599" s="941"/>
      <c r="E599" s="942"/>
      <c r="F599" s="972" t="s">
        <v>536</v>
      </c>
      <c r="G599" s="973"/>
      <c r="H599" s="974">
        <f>SUM(H600)</f>
        <v>0</v>
      </c>
      <c r="I599" s="892">
        <f>SUM(I600)</f>
        <v>0</v>
      </c>
      <c r="J599" s="893" t="e">
        <f t="shared" si="151"/>
        <v>#DIV/0!</v>
      </c>
      <c r="K599" s="831"/>
      <c r="L599" s="831"/>
    </row>
    <row r="600" spans="1:12" s="763" customFormat="1" ht="26.25" hidden="1" customHeight="1" x14ac:dyDescent="0.25">
      <c r="A600" s="802"/>
      <c r="B600" s="962" t="s">
        <v>142</v>
      </c>
      <c r="C600" s="821" t="s">
        <v>533</v>
      </c>
      <c r="D600" s="821" t="s">
        <v>538</v>
      </c>
      <c r="E600" s="821"/>
      <c r="F600" s="1234"/>
      <c r="G600" s="923"/>
      <c r="H600" s="924"/>
      <c r="I600" s="826"/>
      <c r="J600" s="827" t="e">
        <f t="shared" si="151"/>
        <v>#DIV/0!</v>
      </c>
      <c r="K600" s="831"/>
      <c r="L600" s="831"/>
    </row>
    <row r="601" spans="1:12" s="1231" customFormat="1" ht="33.75" customHeight="1" x14ac:dyDescent="0.25">
      <c r="A601" s="1232"/>
      <c r="B601" s="912"/>
      <c r="C601" s="913"/>
      <c r="D601" s="913"/>
      <c r="E601" s="914"/>
      <c r="F601" s="899" t="s">
        <v>200</v>
      </c>
      <c r="G601" s="900">
        <f t="shared" ref="G601:I601" si="154">G602</f>
        <v>558000</v>
      </c>
      <c r="H601" s="901">
        <f t="shared" si="154"/>
        <v>558000</v>
      </c>
      <c r="I601" s="902">
        <f t="shared" si="154"/>
        <v>0</v>
      </c>
      <c r="J601" s="903">
        <f t="shared" si="151"/>
        <v>0</v>
      </c>
      <c r="K601" s="831"/>
      <c r="L601" s="831"/>
    </row>
    <row r="602" spans="1:12" s="884" customFormat="1" ht="30.75" customHeight="1" x14ac:dyDescent="0.25">
      <c r="A602" s="876"/>
      <c r="B602" s="940"/>
      <c r="C602" s="941"/>
      <c r="D602" s="941"/>
      <c r="E602" s="942"/>
      <c r="F602" s="972" t="s">
        <v>150</v>
      </c>
      <c r="G602" s="973">
        <f>SUM(G603:G603)</f>
        <v>558000</v>
      </c>
      <c r="H602" s="974">
        <f>SUM(H603:H603)</f>
        <v>558000</v>
      </c>
      <c r="I602" s="892">
        <f>SUM(I603:I603)</f>
        <v>0</v>
      </c>
      <c r="J602" s="893">
        <f t="shared" si="151"/>
        <v>0</v>
      </c>
      <c r="K602" s="831"/>
      <c r="L602" s="831"/>
    </row>
    <row r="603" spans="1:12" s="763" customFormat="1" ht="15.75" customHeight="1" x14ac:dyDescent="0.25">
      <c r="A603" s="802"/>
      <c r="B603" s="955" t="s">
        <v>142</v>
      </c>
      <c r="C603" s="894"/>
      <c r="D603" s="894" t="s">
        <v>416</v>
      </c>
      <c r="E603" s="895" t="s">
        <v>26</v>
      </c>
      <c r="F603" s="823"/>
      <c r="G603" s="889">
        <v>558000</v>
      </c>
      <c r="H603" s="825">
        <v>558000</v>
      </c>
      <c r="I603" s="826">
        <v>0</v>
      </c>
      <c r="J603" s="827">
        <f t="shared" si="151"/>
        <v>0</v>
      </c>
      <c r="K603" s="831"/>
      <c r="L603" s="831"/>
    </row>
    <row r="604" spans="1:12" s="1231" customFormat="1" ht="51.75" hidden="1" customHeight="1" x14ac:dyDescent="0.25">
      <c r="A604" s="1232"/>
      <c r="B604" s="912"/>
      <c r="C604" s="913"/>
      <c r="D604" s="913"/>
      <c r="E604" s="914"/>
      <c r="F604" s="899" t="s">
        <v>151</v>
      </c>
      <c r="G604" s="900">
        <f>G605</f>
        <v>2466618</v>
      </c>
      <c r="H604" s="901">
        <f>H605</f>
        <v>0</v>
      </c>
      <c r="I604" s="902">
        <f t="shared" ref="I604" si="155">I605</f>
        <v>0</v>
      </c>
      <c r="J604" s="903" t="e">
        <f t="shared" si="151"/>
        <v>#DIV/0!</v>
      </c>
      <c r="K604" s="831"/>
      <c r="L604" s="831"/>
    </row>
    <row r="605" spans="1:12" s="884" customFormat="1" ht="45" hidden="1" customHeight="1" x14ac:dyDescent="0.25">
      <c r="A605" s="876"/>
      <c r="B605" s="940"/>
      <c r="C605" s="941"/>
      <c r="D605" s="941"/>
      <c r="E605" s="942"/>
      <c r="F605" s="972" t="s">
        <v>151</v>
      </c>
      <c r="G605" s="973">
        <f>G606</f>
        <v>2466618</v>
      </c>
      <c r="H605" s="974">
        <f>SUM(H606:H607)</f>
        <v>0</v>
      </c>
      <c r="I605" s="892">
        <f>SUM(I606:I607)</f>
        <v>0</v>
      </c>
      <c r="J605" s="893" t="e">
        <f t="shared" si="151"/>
        <v>#DIV/0!</v>
      </c>
      <c r="K605" s="831"/>
      <c r="L605" s="831"/>
    </row>
    <row r="606" spans="1:12" s="763" customFormat="1" ht="15" hidden="1" customHeight="1" x14ac:dyDescent="0.25">
      <c r="A606" s="802"/>
      <c r="B606" s="1318" t="s">
        <v>142</v>
      </c>
      <c r="C606" s="1320" t="s">
        <v>532</v>
      </c>
      <c r="D606" s="1320" t="s">
        <v>417</v>
      </c>
      <c r="E606" s="1321" t="s">
        <v>102</v>
      </c>
      <c r="F606" s="1041"/>
      <c r="G606" s="889">
        <v>2466618</v>
      </c>
      <c r="H606" s="825"/>
      <c r="I606" s="826"/>
      <c r="J606" s="827" t="e">
        <f t="shared" si="151"/>
        <v>#DIV/0!</v>
      </c>
      <c r="K606" s="831"/>
      <c r="L606" s="831"/>
    </row>
    <row r="607" spans="1:12" s="763" customFormat="1" ht="15" hidden="1" customHeight="1" x14ac:dyDescent="0.25">
      <c r="A607" s="802"/>
      <c r="B607" s="962" t="s">
        <v>142</v>
      </c>
      <c r="C607" s="821" t="s">
        <v>533</v>
      </c>
      <c r="D607" s="821" t="s">
        <v>549</v>
      </c>
      <c r="E607" s="821" t="s">
        <v>102</v>
      </c>
      <c r="F607" s="1069"/>
      <c r="G607" s="1233"/>
      <c r="H607" s="825"/>
      <c r="I607" s="826"/>
      <c r="J607" s="827" t="e">
        <f t="shared" si="151"/>
        <v>#DIV/0!</v>
      </c>
      <c r="K607" s="831"/>
      <c r="L607" s="831"/>
    </row>
    <row r="608" spans="1:12" s="763" customFormat="1" ht="43.5" customHeight="1" x14ac:dyDescent="0.25">
      <c r="A608" s="802"/>
      <c r="B608" s="1235"/>
      <c r="C608" s="1236"/>
      <c r="D608" s="1236"/>
      <c r="E608" s="1236"/>
      <c r="F608" s="1173" t="s">
        <v>599</v>
      </c>
      <c r="G608" s="1237"/>
      <c r="H608" s="1237">
        <f>SUM(H609)</f>
        <v>14138394.42</v>
      </c>
      <c r="I608" s="1237">
        <f>SUM(I609)</f>
        <v>0</v>
      </c>
      <c r="J608" s="827">
        <f t="shared" si="151"/>
        <v>0</v>
      </c>
      <c r="K608" s="831"/>
      <c r="L608" s="831"/>
    </row>
    <row r="609" spans="1:12" s="763" customFormat="1" ht="35.25" customHeight="1" x14ac:dyDescent="0.25">
      <c r="A609" s="802"/>
      <c r="B609" s="1197"/>
      <c r="C609" s="1198"/>
      <c r="D609" s="1198"/>
      <c r="E609" s="1198"/>
      <c r="F609" s="1092" t="s">
        <v>498</v>
      </c>
      <c r="G609" s="1098"/>
      <c r="H609" s="1098">
        <f>SUM(H610)</f>
        <v>14138394.42</v>
      </c>
      <c r="I609" s="1098">
        <f>SUM(I610)</f>
        <v>0</v>
      </c>
      <c r="J609" s="827">
        <f t="shared" si="151"/>
        <v>0</v>
      </c>
      <c r="K609" s="831"/>
      <c r="L609" s="831"/>
    </row>
    <row r="610" spans="1:12" s="763" customFormat="1" ht="26.25" customHeight="1" x14ac:dyDescent="0.25">
      <c r="A610" s="802"/>
      <c r="B610" s="962" t="s">
        <v>142</v>
      </c>
      <c r="C610" s="821" t="s">
        <v>533</v>
      </c>
      <c r="D610" s="821" t="s">
        <v>600</v>
      </c>
      <c r="E610" s="821" t="s">
        <v>558</v>
      </c>
      <c r="F610" s="1069"/>
      <c r="G610" s="826"/>
      <c r="H610" s="826">
        <v>14138394.42</v>
      </c>
      <c r="I610" s="826">
        <v>0</v>
      </c>
      <c r="J610" s="1047">
        <f>I610/H610</f>
        <v>0</v>
      </c>
      <c r="K610" s="831"/>
      <c r="L610" s="831"/>
    </row>
    <row r="611" spans="1:12" s="1231" customFormat="1" ht="37.5" customHeight="1" x14ac:dyDescent="0.25">
      <c r="A611" s="1232"/>
      <c r="B611" s="912"/>
      <c r="C611" s="913"/>
      <c r="D611" s="913"/>
      <c r="E611" s="914"/>
      <c r="F611" s="899" t="s">
        <v>152</v>
      </c>
      <c r="G611" s="900">
        <f>G612+G616</f>
        <v>69840731.609999999</v>
      </c>
      <c r="H611" s="901">
        <f>H612+H616+H614</f>
        <v>297915403.20999998</v>
      </c>
      <c r="I611" s="902">
        <f>I612+I616+I614</f>
        <v>71402965.349999994</v>
      </c>
      <c r="J611" s="903">
        <f t="shared" si="151"/>
        <v>0.23967530574331594</v>
      </c>
      <c r="K611" s="831"/>
      <c r="L611" s="831"/>
    </row>
    <row r="612" spans="1:12" s="884" customFormat="1" ht="69.75" customHeight="1" x14ac:dyDescent="0.25">
      <c r="A612" s="876"/>
      <c r="B612" s="940"/>
      <c r="C612" s="941"/>
      <c r="D612" s="941"/>
      <c r="E612" s="942"/>
      <c r="F612" s="972" t="s">
        <v>596</v>
      </c>
      <c r="G612" s="973">
        <f>G613</f>
        <v>60606060.609999999</v>
      </c>
      <c r="H612" s="974">
        <f>H613</f>
        <v>297915403.20999998</v>
      </c>
      <c r="I612" s="892">
        <f t="shared" ref="I612" si="156">I613</f>
        <v>71402965.349999994</v>
      </c>
      <c r="J612" s="893">
        <f t="shared" si="151"/>
        <v>0.23967530574331594</v>
      </c>
      <c r="K612" s="831"/>
      <c r="L612" s="831"/>
    </row>
    <row r="613" spans="1:12" s="763" customFormat="1" ht="15.75" customHeight="1" thickBot="1" x14ac:dyDescent="0.3">
      <c r="A613" s="802"/>
      <c r="B613" s="955" t="s">
        <v>41</v>
      </c>
      <c r="C613" s="894" t="s">
        <v>597</v>
      </c>
      <c r="D613" s="894" t="s">
        <v>598</v>
      </c>
      <c r="E613" s="895" t="s">
        <v>567</v>
      </c>
      <c r="F613" s="832"/>
      <c r="G613" s="889">
        <v>60606060.609999999</v>
      </c>
      <c r="H613" s="825">
        <v>297915403.20999998</v>
      </c>
      <c r="I613" s="826">
        <v>71402965.349999994</v>
      </c>
      <c r="J613" s="827">
        <f t="shared" si="151"/>
        <v>0.23967530574331594</v>
      </c>
      <c r="K613" s="831"/>
      <c r="L613" s="831"/>
    </row>
    <row r="614" spans="1:12" s="763" customFormat="1" ht="15.75" hidden="1" customHeight="1" x14ac:dyDescent="0.25">
      <c r="A614" s="802"/>
      <c r="B614" s="940"/>
      <c r="C614" s="941"/>
      <c r="D614" s="941"/>
      <c r="E614" s="942"/>
      <c r="F614" s="972" t="s">
        <v>447</v>
      </c>
      <c r="G614" s="973"/>
      <c r="H614" s="974">
        <f>H615</f>
        <v>0</v>
      </c>
      <c r="I614" s="892">
        <f>I615</f>
        <v>0</v>
      </c>
      <c r="J614" s="893" t="e">
        <f t="shared" si="151"/>
        <v>#DIV/0!</v>
      </c>
      <c r="K614" s="831"/>
      <c r="L614" s="831"/>
    </row>
    <row r="615" spans="1:12" s="763" customFormat="1" ht="15.75" hidden="1" customHeight="1" x14ac:dyDescent="0.25">
      <c r="A615" s="802"/>
      <c r="B615" s="955" t="s">
        <v>142</v>
      </c>
      <c r="C615" s="894"/>
      <c r="D615" s="894" t="s">
        <v>448</v>
      </c>
      <c r="E615" s="895" t="s">
        <v>114</v>
      </c>
      <c r="F615" s="832"/>
      <c r="G615" s="889"/>
      <c r="H615" s="825"/>
      <c r="I615" s="826"/>
      <c r="J615" s="827" t="e">
        <f t="shared" si="151"/>
        <v>#DIV/0!</v>
      </c>
      <c r="K615" s="831"/>
      <c r="L615" s="831"/>
    </row>
    <row r="616" spans="1:12" s="884" customFormat="1" ht="99" hidden="1" customHeight="1" x14ac:dyDescent="0.25">
      <c r="A616" s="876"/>
      <c r="B616" s="940"/>
      <c r="C616" s="941"/>
      <c r="D616" s="941"/>
      <c r="E616" s="942"/>
      <c r="F616" s="972" t="s">
        <v>272</v>
      </c>
      <c r="G616" s="973">
        <f>G617</f>
        <v>9234671</v>
      </c>
      <c r="H616" s="974">
        <f>H617</f>
        <v>0</v>
      </c>
      <c r="I616" s="892">
        <f t="shared" ref="I616" si="157">I617</f>
        <v>0</v>
      </c>
      <c r="J616" s="893" t="e">
        <f t="shared" si="151"/>
        <v>#DIV/0!</v>
      </c>
      <c r="K616" s="831"/>
      <c r="L616" s="831"/>
    </row>
    <row r="617" spans="1:12" s="763" customFormat="1" ht="16.5" hidden="1" customHeight="1" thickBot="1" x14ac:dyDescent="0.3">
      <c r="A617" s="802"/>
      <c r="B617" s="1001" t="s">
        <v>142</v>
      </c>
      <c r="C617" s="1002"/>
      <c r="D617" s="1002" t="s">
        <v>419</v>
      </c>
      <c r="E617" s="1238" t="s">
        <v>26</v>
      </c>
      <c r="F617" s="832"/>
      <c r="G617" s="807">
        <v>9234671</v>
      </c>
      <c r="H617" s="808"/>
      <c r="I617" s="809"/>
      <c r="J617" s="810" t="e">
        <f t="shared" si="151"/>
        <v>#DIV/0!</v>
      </c>
      <c r="K617" s="831"/>
      <c r="L617" s="831"/>
    </row>
    <row r="618" spans="1:12" s="930" customFormat="1" ht="51.75" customHeight="1" thickBot="1" x14ac:dyDescent="0.3">
      <c r="A618" s="769">
        <v>13</v>
      </c>
      <c r="B618" s="770"/>
      <c r="C618" s="771"/>
      <c r="D618" s="771"/>
      <c r="E618" s="772"/>
      <c r="F618" s="773" t="s">
        <v>240</v>
      </c>
      <c r="G618" s="774">
        <f>G619</f>
        <v>69805043.439999998</v>
      </c>
      <c r="H618" s="775">
        <f>H619</f>
        <v>84158706.439999998</v>
      </c>
      <c r="I618" s="776">
        <f>I619</f>
        <v>13010693.17</v>
      </c>
      <c r="J618" s="777">
        <f t="shared" si="151"/>
        <v>0.15459711443254925</v>
      </c>
      <c r="K618" s="831"/>
      <c r="L618" s="831"/>
    </row>
    <row r="619" spans="1:12" s="1217" customFormat="1" ht="47.25" customHeight="1" x14ac:dyDescent="0.25">
      <c r="A619" s="780"/>
      <c r="B619" s="1211"/>
      <c r="C619" s="1212"/>
      <c r="D619" s="1212"/>
      <c r="E619" s="1144"/>
      <c r="F619" s="1213" t="s">
        <v>201</v>
      </c>
      <c r="G619" s="1137">
        <f>G620+G622+G624+G626+G629+G632+G636</f>
        <v>69805043.439999998</v>
      </c>
      <c r="H619" s="1138">
        <f>H620+H622+H624+H626+H629+H632+H636+H634</f>
        <v>84158706.439999998</v>
      </c>
      <c r="I619" s="938">
        <f>I620+I622+I624+I626+I629+I632+I636+I634</f>
        <v>13010693.17</v>
      </c>
      <c r="J619" s="939">
        <f t="shared" si="151"/>
        <v>0.15459711443254925</v>
      </c>
      <c r="K619" s="831"/>
      <c r="L619" s="831"/>
    </row>
    <row r="620" spans="1:12" s="884" customFormat="1" ht="30.75" customHeight="1" x14ac:dyDescent="0.25">
      <c r="A620" s="876"/>
      <c r="B620" s="940"/>
      <c r="C620" s="941"/>
      <c r="D620" s="941"/>
      <c r="E620" s="942"/>
      <c r="F620" s="972" t="s">
        <v>153</v>
      </c>
      <c r="G620" s="973">
        <f t="shared" ref="G620:I620" si="158">SUM(G621:G621)</f>
        <v>54120504.060000002</v>
      </c>
      <c r="H620" s="974">
        <f t="shared" si="158"/>
        <v>56623108.880000003</v>
      </c>
      <c r="I620" s="892">
        <f t="shared" si="158"/>
        <v>11327233.65</v>
      </c>
      <c r="J620" s="893">
        <f t="shared" si="151"/>
        <v>0.20004612735068178</v>
      </c>
      <c r="K620" s="831"/>
      <c r="L620" s="831"/>
    </row>
    <row r="621" spans="1:12" s="763" customFormat="1" ht="15" customHeight="1" x14ac:dyDescent="0.25">
      <c r="A621" s="802"/>
      <c r="B621" s="1023" t="s">
        <v>42</v>
      </c>
      <c r="C621" s="821"/>
      <c r="D621" s="821" t="s">
        <v>420</v>
      </c>
      <c r="E621" s="822" t="s">
        <v>12</v>
      </c>
      <c r="F621" s="832"/>
      <c r="G621" s="889">
        <v>54120504.060000002</v>
      </c>
      <c r="H621" s="825">
        <v>56623108.880000003</v>
      </c>
      <c r="I621" s="826">
        <v>11327233.65</v>
      </c>
      <c r="J621" s="827">
        <f t="shared" si="151"/>
        <v>0.20004612735068178</v>
      </c>
      <c r="K621" s="831"/>
      <c r="L621" s="831"/>
    </row>
    <row r="622" spans="1:12" s="884" customFormat="1" ht="30" x14ac:dyDescent="0.25">
      <c r="A622" s="876"/>
      <c r="B622" s="940"/>
      <c r="C622" s="941"/>
      <c r="D622" s="941"/>
      <c r="E622" s="942"/>
      <c r="F622" s="972" t="s">
        <v>121</v>
      </c>
      <c r="G622" s="973">
        <f t="shared" ref="G622:I622" si="159">SUM(G623:G623)</f>
        <v>1000000</v>
      </c>
      <c r="H622" s="974">
        <f t="shared" si="159"/>
        <v>1000000</v>
      </c>
      <c r="I622" s="892">
        <f t="shared" si="159"/>
        <v>49800</v>
      </c>
      <c r="J622" s="893">
        <f t="shared" si="151"/>
        <v>4.9799999999999997E-2</v>
      </c>
      <c r="K622" s="831"/>
      <c r="L622" s="831"/>
    </row>
    <row r="623" spans="1:12" s="763" customFormat="1" ht="15.75" customHeight="1" x14ac:dyDescent="0.25">
      <c r="A623" s="802"/>
      <c r="B623" s="1014" t="s">
        <v>42</v>
      </c>
      <c r="C623" s="821"/>
      <c r="D623" s="821" t="s">
        <v>421</v>
      </c>
      <c r="E623" s="822" t="s">
        <v>15</v>
      </c>
      <c r="F623" s="832"/>
      <c r="G623" s="889">
        <v>1000000</v>
      </c>
      <c r="H623" s="825">
        <v>1000000</v>
      </c>
      <c r="I623" s="826">
        <v>49800</v>
      </c>
      <c r="J623" s="827">
        <f t="shared" si="151"/>
        <v>4.9799999999999997E-2</v>
      </c>
      <c r="K623" s="831"/>
      <c r="L623" s="831"/>
    </row>
    <row r="624" spans="1:12" s="884" customFormat="1" ht="17.25" customHeight="1" x14ac:dyDescent="0.25">
      <c r="A624" s="876"/>
      <c r="B624" s="940"/>
      <c r="C624" s="941"/>
      <c r="D624" s="941"/>
      <c r="E624" s="942"/>
      <c r="F624" s="972" t="s">
        <v>154</v>
      </c>
      <c r="G624" s="973">
        <f t="shared" ref="G624:I624" si="160">SUM(G625:G625)</f>
        <v>1000000</v>
      </c>
      <c r="H624" s="974">
        <f t="shared" si="160"/>
        <v>720000</v>
      </c>
      <c r="I624" s="892">
        <f t="shared" si="160"/>
        <v>8000</v>
      </c>
      <c r="J624" s="893">
        <f t="shared" si="151"/>
        <v>1.1111111111111112E-2</v>
      </c>
      <c r="K624" s="831"/>
      <c r="L624" s="831"/>
    </row>
    <row r="625" spans="1:12" s="763" customFormat="1" ht="14.25" customHeight="1" x14ac:dyDescent="0.25">
      <c r="A625" s="802"/>
      <c r="B625" s="1023" t="s">
        <v>42</v>
      </c>
      <c r="C625" s="821"/>
      <c r="D625" s="821" t="s">
        <v>426</v>
      </c>
      <c r="E625" s="822" t="s">
        <v>15</v>
      </c>
      <c r="F625" s="832"/>
      <c r="G625" s="889">
        <v>1000000</v>
      </c>
      <c r="H625" s="825">
        <v>720000</v>
      </c>
      <c r="I625" s="826">
        <v>8000</v>
      </c>
      <c r="J625" s="827">
        <f t="shared" si="151"/>
        <v>1.1111111111111112E-2</v>
      </c>
      <c r="K625" s="831"/>
      <c r="L625" s="831"/>
    </row>
    <row r="626" spans="1:12" s="1110" customFormat="1" ht="26.25" customHeight="1" x14ac:dyDescent="0.25">
      <c r="A626" s="1214"/>
      <c r="B626" s="940"/>
      <c r="C626" s="941"/>
      <c r="D626" s="941"/>
      <c r="E626" s="942"/>
      <c r="F626" s="972" t="s">
        <v>155</v>
      </c>
      <c r="G626" s="973">
        <f t="shared" ref="G626" si="161">SUM(G628:G628)</f>
        <v>7167341.4299999997</v>
      </c>
      <c r="H626" s="974">
        <f>H627+H628</f>
        <v>16390109.08</v>
      </c>
      <c r="I626" s="892">
        <f>I627+I628</f>
        <v>1169842.52</v>
      </c>
      <c r="J626" s="893">
        <f t="shared" si="151"/>
        <v>7.1374907530511691E-2</v>
      </c>
      <c r="K626" s="831"/>
      <c r="L626" s="831"/>
    </row>
    <row r="627" spans="1:12" s="1110" customFormat="1" ht="15" customHeight="1" x14ac:dyDescent="0.25">
      <c r="A627" s="1214"/>
      <c r="B627" s="1023" t="s">
        <v>41</v>
      </c>
      <c r="C627" s="821"/>
      <c r="D627" s="821" t="s">
        <v>422</v>
      </c>
      <c r="E627" s="822" t="s">
        <v>15</v>
      </c>
      <c r="F627" s="832"/>
      <c r="G627" s="889">
        <v>7167341.4299999997</v>
      </c>
      <c r="H627" s="825">
        <v>16390109.08</v>
      </c>
      <c r="I627" s="826">
        <v>1169842.52</v>
      </c>
      <c r="J627" s="827">
        <f t="shared" si="151"/>
        <v>7.1374907530511691E-2</v>
      </c>
      <c r="K627" s="831"/>
      <c r="L627" s="831"/>
    </row>
    <row r="628" spans="1:12" s="763" customFormat="1" ht="15" customHeight="1" x14ac:dyDescent="0.25">
      <c r="A628" s="802"/>
      <c r="B628" s="1023" t="s">
        <v>42</v>
      </c>
      <c r="C628" s="821"/>
      <c r="D628" s="821" t="s">
        <v>422</v>
      </c>
      <c r="E628" s="822" t="s">
        <v>12</v>
      </c>
      <c r="F628" s="832"/>
      <c r="G628" s="889">
        <v>7167341.4299999997</v>
      </c>
      <c r="H628" s="825"/>
      <c r="I628" s="826"/>
      <c r="J628" s="827" t="e">
        <f t="shared" si="151"/>
        <v>#DIV/0!</v>
      </c>
      <c r="K628" s="831"/>
      <c r="L628" s="831"/>
    </row>
    <row r="629" spans="1:12" s="1110" customFormat="1" ht="55.5" customHeight="1" x14ac:dyDescent="0.25">
      <c r="A629" s="1214"/>
      <c r="B629" s="940"/>
      <c r="C629" s="941"/>
      <c r="D629" s="941"/>
      <c r="E629" s="942"/>
      <c r="F629" s="972" t="s">
        <v>122</v>
      </c>
      <c r="G629" s="973">
        <f t="shared" ref="G629" si="162">SUM(G630:G630)</f>
        <v>420667.91</v>
      </c>
      <c r="H629" s="974">
        <f>SUM(H630:H631)</f>
        <v>1596740</v>
      </c>
      <c r="I629" s="892">
        <f>SUM(I630:I631)</f>
        <v>0</v>
      </c>
      <c r="J629" s="893">
        <f>I629/H629</f>
        <v>0</v>
      </c>
      <c r="K629" s="831"/>
      <c r="L629" s="831"/>
    </row>
    <row r="630" spans="1:12" s="763" customFormat="1" ht="15" customHeight="1" x14ac:dyDescent="0.25">
      <c r="A630" s="802"/>
      <c r="B630" s="1023" t="s">
        <v>41</v>
      </c>
      <c r="C630" s="821"/>
      <c r="D630" s="821" t="s">
        <v>423</v>
      </c>
      <c r="E630" s="822" t="s">
        <v>548</v>
      </c>
      <c r="F630" s="832"/>
      <c r="G630" s="889">
        <v>420667.91</v>
      </c>
      <c r="H630" s="825">
        <v>1396740</v>
      </c>
      <c r="I630" s="826">
        <v>0</v>
      </c>
      <c r="J630" s="827">
        <f t="shared" si="151"/>
        <v>0</v>
      </c>
      <c r="K630" s="831"/>
      <c r="L630" s="831"/>
    </row>
    <row r="631" spans="1:12" s="763" customFormat="1" ht="15" customHeight="1" x14ac:dyDescent="0.25">
      <c r="A631" s="802"/>
      <c r="B631" s="1023" t="s">
        <v>42</v>
      </c>
      <c r="C631" s="821"/>
      <c r="D631" s="821" t="s">
        <v>550</v>
      </c>
      <c r="E631" s="822" t="s">
        <v>15</v>
      </c>
      <c r="F631" s="1239"/>
      <c r="G631" s="923"/>
      <c r="H631" s="924">
        <v>200000</v>
      </c>
      <c r="I631" s="826">
        <v>0</v>
      </c>
      <c r="J631" s="827">
        <f t="shared" si="151"/>
        <v>0</v>
      </c>
      <c r="K631" s="831"/>
      <c r="L631" s="831"/>
    </row>
    <row r="632" spans="1:12" s="1110" customFormat="1" ht="51" customHeight="1" x14ac:dyDescent="0.25">
      <c r="A632" s="1214"/>
      <c r="B632" s="940"/>
      <c r="C632" s="941"/>
      <c r="D632" s="941"/>
      <c r="E632" s="942"/>
      <c r="F632" s="972" t="s">
        <v>156</v>
      </c>
      <c r="G632" s="973">
        <f t="shared" ref="G632:I632" si="163">SUM(G633:G633)</f>
        <v>3609870.6</v>
      </c>
      <c r="H632" s="974">
        <f t="shared" si="163"/>
        <v>5586685.8799999999</v>
      </c>
      <c r="I632" s="892">
        <f t="shared" si="163"/>
        <v>445817</v>
      </c>
      <c r="J632" s="893">
        <f>I632/H632</f>
        <v>7.9799904554504864E-2</v>
      </c>
      <c r="K632" s="831"/>
      <c r="L632" s="831"/>
    </row>
    <row r="633" spans="1:12" s="763" customFormat="1" ht="15.75" customHeight="1" x14ac:dyDescent="0.25">
      <c r="A633" s="802"/>
      <c r="B633" s="1304" t="s">
        <v>42</v>
      </c>
      <c r="C633" s="1306"/>
      <c r="D633" s="1306" t="s">
        <v>424</v>
      </c>
      <c r="E633" s="1308" t="s">
        <v>15</v>
      </c>
      <c r="F633" s="832"/>
      <c r="G633" s="889">
        <v>3609870.6</v>
      </c>
      <c r="H633" s="825">
        <v>5586685.8799999999</v>
      </c>
      <c r="I633" s="826">
        <v>445817</v>
      </c>
      <c r="J633" s="827">
        <f t="shared" si="151"/>
        <v>7.9799904554504864E-2</v>
      </c>
      <c r="K633" s="831"/>
      <c r="L633" s="831"/>
    </row>
    <row r="634" spans="1:12" s="763" customFormat="1" ht="35.25" customHeight="1" x14ac:dyDescent="0.25">
      <c r="A634" s="802"/>
      <c r="B634" s="940"/>
      <c r="C634" s="941"/>
      <c r="D634" s="941"/>
      <c r="E634" s="942"/>
      <c r="F634" s="972" t="s">
        <v>428</v>
      </c>
      <c r="G634" s="973"/>
      <c r="H634" s="974">
        <f>H635</f>
        <v>10000</v>
      </c>
      <c r="I634" s="892">
        <f>I635</f>
        <v>10000</v>
      </c>
      <c r="J634" s="893">
        <f t="shared" si="151"/>
        <v>1</v>
      </c>
      <c r="K634" s="831"/>
      <c r="L634" s="831"/>
    </row>
    <row r="635" spans="1:12" s="763" customFormat="1" ht="15" customHeight="1" x14ac:dyDescent="0.25">
      <c r="A635" s="802"/>
      <c r="B635" s="1304" t="s">
        <v>42</v>
      </c>
      <c r="C635" s="1306"/>
      <c r="D635" s="1306" t="s">
        <v>427</v>
      </c>
      <c r="E635" s="1308" t="s">
        <v>442</v>
      </c>
      <c r="F635" s="1239"/>
      <c r="G635" s="923"/>
      <c r="H635" s="924">
        <v>10000</v>
      </c>
      <c r="I635" s="826">
        <v>10000</v>
      </c>
      <c r="J635" s="827">
        <v>0</v>
      </c>
      <c r="K635" s="831"/>
      <c r="L635" s="831"/>
    </row>
    <row r="636" spans="1:12" s="1110" customFormat="1" ht="17.25" customHeight="1" x14ac:dyDescent="0.25">
      <c r="A636" s="1214"/>
      <c r="B636" s="940"/>
      <c r="C636" s="941"/>
      <c r="D636" s="941"/>
      <c r="E636" s="942"/>
      <c r="F636" s="972" t="s">
        <v>161</v>
      </c>
      <c r="G636" s="973">
        <f>SUM(G637:G637)</f>
        <v>2486659.44</v>
      </c>
      <c r="H636" s="974">
        <f>SUM(H637:H637)</f>
        <v>2232062.6</v>
      </c>
      <c r="I636" s="892">
        <f>SUM(I637:I637)</f>
        <v>0</v>
      </c>
      <c r="J636" s="893">
        <f t="shared" si="151"/>
        <v>0</v>
      </c>
      <c r="K636" s="831"/>
      <c r="L636" s="831"/>
    </row>
    <row r="637" spans="1:12" s="1110" customFormat="1" ht="15.75" customHeight="1" thickBot="1" x14ac:dyDescent="0.3">
      <c r="A637" s="1214"/>
      <c r="B637" s="1304" t="s">
        <v>42</v>
      </c>
      <c r="C637" s="1306"/>
      <c r="D637" s="1306" t="s">
        <v>601</v>
      </c>
      <c r="E637" s="1308" t="s">
        <v>15</v>
      </c>
      <c r="F637" s="1215"/>
      <c r="G637" s="928">
        <v>2486659.44</v>
      </c>
      <c r="H637" s="1240">
        <v>2232062.6</v>
      </c>
      <c r="I637" s="809">
        <v>0</v>
      </c>
      <c r="J637" s="810">
        <f t="shared" si="151"/>
        <v>0</v>
      </c>
      <c r="K637" s="831"/>
      <c r="L637" s="831"/>
    </row>
    <row r="638" spans="1:12" s="1220" customFormat="1" ht="21" customHeight="1" thickBot="1" x14ac:dyDescent="0.3">
      <c r="A638" s="1241"/>
      <c r="B638" s="1242"/>
      <c r="C638" s="1243"/>
      <c r="D638" s="1243"/>
      <c r="E638" s="1243"/>
      <c r="F638" s="1244" t="s">
        <v>430</v>
      </c>
      <c r="G638" s="1245" t="e">
        <f>G6+G22+G57+G130+G137+G321+G385+G395+G503+G518+G525+G559+G618</f>
        <v>#REF!</v>
      </c>
      <c r="H638" s="1246">
        <f>H6+H22+H57+H130+H137+H321+H385+H395+H503+H518+H525+H559+H618</f>
        <v>19457993787.049999</v>
      </c>
      <c r="I638" s="1247">
        <f>I6+I22+I57+I130+I137+I321+I385+I395+I503+I518+I525+I559+I618</f>
        <v>2927384011.8499999</v>
      </c>
      <c r="J638" s="1248">
        <f>I638/H638</f>
        <v>0.15044634322980821</v>
      </c>
      <c r="K638" s="831"/>
      <c r="L638" s="1249"/>
    </row>
    <row r="640" spans="1:12" ht="16.5" customHeight="1" x14ac:dyDescent="0.25">
      <c r="K640" s="1253"/>
    </row>
    <row r="641" spans="1:11" x14ac:dyDescent="0.25">
      <c r="F641" s="1255" t="s">
        <v>554</v>
      </c>
      <c r="G641" s="1256">
        <v>15119006440.620001</v>
      </c>
      <c r="H641" s="1256">
        <v>19580049493.959999</v>
      </c>
      <c r="I641" s="1256">
        <v>2950984022.2199998</v>
      </c>
      <c r="J641" s="1047">
        <f>I641/H641</f>
        <v>0.15071381832463249</v>
      </c>
    </row>
    <row r="642" spans="1:11" x14ac:dyDescent="0.25">
      <c r="F642" s="1252" t="s">
        <v>157</v>
      </c>
      <c r="G642" s="1257" t="e">
        <f>G638/G641</f>
        <v>#REF!</v>
      </c>
      <c r="H642" s="1257">
        <f>H638/H641</f>
        <v>0.99376632286105038</v>
      </c>
      <c r="I642" s="1257">
        <f>I638/I641</f>
        <v>0.99200266413091398</v>
      </c>
      <c r="J642" s="1257"/>
    </row>
    <row r="646" spans="1:11" s="930" customFormat="1" ht="17.25" customHeight="1" x14ac:dyDescent="0.25">
      <c r="A646" s="1751" t="s">
        <v>624</v>
      </c>
      <c r="B646" s="1751"/>
      <c r="C646" s="1751"/>
      <c r="D646" s="1751"/>
      <c r="E646" s="1751"/>
      <c r="F646" s="1751"/>
      <c r="I646" s="1276" t="s">
        <v>211</v>
      </c>
      <c r="J646" s="1276"/>
      <c r="K646" s="1276"/>
    </row>
    <row r="647" spans="1:11" ht="11.25" customHeight="1" x14ac:dyDescent="0.25">
      <c r="A647" s="1751"/>
      <c r="B647" s="1751"/>
      <c r="C647" s="1751"/>
      <c r="D647" s="1751"/>
      <c r="E647" s="1751"/>
      <c r="F647" s="1751"/>
      <c r="G647" s="931"/>
      <c r="H647" s="931"/>
      <c r="I647" s="931"/>
      <c r="J647" s="931"/>
      <c r="K647" s="930"/>
    </row>
    <row r="648" spans="1:11" x14ac:dyDescent="0.25">
      <c r="F648" s="1258"/>
      <c r="G648" s="1259"/>
      <c r="H648" s="1259"/>
      <c r="I648" s="1259"/>
      <c r="J648" s="1259"/>
    </row>
    <row r="649" spans="1:11" x14ac:dyDescent="0.25">
      <c r="F649" s="1258"/>
      <c r="G649" s="1260">
        <v>15119006440.620001</v>
      </c>
      <c r="H649" s="1261"/>
      <c r="I649" s="1261"/>
      <c r="J649" s="1260"/>
    </row>
    <row r="650" spans="1:11" x14ac:dyDescent="0.25">
      <c r="F650" s="1258"/>
      <c r="G650" s="1262">
        <v>114293914.54000001</v>
      </c>
      <c r="H650" s="1263"/>
      <c r="I650" s="1263"/>
      <c r="J650" s="1262"/>
    </row>
    <row r="651" spans="1:11" x14ac:dyDescent="0.25">
      <c r="F651" s="1258"/>
      <c r="G651" s="1262">
        <f>G649-G650</f>
        <v>15004712526.08</v>
      </c>
      <c r="H651" s="1261"/>
      <c r="I651" s="1261"/>
      <c r="J651" s="1262"/>
    </row>
    <row r="652" spans="1:11" x14ac:dyDescent="0.25">
      <c r="F652" s="1258"/>
      <c r="G652" s="1259" t="e">
        <f>G651-G638</f>
        <v>#REF!</v>
      </c>
      <c r="H652" s="1259"/>
      <c r="I652" s="1259"/>
      <c r="J652" s="1259"/>
    </row>
    <row r="663" spans="1:6" s="1253" customFormat="1" x14ac:dyDescent="0.25">
      <c r="A663" s="1250"/>
      <c r="B663" s="1251"/>
      <c r="C663" s="1251"/>
      <c r="D663" s="1251"/>
      <c r="E663" s="1251"/>
      <c r="F663" s="1252"/>
    </row>
    <row r="664" spans="1:6" s="1253" customFormat="1" x14ac:dyDescent="0.25">
      <c r="A664" s="1250"/>
      <c r="B664" s="1251"/>
      <c r="C664" s="1251"/>
      <c r="D664" s="1251"/>
      <c r="E664" s="1251"/>
      <c r="F664" s="1252"/>
    </row>
    <row r="665" spans="1:6" s="1253" customFormat="1" x14ac:dyDescent="0.25">
      <c r="A665" s="1250"/>
      <c r="B665" s="1251"/>
      <c r="C665" s="1251"/>
      <c r="D665" s="1251"/>
      <c r="E665" s="1251"/>
      <c r="F665" s="1252"/>
    </row>
    <row r="666" spans="1:6" s="1253" customFormat="1" x14ac:dyDescent="0.25">
      <c r="A666" s="1250"/>
      <c r="B666" s="1251"/>
      <c r="C666" s="1251"/>
      <c r="D666" s="1251"/>
      <c r="E666" s="1251"/>
      <c r="F666" s="1252"/>
    </row>
    <row r="667" spans="1:6" s="1253" customFormat="1" x14ac:dyDescent="0.25">
      <c r="A667" s="1250"/>
      <c r="B667" s="1251"/>
      <c r="C667" s="1251"/>
      <c r="D667" s="1251"/>
      <c r="E667" s="1251"/>
      <c r="F667" s="1252"/>
    </row>
    <row r="668" spans="1:6" s="1253" customFormat="1" x14ac:dyDescent="0.25">
      <c r="A668" s="1250"/>
      <c r="B668" s="1251"/>
      <c r="C668" s="1251"/>
      <c r="D668" s="1251"/>
      <c r="E668" s="1251"/>
      <c r="F668" s="1252"/>
    </row>
    <row r="669" spans="1:6" s="1253" customFormat="1" x14ac:dyDescent="0.25">
      <c r="A669" s="1250"/>
      <c r="B669" s="1251"/>
      <c r="C669" s="1251"/>
      <c r="D669" s="1251"/>
      <c r="E669" s="1251"/>
      <c r="F669" s="1252"/>
    </row>
    <row r="670" spans="1:6" s="1253" customFormat="1" x14ac:dyDescent="0.25">
      <c r="A670" s="1250"/>
      <c r="B670" s="1251"/>
      <c r="C670" s="1251"/>
      <c r="D670" s="1251"/>
      <c r="E670" s="1251"/>
      <c r="F670" s="1252"/>
    </row>
    <row r="671" spans="1:6" s="1253" customFormat="1" x14ac:dyDescent="0.25">
      <c r="A671" s="1250"/>
      <c r="B671" s="1251"/>
      <c r="C671" s="1251"/>
      <c r="D671" s="1251"/>
      <c r="E671" s="1251"/>
      <c r="F671" s="1252"/>
    </row>
    <row r="672" spans="1:6" s="1253" customFormat="1" x14ac:dyDescent="0.25">
      <c r="A672" s="1250"/>
      <c r="B672" s="1251"/>
      <c r="C672" s="1251"/>
      <c r="D672" s="1251"/>
      <c r="E672" s="1251"/>
      <c r="F672" s="1252"/>
    </row>
  </sheetData>
  <mergeCells count="88">
    <mergeCell ref="B500:E500"/>
    <mergeCell ref="A646:F647"/>
    <mergeCell ref="B432:B433"/>
    <mergeCell ref="C432:C433"/>
    <mergeCell ref="D432:D433"/>
    <mergeCell ref="E432:E433"/>
    <mergeCell ref="B446:E446"/>
    <mergeCell ref="B477:E477"/>
    <mergeCell ref="B353:B355"/>
    <mergeCell ref="C353:C355"/>
    <mergeCell ref="D353:D355"/>
    <mergeCell ref="E353:E355"/>
    <mergeCell ref="B356:B358"/>
    <mergeCell ref="C356:C358"/>
    <mergeCell ref="D356:D358"/>
    <mergeCell ref="E356:E358"/>
    <mergeCell ref="B341:B342"/>
    <mergeCell ref="C341:C342"/>
    <mergeCell ref="D341:D342"/>
    <mergeCell ref="E341:E342"/>
    <mergeCell ref="B350:B352"/>
    <mergeCell ref="C350:C352"/>
    <mergeCell ref="D350:D352"/>
    <mergeCell ref="E350:E352"/>
    <mergeCell ref="B233:B234"/>
    <mergeCell ref="C233:C234"/>
    <mergeCell ref="D233:D234"/>
    <mergeCell ref="E233:E234"/>
    <mergeCell ref="B339:B340"/>
    <mergeCell ref="C339:C340"/>
    <mergeCell ref="D339:D340"/>
    <mergeCell ref="E339:E340"/>
    <mergeCell ref="B212:B214"/>
    <mergeCell ref="C212:C214"/>
    <mergeCell ref="D212:D214"/>
    <mergeCell ref="E212:E214"/>
    <mergeCell ref="B216:B217"/>
    <mergeCell ref="C216:C217"/>
    <mergeCell ref="D216:D217"/>
    <mergeCell ref="E216:E217"/>
    <mergeCell ref="B206:B207"/>
    <mergeCell ref="C206:C207"/>
    <mergeCell ref="D206:D207"/>
    <mergeCell ref="E206:E207"/>
    <mergeCell ref="B209:B210"/>
    <mergeCell ref="C209:C210"/>
    <mergeCell ref="D209:D210"/>
    <mergeCell ref="E209:E210"/>
    <mergeCell ref="B191:B192"/>
    <mergeCell ref="C191:C192"/>
    <mergeCell ref="D191:D192"/>
    <mergeCell ref="E191:E192"/>
    <mergeCell ref="B203:B204"/>
    <mergeCell ref="C203:C204"/>
    <mergeCell ref="D203:D204"/>
    <mergeCell ref="E203:E204"/>
    <mergeCell ref="B182:B183"/>
    <mergeCell ref="C182:C183"/>
    <mergeCell ref="D182:D183"/>
    <mergeCell ref="E182:E183"/>
    <mergeCell ref="B188:B189"/>
    <mergeCell ref="C188:C189"/>
    <mergeCell ref="D188:D189"/>
    <mergeCell ref="E188:E189"/>
    <mergeCell ref="B160:B161"/>
    <mergeCell ref="C160:C161"/>
    <mergeCell ref="D160:D161"/>
    <mergeCell ref="E160:E161"/>
    <mergeCell ref="B176:B178"/>
    <mergeCell ref="C176:C178"/>
    <mergeCell ref="D176:D178"/>
    <mergeCell ref="E176:E178"/>
    <mergeCell ref="B111:B113"/>
    <mergeCell ref="C111:C113"/>
    <mergeCell ref="D111:D113"/>
    <mergeCell ref="E111:E113"/>
    <mergeCell ref="B154:B156"/>
    <mergeCell ref="C154:C156"/>
    <mergeCell ref="D154:D156"/>
    <mergeCell ref="E154:E156"/>
    <mergeCell ref="A1:J1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" right="0" top="0" bottom="0" header="0.23622047244094491" footer="0.15748031496062992"/>
  <pageSetup paperSize="9" scale="75" firstPageNumber="0" orientation="landscape" blackAndWhite="1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zoomScaleNormal="100" workbookViewId="0">
      <pane ySplit="5" topLeftCell="A6" activePane="bottomLeft" state="frozen"/>
      <selection activeCell="P95" sqref="P95"/>
      <selection pane="bottomLeft" activeCell="B160" sqref="B160:B180"/>
    </sheetView>
  </sheetViews>
  <sheetFormatPr defaultRowHeight="15" x14ac:dyDescent="0.25"/>
  <cols>
    <col min="1" max="1" width="5" style="1404" customWidth="1"/>
    <col min="2" max="2" width="75.140625" style="1454" customWidth="1"/>
    <col min="3" max="3" width="19.42578125" style="1455" hidden="1" customWidth="1"/>
    <col min="4" max="4" width="20.28515625" style="1455" customWidth="1"/>
    <col min="5" max="5" width="18.85546875" style="1455" customWidth="1"/>
    <col min="6" max="6" width="13.85546875" style="1455" customWidth="1"/>
    <col min="7" max="7" width="18.42578125" style="1355" customWidth="1"/>
    <col min="8" max="8" width="19.85546875" style="1355" customWidth="1"/>
    <col min="9" max="16384" width="9.140625" style="1355"/>
  </cols>
  <sheetData>
    <row r="1" spans="1:8" ht="24" customHeight="1" x14ac:dyDescent="0.25">
      <c r="A1" s="1812" t="s">
        <v>551</v>
      </c>
      <c r="B1" s="1812"/>
      <c r="C1" s="1812"/>
      <c r="D1" s="1812"/>
      <c r="E1" s="1812"/>
      <c r="F1" s="1812"/>
    </row>
    <row r="2" spans="1:8" ht="13.5" hidden="1" customHeight="1" x14ac:dyDescent="0.25">
      <c r="A2" s="1356"/>
      <c r="B2" s="1356"/>
      <c r="C2" s="1356"/>
      <c r="D2" s="1356"/>
      <c r="E2" s="1356"/>
      <c r="F2" s="1356"/>
    </row>
    <row r="3" spans="1:8" ht="15" customHeight="1" thickBot="1" x14ac:dyDescent="0.3">
      <c r="A3" s="1357"/>
      <c r="B3" s="1358"/>
      <c r="C3" s="1358"/>
      <c r="D3" s="1358"/>
      <c r="E3" s="1358"/>
      <c r="F3" s="1359" t="s">
        <v>0</v>
      </c>
    </row>
    <row r="4" spans="1:8" ht="35.25" customHeight="1" thickBot="1" x14ac:dyDescent="0.3">
      <c r="A4" s="1813" t="s">
        <v>1</v>
      </c>
      <c r="B4" s="1815" t="s">
        <v>278</v>
      </c>
      <c r="C4" s="1817" t="s">
        <v>276</v>
      </c>
      <c r="D4" s="1819" t="s">
        <v>552</v>
      </c>
      <c r="E4" s="1821" t="s">
        <v>625</v>
      </c>
      <c r="F4" s="1823" t="s">
        <v>274</v>
      </c>
    </row>
    <row r="5" spans="1:8" s="1358" customFormat="1" ht="7.5" customHeight="1" thickBot="1" x14ac:dyDescent="0.3">
      <c r="A5" s="1814"/>
      <c r="B5" s="1816"/>
      <c r="C5" s="1818"/>
      <c r="D5" s="1820"/>
      <c r="E5" s="1822"/>
      <c r="F5" s="1824"/>
    </row>
    <row r="6" spans="1:8" s="1363" customFormat="1" ht="36" customHeight="1" thickBot="1" x14ac:dyDescent="0.3">
      <c r="A6" s="1360">
        <v>1</v>
      </c>
      <c r="B6" s="1361" t="s">
        <v>226</v>
      </c>
      <c r="C6" s="1479" t="e">
        <f>C7+C8+C13</f>
        <v>#REF!</v>
      </c>
      <c r="D6" s="1362">
        <v>996975914.42999995</v>
      </c>
      <c r="E6" s="1362">
        <v>172280583.83000001</v>
      </c>
      <c r="F6" s="1510">
        <v>0.17280315535857035</v>
      </c>
      <c r="H6" s="1364"/>
    </row>
    <row r="7" spans="1:8" s="1368" customFormat="1" ht="35.25" customHeight="1" thickBot="1" x14ac:dyDescent="0.3">
      <c r="A7" s="1365"/>
      <c r="B7" s="1366" t="s">
        <v>10</v>
      </c>
      <c r="C7" s="1480" t="e">
        <f>#REF!</f>
        <v>#REF!</v>
      </c>
      <c r="D7" s="1367">
        <v>100000</v>
      </c>
      <c r="E7" s="1367">
        <v>0</v>
      </c>
      <c r="F7" s="1511">
        <v>0</v>
      </c>
      <c r="H7" s="1369"/>
    </row>
    <row r="8" spans="1:8" s="1371" customFormat="1" ht="36" customHeight="1" thickBot="1" x14ac:dyDescent="0.3">
      <c r="A8" s="1370"/>
      <c r="B8" s="1366" t="s">
        <v>158</v>
      </c>
      <c r="C8" s="1480" t="e">
        <f>#REF!+C10</f>
        <v>#REF!</v>
      </c>
      <c r="D8" s="1367">
        <v>976539432.52999997</v>
      </c>
      <c r="E8" s="1367">
        <v>151944101.93000001</v>
      </c>
      <c r="F8" s="1511">
        <v>0.15559443568637682</v>
      </c>
      <c r="H8" s="1372"/>
    </row>
    <row r="9" spans="1:8" s="1358" customFormat="1" ht="12.75" hidden="1" customHeight="1" x14ac:dyDescent="0.25">
      <c r="A9" s="1373"/>
      <c r="B9" s="1374" t="s">
        <v>504</v>
      </c>
      <c r="C9" s="1375"/>
      <c r="D9" s="1393"/>
      <c r="E9" s="1393"/>
      <c r="F9" s="1512" t="e">
        <v>#DIV/0!</v>
      </c>
      <c r="G9" s="1376"/>
      <c r="H9" s="1377"/>
    </row>
    <row r="10" spans="1:8" s="1358" customFormat="1" ht="30" hidden="1" customHeight="1" x14ac:dyDescent="0.25">
      <c r="A10" s="1373"/>
      <c r="B10" s="1378" t="s">
        <v>214</v>
      </c>
      <c r="C10" s="1379">
        <f>SUM(C11:C11)</f>
        <v>842549393.94000006</v>
      </c>
      <c r="D10" s="1498">
        <v>0</v>
      </c>
      <c r="E10" s="1498">
        <v>0</v>
      </c>
      <c r="F10" s="1513" t="e">
        <v>#DIV/0!</v>
      </c>
      <c r="H10" s="1377"/>
    </row>
    <row r="11" spans="1:8" s="1358" customFormat="1" ht="13.5" hidden="1" customHeight="1" x14ac:dyDescent="0.25">
      <c r="A11" s="1373"/>
      <c r="B11" s="1380"/>
      <c r="C11" s="1375">
        <v>842549393.94000006</v>
      </c>
      <c r="D11" s="1393"/>
      <c r="E11" s="1393"/>
      <c r="F11" s="1512" t="e">
        <v>#DIV/0!</v>
      </c>
      <c r="G11" s="1376"/>
      <c r="H11" s="1377"/>
    </row>
    <row r="12" spans="1:8" s="1358" customFormat="1" ht="15.75" hidden="1" customHeight="1" thickBot="1" x14ac:dyDescent="0.3">
      <c r="A12" s="1373"/>
      <c r="B12" s="1381"/>
      <c r="C12" s="1382"/>
      <c r="D12" s="1499"/>
      <c r="E12" s="1499"/>
      <c r="F12" s="1512" t="e">
        <v>#DIV/0!</v>
      </c>
      <c r="G12" s="1376"/>
      <c r="H12" s="1377"/>
    </row>
    <row r="13" spans="1:8" s="1371" customFormat="1" ht="26.25" customHeight="1" thickBot="1" x14ac:dyDescent="0.3">
      <c r="A13" s="1370"/>
      <c r="B13" s="1366" t="s">
        <v>213</v>
      </c>
      <c r="C13" s="1480" t="e">
        <f>#REF!</f>
        <v>#REF!</v>
      </c>
      <c r="D13" s="1367">
        <v>20336481.899999999</v>
      </c>
      <c r="E13" s="1367">
        <v>20336481.899999999</v>
      </c>
      <c r="F13" s="1511">
        <v>1</v>
      </c>
      <c r="H13" s="1372"/>
    </row>
    <row r="14" spans="1:8" s="1363" customFormat="1" ht="38.25" customHeight="1" thickBot="1" x14ac:dyDescent="0.3">
      <c r="A14" s="1383">
        <v>2</v>
      </c>
      <c r="B14" s="1384" t="s">
        <v>227</v>
      </c>
      <c r="C14" s="1481" t="e">
        <f>C15+C16+C19+C26+C29+#REF!</f>
        <v>#REF!</v>
      </c>
      <c r="D14" s="1385">
        <v>2430514725.1900005</v>
      </c>
      <c r="E14" s="1385">
        <v>251319475</v>
      </c>
      <c r="F14" s="1514">
        <v>0.10340174959456525</v>
      </c>
      <c r="H14" s="1364"/>
    </row>
    <row r="15" spans="1:8" s="1388" customFormat="1" ht="56.25" customHeight="1" x14ac:dyDescent="0.25">
      <c r="A15" s="1365"/>
      <c r="B15" s="1386" t="s">
        <v>246</v>
      </c>
      <c r="C15" s="1463" t="e">
        <f>#REF!+#REF!</f>
        <v>#REF!</v>
      </c>
      <c r="D15" s="1387">
        <v>924556106.92000008</v>
      </c>
      <c r="E15" s="1387">
        <v>162051644.93000001</v>
      </c>
      <c r="F15" s="1515">
        <v>0.17527507927003722</v>
      </c>
      <c r="H15" s="1389"/>
    </row>
    <row r="16" spans="1:8" s="1388" customFormat="1" ht="18.75" customHeight="1" x14ac:dyDescent="0.25">
      <c r="A16" s="1365"/>
      <c r="B16" s="1390" t="s">
        <v>166</v>
      </c>
      <c r="C16" s="1467" t="e">
        <f>#REF!</f>
        <v>#REF!</v>
      </c>
      <c r="D16" s="1391">
        <v>108183.24</v>
      </c>
      <c r="E16" s="1391">
        <v>0</v>
      </c>
      <c r="F16" s="1516">
        <v>0</v>
      </c>
      <c r="H16" s="1389"/>
    </row>
    <row r="17" spans="1:8" s="1358" customFormat="1" ht="34.5" hidden="1" customHeight="1" x14ac:dyDescent="0.25">
      <c r="A17" s="1373"/>
      <c r="B17" s="1378" t="s">
        <v>433</v>
      </c>
      <c r="C17" s="1466"/>
      <c r="D17" s="1392">
        <v>0</v>
      </c>
      <c r="E17" s="1392">
        <v>0</v>
      </c>
      <c r="F17" s="1517" t="e">
        <v>#DIV/0!</v>
      </c>
      <c r="G17" s="1376"/>
      <c r="H17" s="1377"/>
    </row>
    <row r="18" spans="1:8" s="1358" customFormat="1" ht="15.75" hidden="1" customHeight="1" x14ac:dyDescent="0.25">
      <c r="A18" s="1373"/>
      <c r="B18" s="1380"/>
      <c r="C18" s="1375"/>
      <c r="D18" s="1393"/>
      <c r="E18" s="1393"/>
      <c r="F18" s="1512" t="e">
        <v>#DIV/0!</v>
      </c>
      <c r="G18" s="1376"/>
      <c r="H18" s="1377"/>
    </row>
    <row r="19" spans="1:8" s="1358" customFormat="1" ht="30" hidden="1" customHeight="1" x14ac:dyDescent="0.25">
      <c r="A19" s="1373"/>
      <c r="B19" s="1390" t="s">
        <v>214</v>
      </c>
      <c r="C19" s="1467">
        <f>C20</f>
        <v>915834444.45000005</v>
      </c>
      <c r="D19" s="1391">
        <v>0</v>
      </c>
      <c r="E19" s="1391">
        <v>0</v>
      </c>
      <c r="F19" s="1516" t="e">
        <v>#DIV/0!</v>
      </c>
      <c r="H19" s="1377"/>
    </row>
    <row r="20" spans="1:8" s="1358" customFormat="1" ht="102.75" hidden="1" customHeight="1" x14ac:dyDescent="0.25">
      <c r="A20" s="1373"/>
      <c r="B20" s="1378" t="s">
        <v>225</v>
      </c>
      <c r="C20" s="1466">
        <f>SUM(C21:C21)</f>
        <v>915834444.45000005</v>
      </c>
      <c r="D20" s="1392">
        <v>0</v>
      </c>
      <c r="E20" s="1392">
        <v>0</v>
      </c>
      <c r="F20" s="1517" t="e">
        <v>#DIV/0!</v>
      </c>
      <c r="H20" s="1377"/>
    </row>
    <row r="21" spans="1:8" s="1358" customFormat="1" ht="23.25" hidden="1" customHeight="1" x14ac:dyDescent="0.25">
      <c r="A21" s="1373"/>
      <c r="B21" s="1380"/>
      <c r="C21" s="1375">
        <v>915834444.45000005</v>
      </c>
      <c r="D21" s="1393">
        <v>0</v>
      </c>
      <c r="E21" s="1393">
        <v>0</v>
      </c>
      <c r="F21" s="1512" t="e">
        <v>#DIV/0!</v>
      </c>
      <c r="G21" s="1376"/>
      <c r="H21" s="1377"/>
    </row>
    <row r="22" spans="1:8" s="1358" customFormat="1" ht="19.5" hidden="1" customHeight="1" x14ac:dyDescent="0.25">
      <c r="A22" s="1373"/>
      <c r="B22" s="1380"/>
      <c r="C22" s="1375"/>
      <c r="D22" s="1393">
        <v>0</v>
      </c>
      <c r="E22" s="1393">
        <v>0</v>
      </c>
      <c r="F22" s="1512" t="e">
        <v>#DIV/0!</v>
      </c>
      <c r="G22" s="1376"/>
      <c r="H22" s="1377"/>
    </row>
    <row r="23" spans="1:8" s="1358" customFormat="1" ht="106.5" hidden="1" customHeight="1" x14ac:dyDescent="0.25">
      <c r="A23" s="1373"/>
      <c r="B23" s="1378" t="s">
        <v>514</v>
      </c>
      <c r="C23" s="1482"/>
      <c r="D23" s="1394">
        <v>0</v>
      </c>
      <c r="E23" s="1394">
        <v>0</v>
      </c>
      <c r="F23" s="1518" t="e">
        <v>#DIV/0!</v>
      </c>
      <c r="G23" s="1376"/>
      <c r="H23" s="1377"/>
    </row>
    <row r="24" spans="1:8" s="1358" customFormat="1" ht="27" hidden="1" customHeight="1" x14ac:dyDescent="0.25">
      <c r="A24" s="1373"/>
      <c r="B24" s="1380"/>
      <c r="C24" s="1375"/>
      <c r="D24" s="1393"/>
      <c r="E24" s="1393"/>
      <c r="F24" s="1512" t="e">
        <v>#DIV/0!</v>
      </c>
      <c r="G24" s="1376"/>
      <c r="H24" s="1377"/>
    </row>
    <row r="25" spans="1:8" s="1358" customFormat="1" ht="27" hidden="1" customHeight="1" x14ac:dyDescent="0.25">
      <c r="A25" s="1373"/>
      <c r="B25" s="1380"/>
      <c r="C25" s="1375"/>
      <c r="D25" s="1393"/>
      <c r="E25" s="1393"/>
      <c r="F25" s="1512" t="e">
        <v>#DIV/0!</v>
      </c>
      <c r="G25" s="1376"/>
      <c r="H25" s="1377"/>
    </row>
    <row r="26" spans="1:8" s="1388" customFormat="1" ht="18.75" customHeight="1" x14ac:dyDescent="0.25">
      <c r="A26" s="1365"/>
      <c r="B26" s="1390" t="s">
        <v>23</v>
      </c>
      <c r="C26" s="1467" t="e">
        <f>#REF!</f>
        <v>#REF!</v>
      </c>
      <c r="D26" s="1391">
        <v>211017366.44999999</v>
      </c>
      <c r="E26" s="1391">
        <v>45224022.579999998</v>
      </c>
      <c r="F26" s="1516">
        <v>0.21431422134024078</v>
      </c>
      <c r="H26" s="1389"/>
    </row>
    <row r="27" spans="1:8" s="1396" customFormat="1" ht="111" hidden="1" customHeight="1" x14ac:dyDescent="0.25">
      <c r="A27" s="1395"/>
      <c r="B27" s="1378" t="s">
        <v>526</v>
      </c>
      <c r="C27" s="1466"/>
      <c r="D27" s="1392">
        <v>0</v>
      </c>
      <c r="E27" s="1392">
        <v>0</v>
      </c>
      <c r="F27" s="1517" t="e">
        <v>#DIV/0!</v>
      </c>
      <c r="H27" s="1397"/>
    </row>
    <row r="28" spans="1:8" s="1358" customFormat="1" ht="16.5" hidden="1" customHeight="1" x14ac:dyDescent="0.25">
      <c r="A28" s="1373"/>
      <c r="B28" s="1380"/>
      <c r="C28" s="1375"/>
      <c r="D28" s="1393"/>
      <c r="E28" s="1393"/>
      <c r="F28" s="1512" t="e">
        <v>#DIV/0!</v>
      </c>
      <c r="G28" s="1377"/>
      <c r="H28" s="1377"/>
    </row>
    <row r="29" spans="1:8" s="1388" customFormat="1" ht="42" customHeight="1" thickBot="1" x14ac:dyDescent="0.3">
      <c r="A29" s="1365"/>
      <c r="B29" s="1390" t="s">
        <v>24</v>
      </c>
      <c r="C29" s="1467" t="e">
        <f>#REF!+C30</f>
        <v>#REF!</v>
      </c>
      <c r="D29" s="1391">
        <v>1294833068.5800002</v>
      </c>
      <c r="E29" s="1391">
        <v>44043807.490000002</v>
      </c>
      <c r="F29" s="1516">
        <v>3.4015046849476406E-2</v>
      </c>
      <c r="H29" s="1389"/>
    </row>
    <row r="30" spans="1:8" s="1358" customFormat="1" ht="47.25" hidden="1" customHeight="1" x14ac:dyDescent="0.25">
      <c r="A30" s="1373"/>
      <c r="B30" s="1378" t="s">
        <v>431</v>
      </c>
      <c r="C30" s="1466">
        <f>C31</f>
        <v>0</v>
      </c>
      <c r="D30" s="1392">
        <v>0</v>
      </c>
      <c r="E30" s="1392">
        <v>0</v>
      </c>
      <c r="F30" s="1517" t="e">
        <v>#DIV/0!</v>
      </c>
      <c r="H30" s="1377"/>
    </row>
    <row r="31" spans="1:8" s="1358" customFormat="1" ht="15.75" hidden="1" customHeight="1" x14ac:dyDescent="0.25">
      <c r="A31" s="1373"/>
      <c r="B31" s="1380"/>
      <c r="C31" s="1375">
        <v>0</v>
      </c>
      <c r="D31" s="1393"/>
      <c r="E31" s="1393"/>
      <c r="F31" s="1512" t="e">
        <v>#DIV/0!</v>
      </c>
      <c r="G31" s="1376"/>
      <c r="H31" s="1377"/>
    </row>
    <row r="32" spans="1:8" s="1276" customFormat="1" ht="37.5" customHeight="1" thickBot="1" x14ac:dyDescent="0.3">
      <c r="A32" s="1360">
        <v>3</v>
      </c>
      <c r="B32" s="1361" t="s">
        <v>228</v>
      </c>
      <c r="C32" s="1479" t="e">
        <f>C33+C34+C40+C41+C42+C43+C56+C57+C58</f>
        <v>#REF!</v>
      </c>
      <c r="D32" s="1362">
        <v>740225727.26000011</v>
      </c>
      <c r="E32" s="1362">
        <v>122549416.09000002</v>
      </c>
      <c r="F32" s="1510">
        <v>0.16555681811226108</v>
      </c>
      <c r="H32" s="1398"/>
    </row>
    <row r="33" spans="1:8" s="1388" customFormat="1" ht="54.75" customHeight="1" x14ac:dyDescent="0.25">
      <c r="A33" s="1365"/>
      <c r="B33" s="1399" t="s">
        <v>167</v>
      </c>
      <c r="C33" s="1483" t="e">
        <f>#REF!</f>
        <v>#REF!</v>
      </c>
      <c r="D33" s="1400">
        <v>3509546.24</v>
      </c>
      <c r="E33" s="1429">
        <v>0</v>
      </c>
      <c r="F33" s="1519">
        <v>0</v>
      </c>
      <c r="H33" s="1389"/>
    </row>
    <row r="34" spans="1:8" s="1388" customFormat="1" ht="66.75" customHeight="1" x14ac:dyDescent="0.25">
      <c r="A34" s="1365"/>
      <c r="B34" s="1401" t="s">
        <v>168</v>
      </c>
      <c r="C34" s="1484" t="e">
        <f>#REF!+#REF!+#REF!</f>
        <v>#REF!</v>
      </c>
      <c r="D34" s="1402">
        <v>62366564.019999996</v>
      </c>
      <c r="E34" s="1402">
        <v>10253581.359999999</v>
      </c>
      <c r="F34" s="1520">
        <v>0.1644083095023775</v>
      </c>
      <c r="H34" s="1389"/>
    </row>
    <row r="35" spans="1:8" s="1396" customFormat="1" ht="63.75" hidden="1" customHeight="1" x14ac:dyDescent="0.25">
      <c r="A35" s="1395"/>
      <c r="B35" s="1378" t="s">
        <v>528</v>
      </c>
      <c r="C35" s="1466">
        <f t="shared" ref="C35" si="0">C36</f>
        <v>174357</v>
      </c>
      <c r="D35" s="1392">
        <v>0</v>
      </c>
      <c r="E35" s="1392">
        <v>0</v>
      </c>
      <c r="F35" s="1517" t="e">
        <v>#DIV/0!</v>
      </c>
      <c r="H35" s="1397"/>
    </row>
    <row r="36" spans="1:8" s="1358" customFormat="1" ht="12.75" hidden="1" customHeight="1" x14ac:dyDescent="0.25">
      <c r="A36" s="1373"/>
      <c r="B36" s="1403"/>
      <c r="C36" s="1375">
        <v>174357</v>
      </c>
      <c r="D36" s="1393"/>
      <c r="E36" s="1393"/>
      <c r="F36" s="1512" t="e">
        <v>#DIV/0!</v>
      </c>
      <c r="G36" s="1377"/>
      <c r="H36" s="1377"/>
    </row>
    <row r="37" spans="1:8" s="1358" customFormat="1" ht="111.75" hidden="1" customHeight="1" x14ac:dyDescent="0.25">
      <c r="A37" s="1373"/>
      <c r="B37" s="1401" t="s">
        <v>435</v>
      </c>
      <c r="C37" s="1484"/>
      <c r="D37" s="1402">
        <v>0</v>
      </c>
      <c r="E37" s="1402">
        <v>0</v>
      </c>
      <c r="F37" s="1520" t="e">
        <v>#DIV/0!</v>
      </c>
      <c r="H37" s="1377"/>
    </row>
    <row r="38" spans="1:8" s="1358" customFormat="1" ht="43.5" hidden="1" customHeight="1" x14ac:dyDescent="0.25">
      <c r="A38" s="1373"/>
      <c r="B38" s="1378" t="s">
        <v>428</v>
      </c>
      <c r="C38" s="1466"/>
      <c r="D38" s="1392">
        <v>0</v>
      </c>
      <c r="E38" s="1392">
        <v>0</v>
      </c>
      <c r="F38" s="1517" t="e">
        <v>#DIV/0!</v>
      </c>
      <c r="H38" s="1377"/>
    </row>
    <row r="39" spans="1:8" s="1358" customFormat="1" ht="15" hidden="1" customHeight="1" x14ac:dyDescent="0.25">
      <c r="A39" s="1373"/>
      <c r="B39" s="1380"/>
      <c r="C39" s="1375"/>
      <c r="D39" s="1393"/>
      <c r="E39" s="1393"/>
      <c r="F39" s="1512" t="e">
        <v>#DIV/0!</v>
      </c>
      <c r="H39" s="1377"/>
    </row>
    <row r="40" spans="1:8" s="1388" customFormat="1" ht="51.75" customHeight="1" x14ac:dyDescent="0.25">
      <c r="A40" s="1365"/>
      <c r="B40" s="1401" t="s">
        <v>169</v>
      </c>
      <c r="C40" s="1484" t="e">
        <f>#REF!+#REF!+#REF!+#REF!</f>
        <v>#REF!</v>
      </c>
      <c r="D40" s="1402">
        <v>90358652.709999993</v>
      </c>
      <c r="E40" s="1402">
        <v>23068772.969999999</v>
      </c>
      <c r="F40" s="1520">
        <v>0.25530231226485495</v>
      </c>
      <c r="H40" s="1389"/>
    </row>
    <row r="41" spans="1:8" s="1388" customFormat="1" ht="43.5" customHeight="1" x14ac:dyDescent="0.25">
      <c r="A41" s="1365"/>
      <c r="B41" s="1401" t="s">
        <v>170</v>
      </c>
      <c r="C41" s="1484" t="e">
        <f>#REF!</f>
        <v>#REF!</v>
      </c>
      <c r="D41" s="1402">
        <v>145579368</v>
      </c>
      <c r="E41" s="1402">
        <v>7192251</v>
      </c>
      <c r="F41" s="1520">
        <v>4.9404329053001524E-2</v>
      </c>
      <c r="G41" s="1376"/>
      <c r="H41" s="1376"/>
    </row>
    <row r="42" spans="1:8" s="1388" customFormat="1" ht="37.5" customHeight="1" x14ac:dyDescent="0.25">
      <c r="A42" s="1365"/>
      <c r="B42" s="1401" t="s">
        <v>171</v>
      </c>
      <c r="C42" s="1484" t="e">
        <f>#REF!+#REF!+#REF!+#REF!</f>
        <v>#REF!</v>
      </c>
      <c r="D42" s="1402">
        <v>34558192.969999999</v>
      </c>
      <c r="E42" s="1402">
        <v>4694227.3899999997</v>
      </c>
      <c r="F42" s="1520">
        <v>0.13583544122446053</v>
      </c>
      <c r="G42" s="1376"/>
      <c r="H42" s="1376"/>
    </row>
    <row r="43" spans="1:8" s="1388" customFormat="1" ht="18.75" customHeight="1" thickBot="1" x14ac:dyDescent="0.3">
      <c r="A43" s="1365"/>
      <c r="B43" s="1401" t="s">
        <v>221</v>
      </c>
      <c r="C43" s="1484" t="e">
        <f>#REF!</f>
        <v>#REF!</v>
      </c>
      <c r="D43" s="1402">
        <v>2500000</v>
      </c>
      <c r="E43" s="1402">
        <v>2500000</v>
      </c>
      <c r="F43" s="1520">
        <v>1</v>
      </c>
      <c r="G43" s="1376"/>
      <c r="H43" s="1376"/>
    </row>
    <row r="44" spans="1:8" s="1404" customFormat="1" ht="17.25" hidden="1" customHeight="1" x14ac:dyDescent="0.25">
      <c r="A44" s="1373"/>
      <c r="B44" s="1374"/>
      <c r="C44" s="1375"/>
      <c r="D44" s="1393"/>
      <c r="E44" s="1393"/>
      <c r="F44" s="1512" t="e">
        <v>#DIV/0!</v>
      </c>
      <c r="G44" s="1376"/>
      <c r="H44" s="1376"/>
    </row>
    <row r="45" spans="1:8" s="1404" customFormat="1" ht="16.5" hidden="1" customHeight="1" x14ac:dyDescent="0.25">
      <c r="A45" s="1373"/>
      <c r="B45" s="1374"/>
      <c r="C45" s="1375"/>
      <c r="D45" s="1393"/>
      <c r="E45" s="1393"/>
      <c r="F45" s="1512" t="e">
        <v>#DIV/0!</v>
      </c>
      <c r="G45" s="1376"/>
      <c r="H45" s="1376"/>
    </row>
    <row r="46" spans="1:8" s="1404" customFormat="1" ht="18" hidden="1" customHeight="1" x14ac:dyDescent="0.25">
      <c r="A46" s="1373"/>
      <c r="B46" s="1374"/>
      <c r="C46" s="1375"/>
      <c r="D46" s="1393"/>
      <c r="E46" s="1393"/>
      <c r="F46" s="1512" t="e">
        <v>#DIV/0!</v>
      </c>
      <c r="G46" s="1376"/>
      <c r="H46" s="1376"/>
    </row>
    <row r="47" spans="1:8" s="1404" customFormat="1" ht="18.75" hidden="1" customHeight="1" x14ac:dyDescent="0.25">
      <c r="A47" s="1373"/>
      <c r="B47" s="1374"/>
      <c r="C47" s="1375"/>
      <c r="D47" s="1393"/>
      <c r="E47" s="1393"/>
      <c r="F47" s="1512" t="e">
        <v>#DIV/0!</v>
      </c>
      <c r="G47" s="1376"/>
      <c r="H47" s="1376"/>
    </row>
    <row r="48" spans="1:8" s="1404" customFormat="1" ht="17.25" hidden="1" customHeight="1" x14ac:dyDescent="0.25">
      <c r="A48" s="1373"/>
      <c r="B48" s="1374"/>
      <c r="C48" s="1375"/>
      <c r="D48" s="1393"/>
      <c r="E48" s="1393"/>
      <c r="F48" s="1512" t="e">
        <v>#DIV/0!</v>
      </c>
      <c r="G48" s="1376"/>
      <c r="H48" s="1376"/>
    </row>
    <row r="49" spans="1:8" s="1404" customFormat="1" ht="18.75" hidden="1" customHeight="1" x14ac:dyDescent="0.25">
      <c r="A49" s="1373"/>
      <c r="B49" s="1374"/>
      <c r="C49" s="1375"/>
      <c r="D49" s="1393"/>
      <c r="E49" s="1393"/>
      <c r="F49" s="1512" t="e">
        <v>#DIV/0!</v>
      </c>
      <c r="G49" s="1376"/>
      <c r="H49" s="1376"/>
    </row>
    <row r="50" spans="1:8" s="1404" customFormat="1" ht="19.5" hidden="1" customHeight="1" x14ac:dyDescent="0.25">
      <c r="A50" s="1373"/>
      <c r="B50" s="1374"/>
      <c r="C50" s="1375"/>
      <c r="D50" s="1393"/>
      <c r="E50" s="1393"/>
      <c r="F50" s="1512" t="e">
        <v>#DIV/0!</v>
      </c>
      <c r="G50" s="1376"/>
      <c r="H50" s="1376"/>
    </row>
    <row r="51" spans="1:8" s="1404" customFormat="1" ht="17.25" hidden="1" customHeight="1" x14ac:dyDescent="0.25">
      <c r="A51" s="1373"/>
      <c r="B51" s="1374"/>
      <c r="C51" s="1375"/>
      <c r="D51" s="1393"/>
      <c r="E51" s="1393"/>
      <c r="F51" s="1512" t="e">
        <v>#DIV/0!</v>
      </c>
      <c r="G51" s="1376"/>
      <c r="H51" s="1376"/>
    </row>
    <row r="52" spans="1:8" s="1404" customFormat="1" ht="20.25" hidden="1" customHeight="1" x14ac:dyDescent="0.25">
      <c r="A52" s="1373"/>
      <c r="B52" s="1374"/>
      <c r="C52" s="1375"/>
      <c r="D52" s="1393"/>
      <c r="E52" s="1393"/>
      <c r="F52" s="1512" t="e">
        <v>#DIV/0!</v>
      </c>
      <c r="G52" s="1376"/>
      <c r="H52" s="1376"/>
    </row>
    <row r="53" spans="1:8" s="1404" customFormat="1" ht="12.75" hidden="1" customHeight="1" x14ac:dyDescent="0.25">
      <c r="A53" s="1373"/>
      <c r="B53" s="1374"/>
      <c r="C53" s="1375"/>
      <c r="D53" s="1393"/>
      <c r="E53" s="1393"/>
      <c r="F53" s="1512" t="e">
        <v>#DIV/0!</v>
      </c>
      <c r="G53" s="1376"/>
      <c r="H53" s="1376"/>
    </row>
    <row r="54" spans="1:8" s="1404" customFormat="1" ht="12.75" hidden="1" customHeight="1" x14ac:dyDescent="0.25">
      <c r="A54" s="1373"/>
      <c r="B54" s="1380"/>
      <c r="C54" s="1375"/>
      <c r="D54" s="1393"/>
      <c r="E54" s="1393"/>
      <c r="F54" s="1512" t="e">
        <v>#DIV/0!</v>
      </c>
      <c r="G54" s="1376"/>
      <c r="H54" s="1376"/>
    </row>
    <row r="55" spans="1:8" s="1358" customFormat="1" ht="12.75" hidden="1" customHeight="1" thickBot="1" x14ac:dyDescent="0.3">
      <c r="A55" s="1373"/>
      <c r="B55" s="1403"/>
      <c r="C55" s="1375"/>
      <c r="D55" s="1393"/>
      <c r="E55" s="1393"/>
      <c r="F55" s="1512" t="e">
        <v>#DIV/0!</v>
      </c>
      <c r="G55" s="1376"/>
      <c r="H55" s="1376"/>
    </row>
    <row r="56" spans="1:8" s="1358" customFormat="1" ht="35.25" customHeight="1" thickBot="1" x14ac:dyDescent="0.3">
      <c r="A56" s="1373"/>
      <c r="B56" s="1366" t="s">
        <v>217</v>
      </c>
      <c r="C56" s="1480" t="e">
        <f>#REF!</f>
        <v>#REF!</v>
      </c>
      <c r="D56" s="1367">
        <v>354784847.62</v>
      </c>
      <c r="E56" s="1367">
        <v>66212174.740000002</v>
      </c>
      <c r="F56" s="1511">
        <v>0.18662627557002656</v>
      </c>
      <c r="G56" s="1376"/>
      <c r="H56" s="1376"/>
    </row>
    <row r="57" spans="1:8" s="1358" customFormat="1" ht="38.25" customHeight="1" thickBot="1" x14ac:dyDescent="0.3">
      <c r="A57" s="1373"/>
      <c r="B57" s="1366" t="s">
        <v>27</v>
      </c>
      <c r="C57" s="1480" t="e">
        <f>#REF!</f>
        <v>#REF!</v>
      </c>
      <c r="D57" s="1367">
        <v>39016151</v>
      </c>
      <c r="E57" s="1367">
        <v>7995345.29</v>
      </c>
      <c r="F57" s="1511">
        <v>0.2049239887860799</v>
      </c>
      <c r="G57" s="1376"/>
      <c r="H57" s="1376"/>
    </row>
    <row r="58" spans="1:8" s="1368" customFormat="1" ht="40.5" customHeight="1" thickBot="1" x14ac:dyDescent="0.3">
      <c r="A58" s="1365"/>
      <c r="B58" s="1366" t="s">
        <v>17</v>
      </c>
      <c r="C58" s="1480" t="e">
        <f>#REF!</f>
        <v>#REF!</v>
      </c>
      <c r="D58" s="1367">
        <v>7552404.7000000002</v>
      </c>
      <c r="E58" s="1367">
        <v>633063.34</v>
      </c>
      <c r="F58" s="1511">
        <v>8.3822751182812003E-2</v>
      </c>
      <c r="G58" s="1376"/>
      <c r="H58" s="1376"/>
    </row>
    <row r="59" spans="1:8" s="1363" customFormat="1" ht="33" customHeight="1" thickBot="1" x14ac:dyDescent="0.3">
      <c r="A59" s="1405">
        <v>4</v>
      </c>
      <c r="B59" s="1406" t="s">
        <v>229</v>
      </c>
      <c r="C59" s="1481" t="e">
        <f>C60+C61</f>
        <v>#REF!</v>
      </c>
      <c r="D59" s="1385">
        <v>243131354</v>
      </c>
      <c r="E59" s="1385">
        <v>46736235.850000001</v>
      </c>
      <c r="F59" s="1514">
        <v>0.19222628049033941</v>
      </c>
      <c r="G59" s="1376"/>
      <c r="H59" s="1376"/>
    </row>
    <row r="60" spans="1:8" s="1363" customFormat="1" ht="19.5" customHeight="1" thickBot="1" x14ac:dyDescent="0.3">
      <c r="A60" s="1407"/>
      <c r="B60" s="1386" t="s">
        <v>172</v>
      </c>
      <c r="C60" s="1463" t="e">
        <f>#REF!</f>
        <v>#REF!</v>
      </c>
      <c r="D60" s="1387">
        <v>39258650.689999998</v>
      </c>
      <c r="E60" s="1387">
        <v>7155538.3300000001</v>
      </c>
      <c r="F60" s="1515">
        <v>0.18226653754614816</v>
      </c>
      <c r="G60" s="1376"/>
      <c r="H60" s="1376"/>
    </row>
    <row r="61" spans="1:8" s="1388" customFormat="1" ht="34.5" customHeight="1" thickBot="1" x14ac:dyDescent="0.3">
      <c r="A61" s="1365"/>
      <c r="B61" s="1408" t="s">
        <v>202</v>
      </c>
      <c r="C61" s="1485" t="e">
        <f>#REF!</f>
        <v>#REF!</v>
      </c>
      <c r="D61" s="1409">
        <v>203872703.31</v>
      </c>
      <c r="E61" s="1409">
        <v>39580697.520000003</v>
      </c>
      <c r="F61" s="1521">
        <v>0.19414417367986389</v>
      </c>
      <c r="G61" s="1376"/>
      <c r="H61" s="1376"/>
    </row>
    <row r="62" spans="1:8" s="1410" customFormat="1" ht="21.75" customHeight="1" thickBot="1" x14ac:dyDescent="0.3">
      <c r="A62" s="1360">
        <v>5</v>
      </c>
      <c r="B62" s="1361" t="s">
        <v>256</v>
      </c>
      <c r="C62" s="1479" t="e">
        <f>C63+C74+C85+C119+C122+C138+C144+C145+C146</f>
        <v>#REF!</v>
      </c>
      <c r="D62" s="1362">
        <v>10078137925.190001</v>
      </c>
      <c r="E62" s="1362">
        <v>1787214159.2000003</v>
      </c>
      <c r="F62" s="1510">
        <v>0.17733575115427946</v>
      </c>
      <c r="G62" s="1376"/>
      <c r="H62" s="1376"/>
    </row>
    <row r="63" spans="1:8" s="1388" customFormat="1" ht="37.5" customHeight="1" x14ac:dyDescent="0.25">
      <c r="A63" s="1365"/>
      <c r="B63" s="1399" t="s">
        <v>174</v>
      </c>
      <c r="C63" s="1483" t="e">
        <f>#REF!+#REF!+#REF!+#REF!+#REF!+#REF!+C64+C68+C70</f>
        <v>#REF!</v>
      </c>
      <c r="D63" s="1400">
        <v>2622508711.4900002</v>
      </c>
      <c r="E63" s="1429">
        <v>685684567.43999994</v>
      </c>
      <c r="F63" s="1519">
        <v>0.26146131161959896</v>
      </c>
      <c r="G63" s="1376"/>
      <c r="H63" s="1376"/>
    </row>
    <row r="64" spans="1:8" s="1396" customFormat="1" ht="28.5" hidden="1" customHeight="1" x14ac:dyDescent="0.25">
      <c r="A64" s="1395"/>
      <c r="B64" s="1411" t="s">
        <v>163</v>
      </c>
      <c r="C64" s="1468">
        <f t="shared" ref="C64" si="1">SUM(C65:C67)</f>
        <v>0</v>
      </c>
      <c r="D64" s="1412">
        <v>0</v>
      </c>
      <c r="E64" s="1412">
        <v>0</v>
      </c>
      <c r="F64" s="1522" t="e">
        <v>#DIV/0!</v>
      </c>
      <c r="G64" s="1376"/>
      <c r="H64" s="1376"/>
    </row>
    <row r="65" spans="1:8" s="1357" customFormat="1" ht="12.75" hidden="1" customHeight="1" x14ac:dyDescent="0.25">
      <c r="A65" s="1373"/>
      <c r="B65" s="1380"/>
      <c r="C65" s="1375"/>
      <c r="D65" s="1393"/>
      <c r="E65" s="1393"/>
      <c r="F65" s="1512" t="e">
        <v>#DIV/0!</v>
      </c>
      <c r="G65" s="1376"/>
      <c r="H65" s="1376"/>
    </row>
    <row r="66" spans="1:8" s="1357" customFormat="1" ht="12.75" hidden="1" customHeight="1" x14ac:dyDescent="0.25">
      <c r="A66" s="1373"/>
      <c r="B66" s="1380" t="s">
        <v>7</v>
      </c>
      <c r="C66" s="1375"/>
      <c r="D66" s="1393"/>
      <c r="E66" s="1393"/>
      <c r="F66" s="1512" t="e">
        <v>#DIV/0!</v>
      </c>
      <c r="G66" s="1376"/>
      <c r="H66" s="1376"/>
    </row>
    <row r="67" spans="1:8" s="1357" customFormat="1" ht="12.75" hidden="1" customHeight="1" x14ac:dyDescent="0.25">
      <c r="A67" s="1373"/>
      <c r="B67" s="1380" t="s">
        <v>9</v>
      </c>
      <c r="C67" s="1375"/>
      <c r="D67" s="1393"/>
      <c r="E67" s="1393"/>
      <c r="F67" s="1512" t="e">
        <v>#DIV/0!</v>
      </c>
      <c r="G67" s="1376"/>
      <c r="H67" s="1376"/>
    </row>
    <row r="68" spans="1:8" s="1396" customFormat="1" ht="30" hidden="1" customHeight="1" x14ac:dyDescent="0.25">
      <c r="A68" s="1395"/>
      <c r="B68" s="1378" t="s">
        <v>58</v>
      </c>
      <c r="C68" s="1466">
        <f>SUM(C69:C69)</f>
        <v>0</v>
      </c>
      <c r="D68" s="1392">
        <v>0</v>
      </c>
      <c r="E68" s="1392">
        <v>0</v>
      </c>
      <c r="F68" s="1517" t="e">
        <v>#DIV/0!</v>
      </c>
      <c r="G68" s="1376"/>
      <c r="H68" s="1376"/>
    </row>
    <row r="69" spans="1:8" s="1358" customFormat="1" ht="15" hidden="1" customHeight="1" x14ac:dyDescent="0.25">
      <c r="A69" s="1373"/>
      <c r="B69" s="1380"/>
      <c r="C69" s="1375"/>
      <c r="D69" s="1393"/>
      <c r="E69" s="1393"/>
      <c r="F69" s="1512" t="e">
        <v>#DIV/0!</v>
      </c>
      <c r="G69" s="1376"/>
      <c r="H69" s="1376"/>
    </row>
    <row r="70" spans="1:8" s="1396" customFormat="1" ht="15" hidden="1" customHeight="1" x14ac:dyDescent="0.25">
      <c r="A70" s="1395"/>
      <c r="B70" s="1411" t="s">
        <v>56</v>
      </c>
      <c r="C70" s="1468">
        <f t="shared" ref="C70" si="2">SUM(C71:C73)</f>
        <v>0</v>
      </c>
      <c r="D70" s="1412">
        <v>0</v>
      </c>
      <c r="E70" s="1412">
        <v>0</v>
      </c>
      <c r="F70" s="1522" t="e">
        <v>#DIV/0!</v>
      </c>
      <c r="G70" s="1376"/>
      <c r="H70" s="1376"/>
    </row>
    <row r="71" spans="1:8" s="1357" customFormat="1" ht="12.75" hidden="1" customHeight="1" x14ac:dyDescent="0.25">
      <c r="A71" s="1373"/>
      <c r="B71" s="1380"/>
      <c r="C71" s="1375"/>
      <c r="D71" s="1393"/>
      <c r="E71" s="1393"/>
      <c r="F71" s="1512" t="e">
        <v>#DIV/0!</v>
      </c>
      <c r="G71" s="1376"/>
      <c r="H71" s="1376"/>
    </row>
    <row r="72" spans="1:8" s="1357" customFormat="1" ht="12.75" hidden="1" customHeight="1" x14ac:dyDescent="0.25">
      <c r="A72" s="1373"/>
      <c r="B72" s="1380" t="s">
        <v>7</v>
      </c>
      <c r="C72" s="1375"/>
      <c r="D72" s="1393"/>
      <c r="E72" s="1393"/>
      <c r="F72" s="1512" t="e">
        <v>#DIV/0!</v>
      </c>
      <c r="G72" s="1376"/>
      <c r="H72" s="1376"/>
    </row>
    <row r="73" spans="1:8" s="1357" customFormat="1" ht="12.75" hidden="1" customHeight="1" x14ac:dyDescent="0.25">
      <c r="A73" s="1373"/>
      <c r="B73" s="1380"/>
      <c r="C73" s="1375"/>
      <c r="D73" s="1393"/>
      <c r="E73" s="1393"/>
      <c r="F73" s="1512" t="e">
        <v>#DIV/0!</v>
      </c>
      <c r="G73" s="1376"/>
      <c r="H73" s="1376"/>
    </row>
    <row r="74" spans="1:8" s="1388" customFormat="1" ht="36" customHeight="1" x14ac:dyDescent="0.25">
      <c r="A74" s="1413"/>
      <c r="B74" s="1401" t="s">
        <v>175</v>
      </c>
      <c r="C74" s="1484" t="e">
        <f>#REF!+#REF!+#REF!+#REF!+#REF!+#REF!+C83</f>
        <v>#REF!</v>
      </c>
      <c r="D74" s="1402">
        <v>4033781997.8499999</v>
      </c>
      <c r="E74" s="1402">
        <v>813444425.43000007</v>
      </c>
      <c r="F74" s="1520">
        <v>0.20165800379484186</v>
      </c>
      <c r="G74" s="1376"/>
      <c r="H74" s="1376"/>
    </row>
    <row r="75" spans="1:8" s="1396" customFormat="1" ht="30" hidden="1" customHeight="1" x14ac:dyDescent="0.25">
      <c r="A75" s="1395"/>
      <c r="B75" s="1411" t="s">
        <v>163</v>
      </c>
      <c r="C75" s="1468">
        <f t="shared" ref="C75" si="3">SUM(C76:C77)</f>
        <v>0</v>
      </c>
      <c r="D75" s="1412">
        <v>0</v>
      </c>
      <c r="E75" s="1412">
        <v>0</v>
      </c>
      <c r="F75" s="1522" t="e">
        <v>#DIV/0!</v>
      </c>
      <c r="G75" s="1376"/>
      <c r="H75" s="1376"/>
    </row>
    <row r="76" spans="1:8" s="1357" customFormat="1" ht="12.75" hidden="1" customHeight="1" x14ac:dyDescent="0.25">
      <c r="A76" s="1373"/>
      <c r="B76" s="1380"/>
      <c r="C76" s="1375"/>
      <c r="D76" s="1393"/>
      <c r="E76" s="1393"/>
      <c r="F76" s="1512" t="e">
        <v>#DIV/0!</v>
      </c>
      <c r="G76" s="1376"/>
      <c r="H76" s="1376"/>
    </row>
    <row r="77" spans="1:8" s="1357" customFormat="1" ht="12.75" hidden="1" customHeight="1" x14ac:dyDescent="0.25">
      <c r="A77" s="1373"/>
      <c r="B77" s="1380"/>
      <c r="C77" s="1375"/>
      <c r="D77" s="1393"/>
      <c r="E77" s="1393"/>
      <c r="F77" s="1512" t="e">
        <v>#DIV/0!</v>
      </c>
      <c r="G77" s="1376"/>
      <c r="H77" s="1376"/>
    </row>
    <row r="78" spans="1:8" s="1396" customFormat="1" ht="15" hidden="1" customHeight="1" x14ac:dyDescent="0.25">
      <c r="A78" s="1395"/>
      <c r="B78" s="1411" t="s">
        <v>56</v>
      </c>
      <c r="C78" s="1468">
        <f t="shared" ref="C78" si="4">SUM(C79:C80)</f>
        <v>0</v>
      </c>
      <c r="D78" s="1412">
        <v>0</v>
      </c>
      <c r="E78" s="1412">
        <v>0</v>
      </c>
      <c r="F78" s="1522" t="e">
        <v>#DIV/0!</v>
      </c>
      <c r="G78" s="1376"/>
      <c r="H78" s="1376"/>
    </row>
    <row r="79" spans="1:8" s="1357" customFormat="1" ht="12.75" hidden="1" customHeight="1" x14ac:dyDescent="0.25">
      <c r="A79" s="1373"/>
      <c r="B79" s="1380"/>
      <c r="C79" s="1375"/>
      <c r="D79" s="1393"/>
      <c r="E79" s="1393"/>
      <c r="F79" s="1512" t="e">
        <v>#DIV/0!</v>
      </c>
      <c r="G79" s="1376"/>
      <c r="H79" s="1376"/>
    </row>
    <row r="80" spans="1:8" s="1357" customFormat="1" ht="12.75" hidden="1" customHeight="1" x14ac:dyDescent="0.25">
      <c r="A80" s="1373"/>
      <c r="B80" s="1380"/>
      <c r="C80" s="1375"/>
      <c r="D80" s="1393"/>
      <c r="E80" s="1393"/>
      <c r="F80" s="1512" t="e">
        <v>#DIV/0!</v>
      </c>
      <c r="G80" s="1376"/>
      <c r="H80" s="1376"/>
    </row>
    <row r="81" spans="1:8" s="1396" customFormat="1" ht="30" hidden="1" customHeight="1" x14ac:dyDescent="0.25">
      <c r="A81" s="1395"/>
      <c r="B81" s="1378" t="s">
        <v>58</v>
      </c>
      <c r="C81" s="1466">
        <f>SUM(C82:C82)</f>
        <v>0</v>
      </c>
      <c r="D81" s="1392">
        <v>0</v>
      </c>
      <c r="E81" s="1392">
        <v>0</v>
      </c>
      <c r="F81" s="1517" t="e">
        <v>#DIV/0!</v>
      </c>
      <c r="G81" s="1376"/>
      <c r="H81" s="1376"/>
    </row>
    <row r="82" spans="1:8" s="1357" customFormat="1" ht="15" hidden="1" customHeight="1" x14ac:dyDescent="0.25">
      <c r="A82" s="1373"/>
      <c r="B82" s="1380"/>
      <c r="C82" s="1375"/>
      <c r="D82" s="1393"/>
      <c r="E82" s="1393"/>
      <c r="F82" s="1512" t="e">
        <v>#DIV/0!</v>
      </c>
      <c r="G82" s="1376"/>
      <c r="H82" s="1376"/>
    </row>
    <row r="83" spans="1:8" s="1396" customFormat="1" ht="45.75" hidden="1" customHeight="1" x14ac:dyDescent="0.25">
      <c r="A83" s="1395"/>
      <c r="B83" s="1378" t="s">
        <v>67</v>
      </c>
      <c r="C83" s="1466">
        <f>C84</f>
        <v>3370360</v>
      </c>
      <c r="D83" s="1392">
        <v>0</v>
      </c>
      <c r="E83" s="1392">
        <v>0</v>
      </c>
      <c r="F83" s="1517" t="e">
        <v>#DIV/0!</v>
      </c>
      <c r="G83" s="1376"/>
      <c r="H83" s="1376"/>
    </row>
    <row r="84" spans="1:8" s="1357" customFormat="1" ht="15.75" hidden="1" customHeight="1" x14ac:dyDescent="0.25">
      <c r="A84" s="1373"/>
      <c r="B84" s="1380"/>
      <c r="C84" s="1375">
        <v>3370360</v>
      </c>
      <c r="D84" s="1393"/>
      <c r="E84" s="1393"/>
      <c r="F84" s="1512" t="e">
        <v>#DIV/0!</v>
      </c>
      <c r="G84" s="1376"/>
      <c r="H84" s="1376"/>
    </row>
    <row r="85" spans="1:8" s="1388" customFormat="1" ht="38.25" customHeight="1" x14ac:dyDescent="0.25">
      <c r="A85" s="1365"/>
      <c r="B85" s="1401" t="s">
        <v>176</v>
      </c>
      <c r="C85" s="1484" t="e">
        <f>#REF!+#REF!</f>
        <v>#REF!</v>
      </c>
      <c r="D85" s="1402">
        <v>139902946.69999999</v>
      </c>
      <c r="E85" s="1402">
        <v>37037408.630000003</v>
      </c>
      <c r="F85" s="1520">
        <v>0.26473644411093744</v>
      </c>
      <c r="G85" s="1376"/>
      <c r="H85" s="1376"/>
    </row>
    <row r="86" spans="1:8" s="1396" customFormat="1" ht="15" hidden="1" customHeight="1" x14ac:dyDescent="0.25">
      <c r="A86" s="1395"/>
      <c r="B86" s="1411" t="s">
        <v>70</v>
      </c>
      <c r="C86" s="1468">
        <f>SUM(C87:C88)</f>
        <v>0</v>
      </c>
      <c r="D86" s="1412">
        <v>0</v>
      </c>
      <c r="E86" s="1412">
        <v>0</v>
      </c>
      <c r="F86" s="1522" t="e">
        <v>#DIV/0!</v>
      </c>
      <c r="G86" s="1376"/>
      <c r="H86" s="1376"/>
    </row>
    <row r="87" spans="1:8" s="1358" customFormat="1" ht="12.75" hidden="1" customHeight="1" x14ac:dyDescent="0.25">
      <c r="A87" s="1373"/>
      <c r="B87" s="1380"/>
      <c r="C87" s="1375"/>
      <c r="D87" s="1393"/>
      <c r="E87" s="1393"/>
      <c r="F87" s="1512" t="e">
        <v>#DIV/0!</v>
      </c>
      <c r="G87" s="1376"/>
      <c r="H87" s="1376"/>
    </row>
    <row r="88" spans="1:8" s="1357" customFormat="1" ht="12.75" hidden="1" customHeight="1" x14ac:dyDescent="0.25">
      <c r="A88" s="1373"/>
      <c r="B88" s="1380" t="s">
        <v>7</v>
      </c>
      <c r="C88" s="1375"/>
      <c r="D88" s="1393"/>
      <c r="E88" s="1393"/>
      <c r="F88" s="1512" t="e">
        <v>#DIV/0!</v>
      </c>
      <c r="G88" s="1376"/>
      <c r="H88" s="1376"/>
    </row>
    <row r="89" spans="1:8" s="1396" customFormat="1" ht="15" hidden="1" customHeight="1" x14ac:dyDescent="0.25">
      <c r="A89" s="1395"/>
      <c r="B89" s="1411" t="s">
        <v>56</v>
      </c>
      <c r="C89" s="1468">
        <f t="shared" ref="C89" si="5">SUM(C90:C91)</f>
        <v>0</v>
      </c>
      <c r="D89" s="1412">
        <v>0</v>
      </c>
      <c r="E89" s="1412">
        <v>0</v>
      </c>
      <c r="F89" s="1522" t="e">
        <v>#DIV/0!</v>
      </c>
      <c r="G89" s="1376"/>
      <c r="H89" s="1376"/>
    </row>
    <row r="90" spans="1:8" s="1358" customFormat="1" ht="12.75" hidden="1" customHeight="1" x14ac:dyDescent="0.25">
      <c r="A90" s="1373"/>
      <c r="B90" s="1380"/>
      <c r="C90" s="1375"/>
      <c r="D90" s="1393"/>
      <c r="E90" s="1393"/>
      <c r="F90" s="1512" t="e">
        <v>#DIV/0!</v>
      </c>
      <c r="G90" s="1376"/>
      <c r="H90" s="1376"/>
    </row>
    <row r="91" spans="1:8" s="1357" customFormat="1" ht="12.75" hidden="1" customHeight="1" x14ac:dyDescent="0.25">
      <c r="A91" s="1373"/>
      <c r="B91" s="1380" t="s">
        <v>7</v>
      </c>
      <c r="C91" s="1375"/>
      <c r="D91" s="1393"/>
      <c r="E91" s="1393"/>
      <c r="F91" s="1512" t="e">
        <v>#DIV/0!</v>
      </c>
      <c r="G91" s="1376"/>
      <c r="H91" s="1376"/>
    </row>
    <row r="92" spans="1:8" s="1396" customFormat="1" ht="30" hidden="1" customHeight="1" x14ac:dyDescent="0.25">
      <c r="A92" s="1395"/>
      <c r="B92" s="1411" t="s">
        <v>73</v>
      </c>
      <c r="C92" s="1468">
        <f t="shared" ref="C92" si="6">SUM(C93:C94)</f>
        <v>0</v>
      </c>
      <c r="D92" s="1412">
        <v>0</v>
      </c>
      <c r="E92" s="1412">
        <v>0</v>
      </c>
      <c r="F92" s="1522" t="e">
        <v>#DIV/0!</v>
      </c>
      <c r="G92" s="1376"/>
      <c r="H92" s="1376"/>
    </row>
    <row r="93" spans="1:8" s="1358" customFormat="1" ht="12.75" hidden="1" customHeight="1" x14ac:dyDescent="0.25">
      <c r="A93" s="1373"/>
      <c r="B93" s="1380"/>
      <c r="C93" s="1375"/>
      <c r="D93" s="1393"/>
      <c r="E93" s="1393"/>
      <c r="F93" s="1512" t="e">
        <v>#DIV/0!</v>
      </c>
      <c r="G93" s="1376"/>
      <c r="H93" s="1376"/>
    </row>
    <row r="94" spans="1:8" s="1357" customFormat="1" ht="12.75" hidden="1" customHeight="1" x14ac:dyDescent="0.25">
      <c r="A94" s="1373"/>
      <c r="B94" s="1380" t="s">
        <v>7</v>
      </c>
      <c r="C94" s="1375"/>
      <c r="D94" s="1393"/>
      <c r="E94" s="1393"/>
      <c r="F94" s="1512" t="e">
        <v>#DIV/0!</v>
      </c>
      <c r="G94" s="1376"/>
      <c r="H94" s="1376"/>
    </row>
    <row r="95" spans="1:8" s="1396" customFormat="1" ht="45" hidden="1" customHeight="1" x14ac:dyDescent="0.25">
      <c r="A95" s="1395"/>
      <c r="B95" s="1411"/>
      <c r="C95" s="1468">
        <f>SUM(C96:C98)</f>
        <v>0</v>
      </c>
      <c r="D95" s="1412">
        <v>0</v>
      </c>
      <c r="E95" s="1412">
        <v>0</v>
      </c>
      <c r="F95" s="1522" t="e">
        <v>#DIV/0!</v>
      </c>
      <c r="G95" s="1376"/>
      <c r="H95" s="1376"/>
    </row>
    <row r="96" spans="1:8" s="1358" customFormat="1" ht="12.75" hidden="1" customHeight="1" x14ac:dyDescent="0.25">
      <c r="A96" s="1373"/>
      <c r="B96" s="1380"/>
      <c r="C96" s="1375"/>
      <c r="D96" s="1393"/>
      <c r="E96" s="1393"/>
      <c r="F96" s="1512" t="e">
        <v>#DIV/0!</v>
      </c>
      <c r="G96" s="1376"/>
      <c r="H96" s="1376"/>
    </row>
    <row r="97" spans="1:8" s="1358" customFormat="1" ht="12.75" hidden="1" customHeight="1" x14ac:dyDescent="0.25">
      <c r="A97" s="1373"/>
      <c r="B97" s="1380" t="s">
        <v>7</v>
      </c>
      <c r="C97" s="1375"/>
      <c r="D97" s="1393"/>
      <c r="E97" s="1393"/>
      <c r="F97" s="1512" t="e">
        <v>#DIV/0!</v>
      </c>
      <c r="G97" s="1376"/>
      <c r="H97" s="1376"/>
    </row>
    <row r="98" spans="1:8" s="1358" customFormat="1" ht="12.75" hidden="1" customHeight="1" x14ac:dyDescent="0.25">
      <c r="A98" s="1373"/>
      <c r="B98" s="1380" t="s">
        <v>9</v>
      </c>
      <c r="C98" s="1375"/>
      <c r="D98" s="1393"/>
      <c r="E98" s="1393"/>
      <c r="F98" s="1512" t="e">
        <v>#DIV/0!</v>
      </c>
      <c r="G98" s="1376"/>
      <c r="H98" s="1376"/>
    </row>
    <row r="99" spans="1:8" s="1396" customFormat="1" ht="15" hidden="1" customHeight="1" x14ac:dyDescent="0.25">
      <c r="A99" s="1395"/>
      <c r="B99" s="1411" t="s">
        <v>55</v>
      </c>
      <c r="C99" s="1468">
        <f>SUM(C100:C101)</f>
        <v>0</v>
      </c>
      <c r="D99" s="1412">
        <v>0</v>
      </c>
      <c r="E99" s="1412">
        <v>0</v>
      </c>
      <c r="F99" s="1522" t="e">
        <v>#DIV/0!</v>
      </c>
      <c r="G99" s="1376"/>
      <c r="H99" s="1376"/>
    </row>
    <row r="100" spans="1:8" s="1358" customFormat="1" ht="12.75" hidden="1" customHeight="1" x14ac:dyDescent="0.25">
      <c r="A100" s="1373"/>
      <c r="B100" s="1380"/>
      <c r="C100" s="1375"/>
      <c r="D100" s="1393"/>
      <c r="E100" s="1393"/>
      <c r="F100" s="1512" t="e">
        <v>#DIV/0!</v>
      </c>
      <c r="G100" s="1376"/>
      <c r="H100" s="1376"/>
    </row>
    <row r="101" spans="1:8" s="1358" customFormat="1" ht="10.5" hidden="1" customHeight="1" x14ac:dyDescent="0.25">
      <c r="A101" s="1373"/>
      <c r="B101" s="1380" t="s">
        <v>7</v>
      </c>
      <c r="C101" s="1375"/>
      <c r="D101" s="1393"/>
      <c r="E101" s="1393"/>
      <c r="F101" s="1512" t="e">
        <v>#DIV/0!</v>
      </c>
      <c r="G101" s="1376"/>
      <c r="H101" s="1376"/>
    </row>
    <row r="102" spans="1:8" s="1388" customFormat="1" ht="30" hidden="1" customHeight="1" x14ac:dyDescent="0.25">
      <c r="A102" s="1365"/>
      <c r="B102" s="1414" t="s">
        <v>177</v>
      </c>
      <c r="C102" s="1486">
        <f t="shared" ref="C102" si="7">C103+C105+C107+C109+C112+C114+C116</f>
        <v>0</v>
      </c>
      <c r="D102" s="1415">
        <v>0</v>
      </c>
      <c r="E102" s="1415">
        <v>0</v>
      </c>
      <c r="F102" s="1523" t="e">
        <v>#DIV/0!</v>
      </c>
      <c r="G102" s="1376"/>
      <c r="H102" s="1376"/>
    </row>
    <row r="103" spans="1:8" s="1396" customFormat="1" ht="15" hidden="1" customHeight="1" x14ac:dyDescent="0.25">
      <c r="A103" s="1395"/>
      <c r="B103" s="1411" t="s">
        <v>54</v>
      </c>
      <c r="C103" s="1468">
        <f t="shared" ref="C103" si="8">C104</f>
        <v>0</v>
      </c>
      <c r="D103" s="1412">
        <v>0</v>
      </c>
      <c r="E103" s="1412">
        <v>0</v>
      </c>
      <c r="F103" s="1522" t="e">
        <v>#DIV/0!</v>
      </c>
      <c r="G103" s="1376"/>
      <c r="H103" s="1376"/>
    </row>
    <row r="104" spans="1:8" s="1358" customFormat="1" ht="12.75" hidden="1" customHeight="1" x14ac:dyDescent="0.25">
      <c r="A104" s="1373"/>
      <c r="B104" s="1380"/>
      <c r="C104" s="1375"/>
      <c r="D104" s="1393"/>
      <c r="E104" s="1393"/>
      <c r="F104" s="1512" t="e">
        <v>#DIV/0!</v>
      </c>
      <c r="G104" s="1376"/>
      <c r="H104" s="1376"/>
    </row>
    <row r="105" spans="1:8" s="1396" customFormat="1" ht="15" hidden="1" customHeight="1" x14ac:dyDescent="0.25">
      <c r="A105" s="1395"/>
      <c r="B105" s="1411" t="s">
        <v>69</v>
      </c>
      <c r="C105" s="1468">
        <f t="shared" ref="C105" si="9">C106</f>
        <v>0</v>
      </c>
      <c r="D105" s="1412">
        <v>0</v>
      </c>
      <c r="E105" s="1412">
        <v>0</v>
      </c>
      <c r="F105" s="1522" t="e">
        <v>#DIV/0!</v>
      </c>
      <c r="G105" s="1376"/>
      <c r="H105" s="1376"/>
    </row>
    <row r="106" spans="1:8" s="1358" customFormat="1" ht="12.75" hidden="1" customHeight="1" x14ac:dyDescent="0.25">
      <c r="A106" s="1373"/>
      <c r="B106" s="1380"/>
      <c r="C106" s="1375"/>
      <c r="D106" s="1393"/>
      <c r="E106" s="1393"/>
      <c r="F106" s="1512" t="e">
        <v>#DIV/0!</v>
      </c>
      <c r="G106" s="1376"/>
      <c r="H106" s="1376"/>
    </row>
    <row r="107" spans="1:8" s="1396" customFormat="1" ht="15" hidden="1" customHeight="1" x14ac:dyDescent="0.25">
      <c r="A107" s="1395"/>
      <c r="B107" s="1411" t="s">
        <v>80</v>
      </c>
      <c r="C107" s="1468">
        <f t="shared" ref="C107" si="10">C108</f>
        <v>0</v>
      </c>
      <c r="D107" s="1412">
        <v>0</v>
      </c>
      <c r="E107" s="1412">
        <v>0</v>
      </c>
      <c r="F107" s="1522" t="e">
        <v>#DIV/0!</v>
      </c>
      <c r="G107" s="1376"/>
      <c r="H107" s="1376"/>
    </row>
    <row r="108" spans="1:8" s="1358" customFormat="1" ht="12.75" hidden="1" customHeight="1" x14ac:dyDescent="0.25">
      <c r="A108" s="1373"/>
      <c r="B108" s="1380"/>
      <c r="C108" s="1375"/>
      <c r="D108" s="1393"/>
      <c r="E108" s="1393"/>
      <c r="F108" s="1512" t="e">
        <v>#DIV/0!</v>
      </c>
      <c r="G108" s="1376"/>
      <c r="H108" s="1376"/>
    </row>
    <row r="109" spans="1:8" s="1396" customFormat="1" ht="15" hidden="1" customHeight="1" x14ac:dyDescent="0.25">
      <c r="A109" s="1395"/>
      <c r="B109" s="1411" t="s">
        <v>82</v>
      </c>
      <c r="C109" s="1468">
        <f t="shared" ref="C109" si="11">C110+C111</f>
        <v>0</v>
      </c>
      <c r="D109" s="1412">
        <v>0</v>
      </c>
      <c r="E109" s="1412">
        <v>0</v>
      </c>
      <c r="F109" s="1522" t="e">
        <v>#DIV/0!</v>
      </c>
      <c r="G109" s="1376"/>
      <c r="H109" s="1376"/>
    </row>
    <row r="110" spans="1:8" s="1358" customFormat="1" ht="12.75" hidden="1" customHeight="1" x14ac:dyDescent="0.25">
      <c r="A110" s="1373"/>
      <c r="B110" s="1380"/>
      <c r="C110" s="1375"/>
      <c r="D110" s="1393"/>
      <c r="E110" s="1393"/>
      <c r="F110" s="1512" t="e">
        <v>#DIV/0!</v>
      </c>
      <c r="G110" s="1376"/>
      <c r="H110" s="1376"/>
    </row>
    <row r="111" spans="1:8" s="1358" customFormat="1" ht="12.75" hidden="1" customHeight="1" x14ac:dyDescent="0.25">
      <c r="A111" s="1373"/>
      <c r="B111" s="1380"/>
      <c r="C111" s="1375"/>
      <c r="D111" s="1393"/>
      <c r="E111" s="1393"/>
      <c r="F111" s="1512" t="e">
        <v>#DIV/0!</v>
      </c>
      <c r="G111" s="1376"/>
      <c r="H111" s="1376"/>
    </row>
    <row r="112" spans="1:8" s="1396" customFormat="1" ht="15" hidden="1" customHeight="1" x14ac:dyDescent="0.25">
      <c r="A112" s="1395"/>
      <c r="B112" s="1411" t="s">
        <v>85</v>
      </c>
      <c r="C112" s="1468">
        <f>C113</f>
        <v>0</v>
      </c>
      <c r="D112" s="1412">
        <v>0</v>
      </c>
      <c r="E112" s="1412">
        <v>0</v>
      </c>
      <c r="F112" s="1522" t="e">
        <v>#DIV/0!</v>
      </c>
      <c r="G112" s="1376"/>
      <c r="H112" s="1376"/>
    </row>
    <row r="113" spans="1:8" s="1358" customFormat="1" ht="12.75" hidden="1" customHeight="1" x14ac:dyDescent="0.25">
      <c r="A113" s="1373"/>
      <c r="B113" s="1380"/>
      <c r="C113" s="1375"/>
      <c r="D113" s="1393"/>
      <c r="E113" s="1393"/>
      <c r="F113" s="1512" t="e">
        <v>#DIV/0!</v>
      </c>
      <c r="G113" s="1376"/>
      <c r="H113" s="1376"/>
    </row>
    <row r="114" spans="1:8" s="1396" customFormat="1" ht="15" hidden="1" customHeight="1" x14ac:dyDescent="0.25">
      <c r="A114" s="1395"/>
      <c r="B114" s="1411" t="s">
        <v>87</v>
      </c>
      <c r="C114" s="1468">
        <f t="shared" ref="C114" si="12">C115</f>
        <v>0</v>
      </c>
      <c r="D114" s="1412">
        <v>0</v>
      </c>
      <c r="E114" s="1412">
        <v>0</v>
      </c>
      <c r="F114" s="1522" t="e">
        <v>#DIV/0!</v>
      </c>
      <c r="G114" s="1376"/>
      <c r="H114" s="1376"/>
    </row>
    <row r="115" spans="1:8" s="1358" customFormat="1" ht="12.75" hidden="1" customHeight="1" x14ac:dyDescent="0.25">
      <c r="A115" s="1373"/>
      <c r="B115" s="1380"/>
      <c r="C115" s="1375"/>
      <c r="D115" s="1393"/>
      <c r="E115" s="1393"/>
      <c r="F115" s="1512" t="e">
        <v>#DIV/0!</v>
      </c>
      <c r="G115" s="1376"/>
      <c r="H115" s="1376"/>
    </row>
    <row r="116" spans="1:8" s="1396" customFormat="1" ht="15" hidden="1" customHeight="1" x14ac:dyDescent="0.25">
      <c r="A116" s="1395"/>
      <c r="B116" s="1411" t="s">
        <v>150</v>
      </c>
      <c r="C116" s="1468">
        <f>C117+C118</f>
        <v>0</v>
      </c>
      <c r="D116" s="1412">
        <v>0</v>
      </c>
      <c r="E116" s="1412">
        <v>0</v>
      </c>
      <c r="F116" s="1522" t="e">
        <v>#DIV/0!</v>
      </c>
      <c r="G116" s="1376"/>
      <c r="H116" s="1376"/>
    </row>
    <row r="117" spans="1:8" s="1358" customFormat="1" ht="12.75" hidden="1" customHeight="1" x14ac:dyDescent="0.25">
      <c r="A117" s="1373"/>
      <c r="B117" s="1380"/>
      <c r="C117" s="1375"/>
      <c r="D117" s="1393"/>
      <c r="E117" s="1393"/>
      <c r="F117" s="1512" t="e">
        <v>#DIV/0!</v>
      </c>
      <c r="G117" s="1376"/>
      <c r="H117" s="1376"/>
    </row>
    <row r="118" spans="1:8" s="1358" customFormat="1" ht="12.75" hidden="1" customHeight="1" x14ac:dyDescent="0.25">
      <c r="A118" s="1373"/>
      <c r="B118" s="1380" t="s">
        <v>7</v>
      </c>
      <c r="C118" s="1375"/>
      <c r="D118" s="1393"/>
      <c r="E118" s="1393"/>
      <c r="F118" s="1512" t="e">
        <v>#DIV/0!</v>
      </c>
      <c r="G118" s="1376"/>
      <c r="H118" s="1376"/>
    </row>
    <row r="119" spans="1:8" s="1388" customFormat="1" ht="37.5" customHeight="1" x14ac:dyDescent="0.25">
      <c r="A119" s="1365"/>
      <c r="B119" s="1401" t="s">
        <v>178</v>
      </c>
      <c r="C119" s="1484" t="e">
        <f>#REF!+#REF!+#REF!+#REF!+#REF!+#REF!+#REF!+#REF!+#REF!+#REF!</f>
        <v>#REF!</v>
      </c>
      <c r="D119" s="1402">
        <v>242435198.85000002</v>
      </c>
      <c r="E119" s="1402">
        <v>49271757.670000002</v>
      </c>
      <c r="F119" s="1520">
        <v>0.20323681504881441</v>
      </c>
      <c r="G119" s="1376"/>
      <c r="H119" s="1376"/>
    </row>
    <row r="120" spans="1:8" s="1396" customFormat="1" ht="33" hidden="1" customHeight="1" x14ac:dyDescent="0.25">
      <c r="A120" s="1395"/>
      <c r="B120" s="1473" t="s">
        <v>428</v>
      </c>
      <c r="C120" s="1482"/>
      <c r="D120" s="1394">
        <v>0</v>
      </c>
      <c r="E120" s="1394">
        <v>0</v>
      </c>
      <c r="F120" s="1518" t="e">
        <v>#DIV/0!</v>
      </c>
      <c r="G120" s="1376"/>
      <c r="H120" s="1376"/>
    </row>
    <row r="121" spans="1:8" s="1396" customFormat="1" ht="39" hidden="1" customHeight="1" x14ac:dyDescent="0.25">
      <c r="A121" s="1395"/>
      <c r="B121" s="1474" t="s">
        <v>503</v>
      </c>
      <c r="C121" s="1375"/>
      <c r="D121" s="1393"/>
      <c r="E121" s="1393"/>
      <c r="F121" s="1512" t="e">
        <v>#DIV/0!</v>
      </c>
      <c r="G121" s="1376"/>
      <c r="H121" s="1376"/>
    </row>
    <row r="122" spans="1:8" s="1388" customFormat="1" ht="36.75" customHeight="1" x14ac:dyDescent="0.25">
      <c r="A122" s="1365"/>
      <c r="B122" s="1401" t="s">
        <v>94</v>
      </c>
      <c r="C122" s="1484" t="e">
        <f>#REF!</f>
        <v>#REF!</v>
      </c>
      <c r="D122" s="1402">
        <v>125968625.48</v>
      </c>
      <c r="E122" s="1402">
        <v>15360593.380000001</v>
      </c>
      <c r="F122" s="1520">
        <v>0.12193983479194823</v>
      </c>
      <c r="G122" s="1376"/>
      <c r="H122" s="1376"/>
    </row>
    <row r="123" spans="1:8" s="1396" customFormat="1" ht="18.75" hidden="1" customHeight="1" x14ac:dyDescent="0.25">
      <c r="A123" s="1395"/>
      <c r="B123" s="1378" t="s">
        <v>221</v>
      </c>
      <c r="C123" s="1466">
        <f>SUM(C124:C137)</f>
        <v>0</v>
      </c>
      <c r="D123" s="1392">
        <v>0</v>
      </c>
      <c r="E123" s="1392">
        <v>0</v>
      </c>
      <c r="F123" s="1517" t="e">
        <v>#DIV/0!</v>
      </c>
      <c r="G123" s="1376"/>
      <c r="H123" s="1376"/>
    </row>
    <row r="124" spans="1:8" s="1358" customFormat="1" ht="12.75" hidden="1" customHeight="1" x14ac:dyDescent="0.25">
      <c r="A124" s="1373"/>
      <c r="B124" s="1380"/>
      <c r="C124" s="1375"/>
      <c r="D124" s="1393"/>
      <c r="E124" s="1393"/>
      <c r="F124" s="1512" t="e">
        <v>#DIV/0!</v>
      </c>
      <c r="G124" s="1376"/>
      <c r="H124" s="1376"/>
    </row>
    <row r="125" spans="1:8" s="1358" customFormat="1" ht="12.75" hidden="1" customHeight="1" x14ac:dyDescent="0.25">
      <c r="A125" s="1373"/>
      <c r="B125" s="1380"/>
      <c r="C125" s="1375"/>
      <c r="D125" s="1393"/>
      <c r="E125" s="1393"/>
      <c r="F125" s="1512" t="e">
        <v>#DIV/0!</v>
      </c>
      <c r="G125" s="1376"/>
      <c r="H125" s="1376"/>
    </row>
    <row r="126" spans="1:8" s="1358" customFormat="1" ht="12.75" hidden="1" customHeight="1" x14ac:dyDescent="0.25">
      <c r="A126" s="1373"/>
      <c r="B126" s="1380"/>
      <c r="C126" s="1375"/>
      <c r="D126" s="1393"/>
      <c r="E126" s="1393"/>
      <c r="F126" s="1512" t="e">
        <v>#DIV/0!</v>
      </c>
      <c r="G126" s="1376"/>
      <c r="H126" s="1376"/>
    </row>
    <row r="127" spans="1:8" s="1358" customFormat="1" ht="12.75" hidden="1" customHeight="1" x14ac:dyDescent="0.25">
      <c r="A127" s="1373"/>
      <c r="B127" s="1380"/>
      <c r="C127" s="1375"/>
      <c r="D127" s="1393"/>
      <c r="E127" s="1393"/>
      <c r="F127" s="1512" t="e">
        <v>#DIV/0!</v>
      </c>
      <c r="G127" s="1376"/>
      <c r="H127" s="1376"/>
    </row>
    <row r="128" spans="1:8" s="1358" customFormat="1" ht="12.75" hidden="1" customHeight="1" x14ac:dyDescent="0.25">
      <c r="A128" s="1373"/>
      <c r="B128" s="1380"/>
      <c r="C128" s="1375"/>
      <c r="D128" s="1393"/>
      <c r="E128" s="1393"/>
      <c r="F128" s="1512" t="e">
        <v>#DIV/0!</v>
      </c>
      <c r="G128" s="1376"/>
      <c r="H128" s="1376"/>
    </row>
    <row r="129" spans="1:8" s="1358" customFormat="1" ht="12.75" hidden="1" customHeight="1" x14ac:dyDescent="0.25">
      <c r="A129" s="1373"/>
      <c r="B129" s="1380"/>
      <c r="C129" s="1375"/>
      <c r="D129" s="1393"/>
      <c r="E129" s="1393"/>
      <c r="F129" s="1512" t="e">
        <v>#DIV/0!</v>
      </c>
      <c r="G129" s="1376"/>
      <c r="H129" s="1376"/>
    </row>
    <row r="130" spans="1:8" s="1358" customFormat="1" ht="12.75" hidden="1" customHeight="1" x14ac:dyDescent="0.25">
      <c r="A130" s="1373"/>
      <c r="B130" s="1380"/>
      <c r="C130" s="1375"/>
      <c r="D130" s="1393"/>
      <c r="E130" s="1393"/>
      <c r="F130" s="1512" t="e">
        <v>#DIV/0!</v>
      </c>
      <c r="G130" s="1376"/>
      <c r="H130" s="1376"/>
    </row>
    <row r="131" spans="1:8" s="1358" customFormat="1" ht="12.75" hidden="1" customHeight="1" x14ac:dyDescent="0.25">
      <c r="A131" s="1373"/>
      <c r="B131" s="1380"/>
      <c r="C131" s="1375"/>
      <c r="D131" s="1393"/>
      <c r="E131" s="1393"/>
      <c r="F131" s="1512" t="e">
        <v>#DIV/0!</v>
      </c>
      <c r="G131" s="1376"/>
      <c r="H131" s="1376"/>
    </row>
    <row r="132" spans="1:8" s="1358" customFormat="1" ht="12.75" hidden="1" customHeight="1" x14ac:dyDescent="0.25">
      <c r="A132" s="1373"/>
      <c r="B132" s="1380"/>
      <c r="C132" s="1375"/>
      <c r="D132" s="1393"/>
      <c r="E132" s="1393"/>
      <c r="F132" s="1512" t="e">
        <v>#DIV/0!</v>
      </c>
      <c r="G132" s="1376"/>
      <c r="H132" s="1376"/>
    </row>
    <row r="133" spans="1:8" s="1358" customFormat="1" ht="12.75" hidden="1" customHeight="1" x14ac:dyDescent="0.25">
      <c r="A133" s="1373"/>
      <c r="B133" s="1380"/>
      <c r="C133" s="1375"/>
      <c r="D133" s="1393"/>
      <c r="E133" s="1393"/>
      <c r="F133" s="1512" t="e">
        <v>#DIV/0!</v>
      </c>
      <c r="G133" s="1376"/>
      <c r="H133" s="1376"/>
    </row>
    <row r="134" spans="1:8" s="1358" customFormat="1" ht="12.75" hidden="1" customHeight="1" x14ac:dyDescent="0.25">
      <c r="A134" s="1373"/>
      <c r="B134" s="1380"/>
      <c r="C134" s="1375"/>
      <c r="D134" s="1500"/>
      <c r="E134" s="1500"/>
      <c r="F134" s="1512" t="e">
        <v>#DIV/0!</v>
      </c>
      <c r="G134" s="1376"/>
      <c r="H134" s="1376"/>
    </row>
    <row r="135" spans="1:8" s="1358" customFormat="1" ht="12.75" hidden="1" customHeight="1" x14ac:dyDescent="0.25">
      <c r="A135" s="1373"/>
      <c r="B135" s="1380"/>
      <c r="C135" s="1375"/>
      <c r="D135" s="1393"/>
      <c r="E135" s="1393"/>
      <c r="F135" s="1512" t="e">
        <v>#DIV/0!</v>
      </c>
      <c r="G135" s="1376"/>
      <c r="H135" s="1376"/>
    </row>
    <row r="136" spans="1:8" s="1358" customFormat="1" ht="12.75" hidden="1" customHeight="1" x14ac:dyDescent="0.25">
      <c r="A136" s="1373"/>
      <c r="B136" s="1380"/>
      <c r="C136" s="1375"/>
      <c r="D136" s="1393"/>
      <c r="E136" s="1393"/>
      <c r="F136" s="1512" t="e">
        <v>#DIV/0!</v>
      </c>
      <c r="G136" s="1376"/>
      <c r="H136" s="1376"/>
    </row>
    <row r="137" spans="1:8" s="1358" customFormat="1" ht="12.75" hidden="1" customHeight="1" x14ac:dyDescent="0.25">
      <c r="A137" s="1373"/>
      <c r="B137" s="1380"/>
      <c r="C137" s="1375"/>
      <c r="D137" s="1393"/>
      <c r="E137" s="1393"/>
      <c r="F137" s="1512" t="e">
        <v>#DIV/0!</v>
      </c>
      <c r="G137" s="1376"/>
      <c r="H137" s="1376"/>
    </row>
    <row r="138" spans="1:8" s="1388" customFormat="1" ht="26.25" customHeight="1" x14ac:dyDescent="0.25">
      <c r="A138" s="1365"/>
      <c r="B138" s="1401" t="s">
        <v>44</v>
      </c>
      <c r="C138" s="1484" t="e">
        <f>#REF!</f>
        <v>#REF!</v>
      </c>
      <c r="D138" s="1402">
        <v>64162024.280000001</v>
      </c>
      <c r="E138" s="1402">
        <v>0</v>
      </c>
      <c r="F138" s="1520">
        <v>0</v>
      </c>
      <c r="G138" s="1376"/>
      <c r="H138" s="1376"/>
    </row>
    <row r="139" spans="1:8" s="1388" customFormat="1" ht="22.5" hidden="1" customHeight="1" x14ac:dyDescent="0.25">
      <c r="A139" s="1365"/>
      <c r="B139" s="1411" t="s">
        <v>209</v>
      </c>
      <c r="C139" s="1468">
        <f>SUM(C140:C142)</f>
        <v>0</v>
      </c>
      <c r="D139" s="1412">
        <v>0</v>
      </c>
      <c r="E139" s="1412">
        <v>0</v>
      </c>
      <c r="F139" s="1522" t="e">
        <v>#DIV/0!</v>
      </c>
      <c r="G139" s="1376"/>
      <c r="H139" s="1376"/>
    </row>
    <row r="140" spans="1:8" s="1388" customFormat="1" ht="13.5" hidden="1" customHeight="1" x14ac:dyDescent="0.25">
      <c r="A140" s="1365"/>
      <c r="B140" s="1417"/>
      <c r="C140" s="1470"/>
      <c r="D140" s="1418"/>
      <c r="E140" s="1418"/>
      <c r="F140" s="1512" t="e">
        <v>#DIV/0!</v>
      </c>
      <c r="G140" s="1376"/>
      <c r="H140" s="1376"/>
    </row>
    <row r="141" spans="1:8" s="1388" customFormat="1" ht="13.5" hidden="1" customHeight="1" x14ac:dyDescent="0.25">
      <c r="A141" s="1365"/>
      <c r="B141" s="1417"/>
      <c r="C141" s="1470"/>
      <c r="D141" s="1418"/>
      <c r="E141" s="1418"/>
      <c r="F141" s="1512" t="e">
        <v>#DIV/0!</v>
      </c>
      <c r="G141" s="1376"/>
      <c r="H141" s="1376"/>
    </row>
    <row r="142" spans="1:8" s="1388" customFormat="1" ht="14.25" hidden="1" customHeight="1" x14ac:dyDescent="0.25">
      <c r="A142" s="1365"/>
      <c r="B142" s="1417"/>
      <c r="C142" s="1375"/>
      <c r="D142" s="1393"/>
      <c r="E142" s="1393"/>
      <c r="F142" s="1512" t="e">
        <v>#DIV/0!</v>
      </c>
      <c r="G142" s="1376"/>
      <c r="H142" s="1376"/>
    </row>
    <row r="143" spans="1:8" s="1357" customFormat="1" ht="38.25" customHeight="1" x14ac:dyDescent="0.25">
      <c r="A143" s="1373"/>
      <c r="B143" s="1419" t="s">
        <v>603</v>
      </c>
      <c r="C143" s="1487"/>
      <c r="D143" s="1501">
        <v>1822893.68</v>
      </c>
      <c r="E143" s="1501">
        <v>1749241.41</v>
      </c>
      <c r="F143" s="1524"/>
      <c r="G143" s="1376"/>
      <c r="H143" s="1376"/>
    </row>
    <row r="144" spans="1:8" s="1357" customFormat="1" ht="39.75" customHeight="1" x14ac:dyDescent="0.25">
      <c r="A144" s="1373"/>
      <c r="B144" s="1401" t="s">
        <v>267</v>
      </c>
      <c r="C144" s="1484" t="e">
        <f>#REF!</f>
        <v>#REF!</v>
      </c>
      <c r="D144" s="1402">
        <v>23776955.510000002</v>
      </c>
      <c r="E144" s="1402">
        <v>4203717.63</v>
      </c>
      <c r="F144" s="1520">
        <v>0.176797976857551</v>
      </c>
      <c r="G144" s="1376"/>
      <c r="H144" s="1376"/>
    </row>
    <row r="145" spans="1:8" s="1357" customFormat="1" ht="36.75" customHeight="1" thickBot="1" x14ac:dyDescent="0.3">
      <c r="A145" s="1373"/>
      <c r="B145" s="1401" t="s">
        <v>560</v>
      </c>
      <c r="C145" s="1484" t="e">
        <f>#REF!</f>
        <v>#REF!</v>
      </c>
      <c r="D145" s="1402">
        <v>523411385.67999995</v>
      </c>
      <c r="E145" s="1402">
        <v>0</v>
      </c>
      <c r="F145" s="1520">
        <v>0</v>
      </c>
      <c r="G145" s="1376"/>
      <c r="H145" s="1376"/>
    </row>
    <row r="146" spans="1:8" s="1357" customFormat="1" ht="37.5" customHeight="1" thickBot="1" x14ac:dyDescent="0.3">
      <c r="A146" s="1373"/>
      <c r="B146" s="1420" t="s">
        <v>210</v>
      </c>
      <c r="C146" s="1480" t="e">
        <f>C147+C154+#REF!</f>
        <v>#REF!</v>
      </c>
      <c r="D146" s="1502">
        <v>2300367185.6700001</v>
      </c>
      <c r="E146" s="1502">
        <v>180462447.61000001</v>
      </c>
      <c r="F146" s="1525">
        <v>7.8449409613465207E-2</v>
      </c>
      <c r="G146" s="1376"/>
      <c r="H146" s="1376"/>
    </row>
    <row r="147" spans="1:8" s="1357" customFormat="1" ht="27" hidden="1" customHeight="1" x14ac:dyDescent="0.25">
      <c r="A147" s="1373"/>
      <c r="B147" s="1421" t="s">
        <v>173</v>
      </c>
      <c r="C147" s="1464">
        <f>SUM(C148:C151)</f>
        <v>6000000</v>
      </c>
      <c r="D147" s="1422">
        <v>0</v>
      </c>
      <c r="E147" s="1422">
        <v>0</v>
      </c>
      <c r="F147" s="1526" t="e">
        <v>#DIV/0!</v>
      </c>
      <c r="G147" s="1376"/>
      <c r="H147" s="1376"/>
    </row>
    <row r="148" spans="1:8" s="1357" customFormat="1" ht="15" hidden="1" customHeight="1" x14ac:dyDescent="0.25">
      <c r="A148" s="1373"/>
      <c r="B148" s="1423"/>
      <c r="C148" s="1375">
        <v>6000000</v>
      </c>
      <c r="D148" s="1393"/>
      <c r="E148" s="1393"/>
      <c r="F148" s="1512" t="e">
        <v>#DIV/0!</v>
      </c>
      <c r="G148" s="1376"/>
      <c r="H148" s="1376"/>
    </row>
    <row r="149" spans="1:8" s="1357" customFormat="1" ht="15" hidden="1" customHeight="1" x14ac:dyDescent="0.25">
      <c r="A149" s="1373"/>
      <c r="B149" s="1423"/>
      <c r="C149" s="1375"/>
      <c r="D149" s="1393"/>
      <c r="E149" s="1393"/>
      <c r="F149" s="1512" t="e">
        <v>#DIV/0!</v>
      </c>
      <c r="G149" s="1376"/>
      <c r="H149" s="1376"/>
    </row>
    <row r="150" spans="1:8" s="1357" customFormat="1" ht="15" hidden="1" customHeight="1" x14ac:dyDescent="0.25">
      <c r="A150" s="1373"/>
      <c r="B150" s="1423"/>
      <c r="C150" s="1375">
        <v>0</v>
      </c>
      <c r="D150" s="1393"/>
      <c r="E150" s="1393"/>
      <c r="F150" s="1512" t="e">
        <v>#DIV/0!</v>
      </c>
      <c r="G150" s="1376"/>
      <c r="H150" s="1376"/>
    </row>
    <row r="151" spans="1:8" s="1357" customFormat="1" ht="12.75" hidden="1" customHeight="1" x14ac:dyDescent="0.25">
      <c r="A151" s="1373"/>
      <c r="B151" s="1417"/>
      <c r="C151" s="1375">
        <v>0</v>
      </c>
      <c r="D151" s="1393"/>
      <c r="E151" s="1393"/>
      <c r="F151" s="1512" t="e">
        <v>#DIV/0!</v>
      </c>
      <c r="G151" s="1376"/>
      <c r="H151" s="1376"/>
    </row>
    <row r="152" spans="1:8" s="1357" customFormat="1" ht="12.75" hidden="1" customHeight="1" x14ac:dyDescent="0.25">
      <c r="A152" s="1373"/>
      <c r="B152" s="1424"/>
      <c r="C152" s="1488"/>
      <c r="D152" s="1425"/>
      <c r="E152" s="1393"/>
      <c r="F152" s="1512"/>
      <c r="G152" s="1376"/>
      <c r="H152" s="1376"/>
    </row>
    <row r="153" spans="1:8" s="1357" customFormat="1" ht="12.75" hidden="1" customHeight="1" x14ac:dyDescent="0.25">
      <c r="A153" s="1373"/>
      <c r="B153" s="1475"/>
      <c r="C153" s="1488"/>
      <c r="D153" s="1425"/>
      <c r="E153" s="1393"/>
      <c r="F153" s="1512"/>
      <c r="G153" s="1376"/>
      <c r="H153" s="1376"/>
    </row>
    <row r="154" spans="1:8" s="1357" customFormat="1" ht="33.75" hidden="1" customHeight="1" x14ac:dyDescent="0.25">
      <c r="A154" s="1373"/>
      <c r="B154" s="1476" t="s">
        <v>259</v>
      </c>
      <c r="C154" s="1466">
        <f>C155</f>
        <v>343434343.43000001</v>
      </c>
      <c r="D154" s="1392">
        <v>0</v>
      </c>
      <c r="E154" s="1392">
        <v>0</v>
      </c>
      <c r="F154" s="1517" t="e">
        <v>#DIV/0!</v>
      </c>
      <c r="G154" s="1376"/>
      <c r="H154" s="1376"/>
    </row>
    <row r="155" spans="1:8" s="1357" customFormat="1" ht="16.5" hidden="1" customHeight="1" x14ac:dyDescent="0.25">
      <c r="A155" s="1373"/>
      <c r="B155" s="1477"/>
      <c r="C155" s="1375">
        <v>343434343.43000001</v>
      </c>
      <c r="D155" s="1393"/>
      <c r="E155" s="1393"/>
      <c r="F155" s="1512" t="e">
        <v>#DIV/0!</v>
      </c>
      <c r="G155" s="1376"/>
      <c r="H155" s="1376"/>
    </row>
    <row r="156" spans="1:8" s="1357" customFormat="1" ht="16.5" hidden="1" customHeight="1" x14ac:dyDescent="0.25">
      <c r="A156" s="1373"/>
      <c r="B156" s="1477"/>
      <c r="C156" s="1375"/>
      <c r="D156" s="1393"/>
      <c r="E156" s="1393"/>
      <c r="F156" s="1512" t="e">
        <v>#DIV/0!</v>
      </c>
      <c r="G156" s="1376"/>
      <c r="H156" s="1376"/>
    </row>
    <row r="157" spans="1:8" s="1357" customFormat="1" ht="17.25" hidden="1" customHeight="1" x14ac:dyDescent="0.25">
      <c r="A157" s="1373"/>
      <c r="B157" s="1477"/>
      <c r="C157" s="1375"/>
      <c r="D157" s="1393"/>
      <c r="E157" s="1393"/>
      <c r="F157" s="1512" t="e">
        <v>#DIV/0!</v>
      </c>
      <c r="G157" s="1376"/>
      <c r="H157" s="1376"/>
    </row>
    <row r="158" spans="1:8" s="1357" customFormat="1" ht="17.25" hidden="1" customHeight="1" x14ac:dyDescent="0.25">
      <c r="A158" s="1373"/>
      <c r="B158" s="1477"/>
      <c r="C158" s="1375"/>
      <c r="D158" s="1393"/>
      <c r="E158" s="1393"/>
      <c r="F158" s="1512" t="e">
        <v>#DIV/0!</v>
      </c>
      <c r="G158" s="1376"/>
      <c r="H158" s="1376"/>
    </row>
    <row r="159" spans="1:8" s="1357" customFormat="1" ht="19.5" hidden="1" customHeight="1" thickBot="1" x14ac:dyDescent="0.3">
      <c r="A159" s="1373"/>
      <c r="B159" s="1537"/>
      <c r="C159" s="1375"/>
      <c r="D159" s="1393"/>
      <c r="E159" s="1393"/>
      <c r="F159" s="1512" t="e">
        <v>#DIV/0!</v>
      </c>
      <c r="G159" s="1376"/>
      <c r="H159" s="1376"/>
    </row>
    <row r="160" spans="1:8" s="1363" customFormat="1" ht="41.25" customHeight="1" thickBot="1" x14ac:dyDescent="0.3">
      <c r="A160" s="1405">
        <v>6</v>
      </c>
      <c r="B160" s="1406" t="s">
        <v>231</v>
      </c>
      <c r="C160" s="1489" t="e">
        <f>C161+C176+C177+C178+C179+C180</f>
        <v>#REF!</v>
      </c>
      <c r="D160" s="1426">
        <v>1042774588.3199999</v>
      </c>
      <c r="E160" s="1426">
        <v>164870946.19000003</v>
      </c>
      <c r="F160" s="1527">
        <v>0.15810794397629249</v>
      </c>
      <c r="G160" s="1376"/>
      <c r="H160" s="1376"/>
    </row>
    <row r="161" spans="1:8" s="1368" customFormat="1" ht="23.25" customHeight="1" x14ac:dyDescent="0.25">
      <c r="A161" s="1407"/>
      <c r="B161" s="1390" t="s">
        <v>180</v>
      </c>
      <c r="C161" s="1463" t="e">
        <f>#REF!+#REF!+#REF!+#REF!+#REF!+#REF!</f>
        <v>#REF!</v>
      </c>
      <c r="D161" s="1387">
        <v>807014034</v>
      </c>
      <c r="E161" s="1387">
        <v>147153488.06</v>
      </c>
      <c r="F161" s="1516">
        <v>0.18234315868167419</v>
      </c>
      <c r="G161" s="1376"/>
      <c r="H161" s="1376"/>
    </row>
    <row r="162" spans="1:8" s="1427" customFormat="1" ht="19.5" hidden="1" customHeight="1" x14ac:dyDescent="0.25">
      <c r="A162" s="1395"/>
      <c r="B162" s="1432" t="s">
        <v>105</v>
      </c>
      <c r="C162" s="1464">
        <f>SUM(C163:C163)</f>
        <v>0</v>
      </c>
      <c r="D162" s="1422">
        <v>0</v>
      </c>
      <c r="E162" s="1392">
        <v>0</v>
      </c>
      <c r="F162" s="1517" t="e">
        <v>#DIV/0!</v>
      </c>
      <c r="G162" s="1376"/>
      <c r="H162" s="1376"/>
    </row>
    <row r="163" spans="1:8" s="1358" customFormat="1" ht="16.5" hidden="1" customHeight="1" x14ac:dyDescent="0.25">
      <c r="A163" s="1373"/>
      <c r="B163" s="1538"/>
      <c r="C163" s="1465"/>
      <c r="D163" s="1503"/>
      <c r="E163" s="1503"/>
      <c r="F163" s="1528" t="e">
        <v>#DIV/0!</v>
      </c>
      <c r="G163" s="1376"/>
      <c r="H163" s="1376"/>
    </row>
    <row r="164" spans="1:8" s="1427" customFormat="1" ht="18.75" hidden="1" customHeight="1" x14ac:dyDescent="0.25">
      <c r="A164" s="1395"/>
      <c r="B164" s="1378" t="s">
        <v>221</v>
      </c>
      <c r="C164" s="1466">
        <f>SUM(C165:C175)</f>
        <v>0</v>
      </c>
      <c r="D164" s="1392">
        <v>0</v>
      </c>
      <c r="E164" s="1392">
        <v>0</v>
      </c>
      <c r="F164" s="1517" t="e">
        <v>#DIV/0!</v>
      </c>
      <c r="G164" s="1376"/>
      <c r="H164" s="1376"/>
    </row>
    <row r="165" spans="1:8" s="1358" customFormat="1" ht="15" hidden="1" customHeight="1" x14ac:dyDescent="0.25">
      <c r="A165" s="1373"/>
      <c r="B165" s="1539"/>
      <c r="C165" s="1375"/>
      <c r="D165" s="1393"/>
      <c r="E165" s="1393"/>
      <c r="F165" s="1512" t="e">
        <v>#DIV/0!</v>
      </c>
      <c r="G165" s="1376"/>
      <c r="H165" s="1376"/>
    </row>
    <row r="166" spans="1:8" s="1358" customFormat="1" ht="15" hidden="1" customHeight="1" x14ac:dyDescent="0.25">
      <c r="A166" s="1373"/>
      <c r="B166" s="1539"/>
      <c r="C166" s="1375"/>
      <c r="D166" s="1393"/>
      <c r="E166" s="1393"/>
      <c r="F166" s="1512" t="e">
        <v>#DIV/0!</v>
      </c>
      <c r="G166" s="1376"/>
      <c r="H166" s="1376"/>
    </row>
    <row r="167" spans="1:8" s="1358" customFormat="1" ht="12.75" hidden="1" customHeight="1" x14ac:dyDescent="0.25">
      <c r="A167" s="1373"/>
      <c r="B167" s="1539"/>
      <c r="C167" s="1375"/>
      <c r="D167" s="1393"/>
      <c r="E167" s="1393"/>
      <c r="F167" s="1512" t="e">
        <v>#DIV/0!</v>
      </c>
      <c r="G167" s="1376"/>
      <c r="H167" s="1376"/>
    </row>
    <row r="168" spans="1:8" s="1358" customFormat="1" ht="12.75" hidden="1" customHeight="1" x14ac:dyDescent="0.25">
      <c r="A168" s="1373"/>
      <c r="B168" s="1539" t="s">
        <v>7</v>
      </c>
      <c r="C168" s="1375"/>
      <c r="D168" s="1393"/>
      <c r="E168" s="1393"/>
      <c r="F168" s="1512" t="e">
        <v>#DIV/0!</v>
      </c>
      <c r="G168" s="1376"/>
      <c r="H168" s="1376"/>
    </row>
    <row r="169" spans="1:8" s="1358" customFormat="1" ht="12.75" hidden="1" customHeight="1" x14ac:dyDescent="0.25">
      <c r="A169" s="1373"/>
      <c r="B169" s="1539" t="s">
        <v>25</v>
      </c>
      <c r="C169" s="1375"/>
      <c r="D169" s="1393"/>
      <c r="E169" s="1393"/>
      <c r="F169" s="1512" t="e">
        <v>#DIV/0!</v>
      </c>
      <c r="G169" s="1376"/>
      <c r="H169" s="1376"/>
    </row>
    <row r="170" spans="1:8" s="1358" customFormat="1" ht="12.75" hidden="1" customHeight="1" x14ac:dyDescent="0.25">
      <c r="A170" s="1373"/>
      <c r="B170" s="1539"/>
      <c r="C170" s="1375"/>
      <c r="D170" s="1393"/>
      <c r="E170" s="1393"/>
      <c r="F170" s="1512" t="e">
        <v>#DIV/0!</v>
      </c>
      <c r="G170" s="1376"/>
      <c r="H170" s="1376"/>
    </row>
    <row r="171" spans="1:8" s="1358" customFormat="1" ht="12.75" hidden="1" customHeight="1" x14ac:dyDescent="0.25">
      <c r="A171" s="1373"/>
      <c r="B171" s="1539" t="s">
        <v>7</v>
      </c>
      <c r="C171" s="1375"/>
      <c r="D171" s="1393"/>
      <c r="E171" s="1393"/>
      <c r="F171" s="1512" t="e">
        <v>#DIV/0!</v>
      </c>
      <c r="G171" s="1376"/>
      <c r="H171" s="1376"/>
    </row>
    <row r="172" spans="1:8" s="1358" customFormat="1" ht="12.75" hidden="1" customHeight="1" x14ac:dyDescent="0.25">
      <c r="A172" s="1373"/>
      <c r="B172" s="1539" t="s">
        <v>25</v>
      </c>
      <c r="C172" s="1375"/>
      <c r="D172" s="1393"/>
      <c r="E172" s="1393"/>
      <c r="F172" s="1512" t="e">
        <v>#DIV/0!</v>
      </c>
      <c r="G172" s="1376"/>
      <c r="H172" s="1376"/>
    </row>
    <row r="173" spans="1:8" s="1358" customFormat="1" ht="12.75" hidden="1" customHeight="1" x14ac:dyDescent="0.25">
      <c r="A173" s="1373"/>
      <c r="B173" s="1539"/>
      <c r="C173" s="1375"/>
      <c r="D173" s="1393"/>
      <c r="E173" s="1393"/>
      <c r="F173" s="1512" t="e">
        <v>#DIV/0!</v>
      </c>
      <c r="G173" s="1376"/>
      <c r="H173" s="1376"/>
    </row>
    <row r="174" spans="1:8" s="1358" customFormat="1" ht="12.75" hidden="1" customHeight="1" x14ac:dyDescent="0.25">
      <c r="A174" s="1373"/>
      <c r="B174" s="1539" t="s">
        <v>7</v>
      </c>
      <c r="C174" s="1375"/>
      <c r="D174" s="1393"/>
      <c r="E174" s="1393"/>
      <c r="F174" s="1512" t="e">
        <v>#DIV/0!</v>
      </c>
      <c r="G174" s="1376"/>
      <c r="H174" s="1376"/>
    </row>
    <row r="175" spans="1:8" s="1358" customFormat="1" ht="12.75" hidden="1" customHeight="1" x14ac:dyDescent="0.25">
      <c r="A175" s="1373"/>
      <c r="B175" s="1539" t="s">
        <v>25</v>
      </c>
      <c r="C175" s="1375"/>
      <c r="D175" s="1393"/>
      <c r="E175" s="1393"/>
      <c r="F175" s="1512" t="e">
        <v>#DIV/0!</v>
      </c>
      <c r="G175" s="1376"/>
      <c r="H175" s="1376"/>
    </row>
    <row r="176" spans="1:8" s="1388" customFormat="1" ht="37.5" customHeight="1" x14ac:dyDescent="0.25">
      <c r="A176" s="1413"/>
      <c r="B176" s="1390" t="s">
        <v>181</v>
      </c>
      <c r="C176" s="1467" t="e">
        <f>#REF!+#REF!</f>
        <v>#REF!</v>
      </c>
      <c r="D176" s="1391">
        <v>73564574.900000006</v>
      </c>
      <c r="E176" s="1391">
        <v>12018493.93</v>
      </c>
      <c r="F176" s="1516">
        <v>0.16337338924798162</v>
      </c>
      <c r="G176" s="1376"/>
      <c r="H176" s="1376"/>
    </row>
    <row r="177" spans="1:8" s="1388" customFormat="1" ht="38.25" customHeight="1" x14ac:dyDescent="0.25">
      <c r="A177" s="1365"/>
      <c r="B177" s="1390" t="s">
        <v>182</v>
      </c>
      <c r="C177" s="1467" t="e">
        <f>#REF!+#REF!+#REF!+#REF!</f>
        <v>#REF!</v>
      </c>
      <c r="D177" s="1391">
        <v>2782560</v>
      </c>
      <c r="E177" s="1391">
        <v>186000</v>
      </c>
      <c r="F177" s="1516">
        <v>6.684491978609626E-2</v>
      </c>
      <c r="G177" s="1376"/>
      <c r="H177" s="1376"/>
    </row>
    <row r="178" spans="1:8" s="1388" customFormat="1" ht="30" customHeight="1" x14ac:dyDescent="0.25">
      <c r="A178" s="1365"/>
      <c r="B178" s="1390" t="s">
        <v>183</v>
      </c>
      <c r="C178" s="1467" t="e">
        <f>#REF!</f>
        <v>#REF!</v>
      </c>
      <c r="D178" s="1391">
        <v>11942415</v>
      </c>
      <c r="E178" s="1391">
        <v>2400123</v>
      </c>
      <c r="F178" s="1516">
        <v>0.20097467723236884</v>
      </c>
      <c r="G178" s="1376"/>
      <c r="H178" s="1376"/>
    </row>
    <row r="179" spans="1:8" s="1388" customFormat="1" ht="39.75" customHeight="1" x14ac:dyDescent="0.25">
      <c r="A179" s="1413"/>
      <c r="B179" s="1390" t="s">
        <v>269</v>
      </c>
      <c r="C179" s="1467" t="e">
        <f>#REF!</f>
        <v>#REF!</v>
      </c>
      <c r="D179" s="1391">
        <v>14223314.26</v>
      </c>
      <c r="E179" s="1391">
        <v>2916080.87</v>
      </c>
      <c r="F179" s="1516">
        <v>0.20502119384374765</v>
      </c>
      <c r="G179" s="1376"/>
      <c r="H179" s="1376"/>
    </row>
    <row r="180" spans="1:8" s="1388" customFormat="1" ht="29.25" customHeight="1" thickBot="1" x14ac:dyDescent="0.3">
      <c r="A180" s="1365"/>
      <c r="B180" s="1540" t="s">
        <v>111</v>
      </c>
      <c r="C180" s="1467" t="e">
        <f>#REF!+#REF!</f>
        <v>#REF!</v>
      </c>
      <c r="D180" s="1391">
        <v>133247690.16</v>
      </c>
      <c r="E180" s="1391">
        <v>196760.33</v>
      </c>
      <c r="F180" s="1516">
        <v>1.4766509630578649E-3</v>
      </c>
      <c r="G180" s="1376"/>
      <c r="H180" s="1376"/>
    </row>
    <row r="181" spans="1:8" s="1276" customFormat="1" ht="65.25" customHeight="1" thickBot="1" x14ac:dyDescent="0.3">
      <c r="A181" s="1360">
        <v>7</v>
      </c>
      <c r="B181" s="1361" t="s">
        <v>249</v>
      </c>
      <c r="C181" s="1479" t="e">
        <f>C182+C186</f>
        <v>#REF!</v>
      </c>
      <c r="D181" s="1362">
        <v>2547900</v>
      </c>
      <c r="E181" s="1362">
        <v>221200</v>
      </c>
      <c r="F181" s="1510">
        <v>8.6816594057851568E-2</v>
      </c>
      <c r="G181" s="1376"/>
      <c r="H181" s="1376"/>
    </row>
    <row r="182" spans="1:8" s="1388" customFormat="1" ht="56.25" customHeight="1" x14ac:dyDescent="0.25">
      <c r="A182" s="1428"/>
      <c r="B182" s="1439" t="s">
        <v>270</v>
      </c>
      <c r="C182" s="1490" t="e">
        <f>#REF!</f>
        <v>#REF!</v>
      </c>
      <c r="D182" s="1429">
        <v>30000</v>
      </c>
      <c r="E182" s="1429">
        <v>0</v>
      </c>
      <c r="F182" s="1519">
        <v>0</v>
      </c>
      <c r="G182" s="1376"/>
      <c r="H182" s="1376"/>
    </row>
    <row r="183" spans="1:8" s="1358" customFormat="1" ht="15" hidden="1" customHeight="1" x14ac:dyDescent="0.25">
      <c r="A183" s="1373"/>
      <c r="B183" s="1403"/>
      <c r="C183" s="1491"/>
      <c r="D183" s="1430"/>
      <c r="E183" s="1430"/>
      <c r="F183" s="1529" t="e">
        <v>#DIV/0!</v>
      </c>
      <c r="G183" s="1376"/>
      <c r="H183" s="1376"/>
    </row>
    <row r="184" spans="1:8" s="1358" customFormat="1" ht="48" hidden="1" customHeight="1" x14ac:dyDescent="0.25">
      <c r="A184" s="1373"/>
      <c r="B184" s="1432" t="s">
        <v>512</v>
      </c>
      <c r="C184" s="1464"/>
      <c r="D184" s="1422">
        <v>0</v>
      </c>
      <c r="E184" s="1392">
        <v>0</v>
      </c>
      <c r="F184" s="1517" t="e">
        <v>#DIV/0!</v>
      </c>
      <c r="G184" s="1376"/>
      <c r="H184" s="1376"/>
    </row>
    <row r="185" spans="1:8" s="1358" customFormat="1" ht="30" hidden="1" customHeight="1" x14ac:dyDescent="0.25">
      <c r="A185" s="1373"/>
      <c r="B185" s="1403"/>
      <c r="C185" s="1492"/>
      <c r="D185" s="1431"/>
      <c r="E185" s="1430"/>
      <c r="F185" s="1529" t="e">
        <v>#DIV/0!</v>
      </c>
      <c r="G185" s="1376"/>
      <c r="H185" s="1376"/>
    </row>
    <row r="186" spans="1:8" s="1388" customFormat="1" ht="35.25" customHeight="1" thickBot="1" x14ac:dyDescent="0.3">
      <c r="A186" s="1365"/>
      <c r="B186" s="1420" t="s">
        <v>189</v>
      </c>
      <c r="C186" s="1490" t="e">
        <f>#REF!</f>
        <v>#REF!</v>
      </c>
      <c r="D186" s="1429">
        <v>2517900</v>
      </c>
      <c r="E186" s="1402">
        <v>221200</v>
      </c>
      <c r="F186" s="1520">
        <v>8.7850986933555739E-2</v>
      </c>
      <c r="G186" s="1376"/>
      <c r="H186" s="1376"/>
    </row>
    <row r="187" spans="1:8" s="1276" customFormat="1" ht="40.5" customHeight="1" thickBot="1" x14ac:dyDescent="0.3">
      <c r="A187" s="1405">
        <v>8</v>
      </c>
      <c r="B187" s="1406" t="s">
        <v>245</v>
      </c>
      <c r="C187" s="1481" t="e">
        <f>C188+C195+C206+C212+C213+C214+C208</f>
        <v>#REF!</v>
      </c>
      <c r="D187" s="1504">
        <v>2803140972.1900001</v>
      </c>
      <c r="E187" s="1504">
        <v>178239418.22</v>
      </c>
      <c r="F187" s="1530">
        <v>6.3585606285347651E-2</v>
      </c>
      <c r="G187" s="1376"/>
      <c r="H187" s="1376"/>
    </row>
    <row r="188" spans="1:8" s="1388" customFormat="1" ht="33.75" customHeight="1" thickBot="1" x14ac:dyDescent="0.3">
      <c r="A188" s="1407"/>
      <c r="B188" s="1390" t="s">
        <v>195</v>
      </c>
      <c r="C188" s="1463" t="e">
        <f>C191+#REF!+#REF!+#REF!+#REF!+#REF!</f>
        <v>#REF!</v>
      </c>
      <c r="D188" s="1505">
        <v>106728289.73999999</v>
      </c>
      <c r="E188" s="1505">
        <v>21142877.030000001</v>
      </c>
      <c r="F188" s="1531">
        <v>0.19810002653941153</v>
      </c>
      <c r="G188" s="1376"/>
      <c r="H188" s="1376"/>
    </row>
    <row r="189" spans="1:8" s="1388" customFormat="1" ht="45.75" hidden="1" customHeight="1" x14ac:dyDescent="0.25">
      <c r="A189" s="1407"/>
      <c r="B189" s="1432" t="s">
        <v>461</v>
      </c>
      <c r="C189" s="1464"/>
      <c r="D189" s="1422">
        <v>0</v>
      </c>
      <c r="E189" s="1392">
        <v>0</v>
      </c>
      <c r="F189" s="1517" t="e">
        <v>#DIV/0!</v>
      </c>
      <c r="G189" s="1376"/>
      <c r="H189" s="1376"/>
    </row>
    <row r="190" spans="1:8" s="1388" customFormat="1" ht="17.25" hidden="1" customHeight="1" x14ac:dyDescent="0.25">
      <c r="A190" s="1407"/>
      <c r="B190" s="1403"/>
      <c r="C190" s="1375"/>
      <c r="D190" s="1393"/>
      <c r="E190" s="1393"/>
      <c r="F190" s="1512" t="e">
        <v>#DIV/0!</v>
      </c>
      <c r="G190" s="1376"/>
      <c r="H190" s="1376"/>
    </row>
    <row r="191" spans="1:8" s="1396" customFormat="1" ht="127.5" hidden="1" customHeight="1" x14ac:dyDescent="0.25">
      <c r="A191" s="1395"/>
      <c r="B191" s="1432" t="s">
        <v>207</v>
      </c>
      <c r="C191" s="1464">
        <f t="shared" ref="C191" si="13">C192</f>
        <v>31518155</v>
      </c>
      <c r="D191" s="1422">
        <v>0</v>
      </c>
      <c r="E191" s="1392">
        <v>0</v>
      </c>
      <c r="F191" s="1517" t="e">
        <v>#DIV/0!</v>
      </c>
      <c r="G191" s="1376"/>
      <c r="H191" s="1376"/>
    </row>
    <row r="192" spans="1:8" s="1358" customFormat="1" ht="13.5" hidden="1" customHeight="1" x14ac:dyDescent="0.25">
      <c r="A192" s="1373"/>
      <c r="B192" s="1403"/>
      <c r="C192" s="1375">
        <v>31518155</v>
      </c>
      <c r="D192" s="1393"/>
      <c r="E192" s="1393"/>
      <c r="F192" s="1512" t="e">
        <v>#DIV/0!</v>
      </c>
      <c r="G192" s="1376"/>
      <c r="H192" s="1376"/>
    </row>
    <row r="193" spans="1:8" s="1358" customFormat="1" ht="54" hidden="1" customHeight="1" x14ac:dyDescent="0.25">
      <c r="A193" s="1373"/>
      <c r="B193" s="1432" t="s">
        <v>439</v>
      </c>
      <c r="C193" s="1464">
        <f>C194</f>
        <v>0</v>
      </c>
      <c r="D193" s="1422">
        <v>0</v>
      </c>
      <c r="E193" s="1392">
        <v>0</v>
      </c>
      <c r="F193" s="1517" t="e">
        <v>#DIV/0!</v>
      </c>
      <c r="G193" s="1376"/>
      <c r="H193" s="1376"/>
    </row>
    <row r="194" spans="1:8" s="1358" customFormat="1" ht="14.25" hidden="1" customHeight="1" x14ac:dyDescent="0.25">
      <c r="A194" s="1373"/>
      <c r="B194" s="1535"/>
      <c r="C194" s="1375"/>
      <c r="D194" s="1393"/>
      <c r="E194" s="1393"/>
      <c r="F194" s="1512" t="e">
        <v>#DIV/0!</v>
      </c>
      <c r="G194" s="1376"/>
      <c r="H194" s="1376"/>
    </row>
    <row r="195" spans="1:8" s="1388" customFormat="1" ht="38.25" customHeight="1" x14ac:dyDescent="0.25">
      <c r="A195" s="1365"/>
      <c r="B195" s="1386" t="s">
        <v>196</v>
      </c>
      <c r="C195" s="1467" t="e">
        <f>#REF!+#REF!</f>
        <v>#REF!</v>
      </c>
      <c r="D195" s="1391">
        <v>102328649</v>
      </c>
      <c r="E195" s="1391">
        <v>16688796.5</v>
      </c>
      <c r="F195" s="1516">
        <v>0.16309016744665514</v>
      </c>
      <c r="G195" s="1376"/>
      <c r="H195" s="1376"/>
    </row>
    <row r="196" spans="1:8" s="1357" customFormat="1" ht="12.75" hidden="1" customHeight="1" x14ac:dyDescent="0.25">
      <c r="A196" s="1373"/>
      <c r="B196" s="1380"/>
      <c r="C196" s="1375"/>
      <c r="D196" s="1393"/>
      <c r="E196" s="1393"/>
      <c r="F196" s="1512" t="e">
        <v>#DIV/0!</v>
      </c>
      <c r="G196" s="1376"/>
      <c r="H196" s="1376"/>
    </row>
    <row r="197" spans="1:8" s="1357" customFormat="1" ht="12.75" hidden="1" customHeight="1" x14ac:dyDescent="0.25">
      <c r="A197" s="1373"/>
      <c r="B197" s="1380"/>
      <c r="C197" s="1375"/>
      <c r="D197" s="1393"/>
      <c r="E197" s="1393"/>
      <c r="F197" s="1512" t="e">
        <v>#DIV/0!</v>
      </c>
      <c r="G197" s="1376"/>
      <c r="H197" s="1376"/>
    </row>
    <row r="198" spans="1:8" s="1433" customFormat="1" ht="30" hidden="1" customHeight="1" x14ac:dyDescent="0.25">
      <c r="A198" s="1395"/>
      <c r="B198" s="1411" t="s">
        <v>21</v>
      </c>
      <c r="C198" s="1468">
        <f t="shared" ref="C198" si="14">SUM(C199:C202)</f>
        <v>0</v>
      </c>
      <c r="D198" s="1412">
        <v>0</v>
      </c>
      <c r="E198" s="1412">
        <v>0</v>
      </c>
      <c r="F198" s="1522" t="e">
        <v>#DIV/0!</v>
      </c>
      <c r="G198" s="1376"/>
      <c r="H198" s="1376"/>
    </row>
    <row r="199" spans="1:8" s="1357" customFormat="1" ht="12.75" hidden="1" customHeight="1" x14ac:dyDescent="0.25">
      <c r="A199" s="1373"/>
      <c r="B199" s="1380"/>
      <c r="C199" s="1375"/>
      <c r="D199" s="1393"/>
      <c r="E199" s="1393"/>
      <c r="F199" s="1512" t="e">
        <v>#DIV/0!</v>
      </c>
      <c r="G199" s="1376"/>
      <c r="H199" s="1376"/>
    </row>
    <row r="200" spans="1:8" s="1357" customFormat="1" ht="12.75" hidden="1" customHeight="1" x14ac:dyDescent="0.25">
      <c r="A200" s="1373"/>
      <c r="B200" s="1380"/>
      <c r="C200" s="1375"/>
      <c r="D200" s="1393"/>
      <c r="E200" s="1393"/>
      <c r="F200" s="1512" t="e">
        <v>#DIV/0!</v>
      </c>
      <c r="G200" s="1376"/>
      <c r="H200" s="1376"/>
    </row>
    <row r="201" spans="1:8" s="1357" customFormat="1" ht="12.75" hidden="1" customHeight="1" x14ac:dyDescent="0.25">
      <c r="A201" s="1373"/>
      <c r="B201" s="1380"/>
      <c r="C201" s="1375"/>
      <c r="D201" s="1393"/>
      <c r="E201" s="1393"/>
      <c r="F201" s="1512" t="e">
        <v>#DIV/0!</v>
      </c>
      <c r="G201" s="1376"/>
      <c r="H201" s="1376"/>
    </row>
    <row r="202" spans="1:8" s="1357" customFormat="1" ht="12.75" hidden="1" customHeight="1" x14ac:dyDescent="0.25">
      <c r="A202" s="1373"/>
      <c r="B202" s="1380"/>
      <c r="C202" s="1375"/>
      <c r="D202" s="1393"/>
      <c r="E202" s="1393"/>
      <c r="F202" s="1512" t="e">
        <v>#DIV/0!</v>
      </c>
      <c r="G202" s="1376"/>
      <c r="H202" s="1376"/>
    </row>
    <row r="203" spans="1:8" s="1433" customFormat="1" ht="30" hidden="1" customHeight="1" x14ac:dyDescent="0.25">
      <c r="A203" s="1395"/>
      <c r="B203" s="1434" t="s">
        <v>250</v>
      </c>
      <c r="C203" s="1469">
        <f>SUM(C204:C205)</f>
        <v>0</v>
      </c>
      <c r="D203" s="1506">
        <v>0</v>
      </c>
      <c r="E203" s="1412">
        <v>0</v>
      </c>
      <c r="F203" s="1522" t="e">
        <v>#DIV/0!</v>
      </c>
      <c r="G203" s="1376"/>
      <c r="H203" s="1376"/>
    </row>
    <row r="204" spans="1:8" s="1357" customFormat="1" ht="12.75" hidden="1" customHeight="1" x14ac:dyDescent="0.25">
      <c r="A204" s="1373"/>
      <c r="B204" s="1380"/>
      <c r="C204" s="1470"/>
      <c r="D204" s="1418"/>
      <c r="E204" s="1418"/>
      <c r="F204" s="1512" t="e">
        <v>#DIV/0!</v>
      </c>
      <c r="G204" s="1376"/>
      <c r="H204" s="1376"/>
    </row>
    <row r="205" spans="1:8" s="1357" customFormat="1" ht="12.75" hidden="1" customHeight="1" x14ac:dyDescent="0.25">
      <c r="A205" s="1373"/>
      <c r="B205" s="1380" t="s">
        <v>7</v>
      </c>
      <c r="C205" s="1470"/>
      <c r="D205" s="1418"/>
      <c r="E205" s="1418"/>
      <c r="F205" s="1512" t="e">
        <v>#DIV/0!</v>
      </c>
      <c r="G205" s="1376"/>
      <c r="H205" s="1376"/>
    </row>
    <row r="206" spans="1:8" s="1358" customFormat="1" ht="23.25" customHeight="1" x14ac:dyDescent="0.25">
      <c r="A206" s="1373"/>
      <c r="B206" s="1390" t="s">
        <v>252</v>
      </c>
      <c r="C206" s="1467" t="e">
        <f>#REF!</f>
        <v>#REF!</v>
      </c>
      <c r="D206" s="1391">
        <v>11780000</v>
      </c>
      <c r="E206" s="1391">
        <v>0</v>
      </c>
      <c r="F206" s="1516">
        <v>0</v>
      </c>
      <c r="G206" s="1376"/>
      <c r="H206" s="1376"/>
    </row>
    <row r="207" spans="1:8" s="1358" customFormat="1" ht="29.25" customHeight="1" x14ac:dyDescent="0.25">
      <c r="A207" s="1373"/>
      <c r="B207" s="1390" t="s">
        <v>563</v>
      </c>
      <c r="C207" s="1471"/>
      <c r="D207" s="1507">
        <v>32377966</v>
      </c>
      <c r="E207" s="1507">
        <v>4246353.43</v>
      </c>
      <c r="F207" s="1532">
        <v>0.1311494807919682</v>
      </c>
      <c r="G207" s="1376"/>
      <c r="H207" s="1376"/>
    </row>
    <row r="208" spans="1:8" s="1388" customFormat="1" ht="18.75" customHeight="1" x14ac:dyDescent="0.25">
      <c r="A208" s="1365"/>
      <c r="B208" s="1390" t="s">
        <v>128</v>
      </c>
      <c r="C208" s="1467">
        <f>C209</f>
        <v>0</v>
      </c>
      <c r="D208" s="1391">
        <v>14617287.350000001</v>
      </c>
      <c r="E208" s="1391">
        <v>0</v>
      </c>
      <c r="F208" s="1516">
        <v>0</v>
      </c>
      <c r="G208" s="1376"/>
      <c r="H208" s="1376"/>
    </row>
    <row r="209" spans="1:8" s="1396" customFormat="1" ht="30.75" hidden="1" customHeight="1" x14ac:dyDescent="0.25">
      <c r="A209" s="1395"/>
      <c r="B209" s="1432" t="s">
        <v>146</v>
      </c>
      <c r="C209" s="1464">
        <f>C210</f>
        <v>0</v>
      </c>
      <c r="D209" s="1422">
        <v>0</v>
      </c>
      <c r="E209" s="1392">
        <v>0</v>
      </c>
      <c r="F209" s="1517" t="e">
        <v>#DIV/0!</v>
      </c>
      <c r="G209" s="1376"/>
      <c r="H209" s="1376"/>
    </row>
    <row r="210" spans="1:8" s="1358" customFormat="1" ht="13.5" hidden="1" customHeight="1" x14ac:dyDescent="0.25">
      <c r="A210" s="1373"/>
      <c r="B210" s="1403"/>
      <c r="C210" s="1472">
        <v>0</v>
      </c>
      <c r="D210" s="1430"/>
      <c r="E210" s="1430"/>
      <c r="F210" s="1529" t="e">
        <v>#DIV/0!</v>
      </c>
      <c r="G210" s="1376"/>
      <c r="H210" s="1376"/>
    </row>
    <row r="211" spans="1:8" s="1358" customFormat="1" ht="42.75" customHeight="1" x14ac:dyDescent="0.25">
      <c r="A211" s="1373"/>
      <c r="B211" s="1536" t="s">
        <v>574</v>
      </c>
      <c r="C211" s="1493"/>
      <c r="D211" s="1508">
        <v>1540583463.1600001</v>
      </c>
      <c r="E211" s="1508">
        <v>0</v>
      </c>
      <c r="F211" s="1529">
        <v>0</v>
      </c>
      <c r="G211" s="1376"/>
      <c r="H211" s="1376"/>
    </row>
    <row r="212" spans="1:8" s="1358" customFormat="1" ht="21" customHeight="1" thickBot="1" x14ac:dyDescent="0.3">
      <c r="A212" s="1373"/>
      <c r="B212" s="1435" t="s">
        <v>254</v>
      </c>
      <c r="C212" s="1494" t="e">
        <f>#REF!+#REF!+#REF!</f>
        <v>#REF!</v>
      </c>
      <c r="D212" s="1436">
        <v>249287829.56</v>
      </c>
      <c r="E212" s="1436">
        <v>41662832.119999997</v>
      </c>
      <c r="F212" s="1533">
        <v>0.16712742131670072</v>
      </c>
      <c r="G212" s="1376"/>
      <c r="H212" s="1376"/>
    </row>
    <row r="213" spans="1:8" s="1358" customFormat="1" ht="22.5" customHeight="1" thickBot="1" x14ac:dyDescent="0.3">
      <c r="A213" s="1373"/>
      <c r="B213" s="1408" t="s">
        <v>255</v>
      </c>
      <c r="C213" s="1485" t="e">
        <f>#REF!+#REF!</f>
        <v>#REF!</v>
      </c>
      <c r="D213" s="1409">
        <v>254892530.03000003</v>
      </c>
      <c r="E213" s="1409">
        <v>31951869.760000002</v>
      </c>
      <c r="F213" s="1521">
        <v>0.12535428070896926</v>
      </c>
      <c r="G213" s="1376"/>
      <c r="H213" s="1376"/>
    </row>
    <row r="214" spans="1:8" s="1358" customFormat="1" ht="36" customHeight="1" thickBot="1" x14ac:dyDescent="0.3">
      <c r="A214" s="1373"/>
      <c r="B214" s="1435" t="s">
        <v>453</v>
      </c>
      <c r="C214" s="1494" t="e">
        <f>#REF!</f>
        <v>#REF!</v>
      </c>
      <c r="D214" s="1436">
        <v>490544957.35000002</v>
      </c>
      <c r="E214" s="1436">
        <v>62546689.379999995</v>
      </c>
      <c r="F214" s="1533">
        <v>0.12750449972595154</v>
      </c>
      <c r="G214" s="1376"/>
      <c r="H214" s="1376"/>
    </row>
    <row r="215" spans="1:8" s="1438" customFormat="1" ht="35.25" customHeight="1" thickBot="1" x14ac:dyDescent="0.3">
      <c r="A215" s="1360">
        <v>9</v>
      </c>
      <c r="B215" s="1437" t="s">
        <v>241</v>
      </c>
      <c r="C215" s="1479" t="e">
        <f t="shared" ref="C215" si="15">C216</f>
        <v>#REF!</v>
      </c>
      <c r="D215" s="1362">
        <v>61579873.369999997</v>
      </c>
      <c r="E215" s="1362">
        <v>11726229.220000001</v>
      </c>
      <c r="F215" s="1510">
        <v>0.1904230810859818</v>
      </c>
      <c r="G215" s="1376"/>
      <c r="H215" s="1376"/>
    </row>
    <row r="216" spans="1:8" s="1388" customFormat="1" ht="43.5" customHeight="1" thickBot="1" x14ac:dyDescent="0.3">
      <c r="A216" s="1365"/>
      <c r="B216" s="1439" t="s">
        <v>242</v>
      </c>
      <c r="C216" s="1490" t="e">
        <f>#REF!+#REF!+#REF!+#REF!</f>
        <v>#REF!</v>
      </c>
      <c r="D216" s="1429">
        <v>61579873.369999997</v>
      </c>
      <c r="E216" s="1429">
        <v>11726229.220000001</v>
      </c>
      <c r="F216" s="1519">
        <v>0.1904230810859818</v>
      </c>
      <c r="G216" s="1376"/>
      <c r="H216" s="1376"/>
    </row>
    <row r="217" spans="1:8" s="1438" customFormat="1" ht="39" customHeight="1" thickBot="1" x14ac:dyDescent="0.3">
      <c r="A217" s="1405">
        <v>10</v>
      </c>
      <c r="B217" s="1406" t="s">
        <v>247</v>
      </c>
      <c r="C217" s="1481" t="e">
        <f>C218+C219</f>
        <v>#REF!</v>
      </c>
      <c r="D217" s="1385">
        <v>138047759.91</v>
      </c>
      <c r="E217" s="1385">
        <v>1428582.87</v>
      </c>
      <c r="F217" s="1514">
        <v>1.0348468319452356E-2</v>
      </c>
      <c r="G217" s="1376"/>
      <c r="H217" s="1376"/>
    </row>
    <row r="218" spans="1:8" s="1441" customFormat="1" ht="34.5" customHeight="1" x14ac:dyDescent="0.25">
      <c r="A218" s="1407"/>
      <c r="B218" s="1440" t="s">
        <v>248</v>
      </c>
      <c r="C218" s="1463" t="e">
        <f>#REF!</f>
        <v>#REF!</v>
      </c>
      <c r="D218" s="1387">
        <v>2604541.87</v>
      </c>
      <c r="E218" s="1387">
        <v>1428582.87</v>
      </c>
      <c r="F218" s="1515">
        <v>0.54849679571478727</v>
      </c>
      <c r="G218" s="1376"/>
      <c r="H218" s="1376"/>
    </row>
    <row r="219" spans="1:8" s="1441" customFormat="1" ht="36.75" customHeight="1" thickBot="1" x14ac:dyDescent="0.3">
      <c r="A219" s="1442"/>
      <c r="B219" s="1390" t="s">
        <v>133</v>
      </c>
      <c r="C219" s="1467" t="e">
        <f>#REF!</f>
        <v>#REF!</v>
      </c>
      <c r="D219" s="1391">
        <v>135443218.03999999</v>
      </c>
      <c r="E219" s="1391">
        <v>0</v>
      </c>
      <c r="F219" s="1516">
        <v>0</v>
      </c>
      <c r="G219" s="1376"/>
      <c r="H219" s="1376"/>
    </row>
    <row r="220" spans="1:8" s="1443" customFormat="1" ht="21" customHeight="1" thickBot="1" x14ac:dyDescent="0.3">
      <c r="A220" s="1360">
        <v>11</v>
      </c>
      <c r="B220" s="1361" t="s">
        <v>235</v>
      </c>
      <c r="C220" s="1479" t="e">
        <f>C221+C222+C223+C224+C225</f>
        <v>#REF!</v>
      </c>
      <c r="D220" s="1362">
        <v>139366414.94</v>
      </c>
      <c r="E220" s="1362">
        <v>29192389.760000002</v>
      </c>
      <c r="F220" s="1510">
        <v>0.20946502622290961</v>
      </c>
      <c r="G220" s="1376"/>
      <c r="H220" s="1376"/>
    </row>
    <row r="221" spans="1:8" s="1388" customFormat="1" ht="33.75" customHeight="1" x14ac:dyDescent="0.25">
      <c r="A221" s="1365"/>
      <c r="B221" s="1439" t="s">
        <v>186</v>
      </c>
      <c r="C221" s="1490" t="e">
        <f>#REF!+#REF!</f>
        <v>#REF!</v>
      </c>
      <c r="D221" s="1429">
        <v>19405834.440000001</v>
      </c>
      <c r="E221" s="1429">
        <v>3940668.32</v>
      </c>
      <c r="F221" s="1519">
        <v>0.20306616199287741</v>
      </c>
      <c r="G221" s="1376"/>
      <c r="H221" s="1376"/>
    </row>
    <row r="222" spans="1:8" s="1388" customFormat="1" ht="39" customHeight="1" x14ac:dyDescent="0.25">
      <c r="A222" s="1413"/>
      <c r="B222" s="1439" t="s">
        <v>187</v>
      </c>
      <c r="C222" s="1490" t="e">
        <f>#REF!+#REF!</f>
        <v>#REF!</v>
      </c>
      <c r="D222" s="1429">
        <v>300000</v>
      </c>
      <c r="E222" s="1402">
        <v>44705</v>
      </c>
      <c r="F222" s="1520">
        <v>0.14901666666666666</v>
      </c>
      <c r="G222" s="1376"/>
      <c r="H222" s="1376"/>
    </row>
    <row r="223" spans="1:8" s="1388" customFormat="1" ht="36.75" customHeight="1" x14ac:dyDescent="0.25">
      <c r="A223" s="1413"/>
      <c r="B223" s="1439" t="s">
        <v>170</v>
      </c>
      <c r="C223" s="1490" t="e">
        <f>#REF!+#REF!+#REF!+#REF!</f>
        <v>#REF!</v>
      </c>
      <c r="D223" s="1429">
        <v>117601300</v>
      </c>
      <c r="E223" s="1402">
        <v>24715216.440000001</v>
      </c>
      <c r="F223" s="1520">
        <v>0.21016108189280222</v>
      </c>
      <c r="G223" s="1376"/>
      <c r="H223" s="1376"/>
    </row>
    <row r="224" spans="1:8" s="1388" customFormat="1" ht="44.25" customHeight="1" thickBot="1" x14ac:dyDescent="0.3">
      <c r="A224" s="1413"/>
      <c r="B224" s="1439" t="s">
        <v>188</v>
      </c>
      <c r="C224" s="1490" t="e">
        <f>#REF!</f>
        <v>#REF!</v>
      </c>
      <c r="D224" s="1429">
        <v>225000</v>
      </c>
      <c r="E224" s="1402">
        <v>20000</v>
      </c>
      <c r="F224" s="1520">
        <v>8.8888888888888892E-2</v>
      </c>
      <c r="G224" s="1376"/>
      <c r="H224" s="1376"/>
    </row>
    <row r="225" spans="1:8" s="1388" customFormat="1" ht="18.75" customHeight="1" thickBot="1" x14ac:dyDescent="0.3">
      <c r="A225" s="1413"/>
      <c r="B225" s="1366" t="s">
        <v>135</v>
      </c>
      <c r="C225" s="1480" t="e">
        <f>#REF!+#REF!</f>
        <v>#REF!</v>
      </c>
      <c r="D225" s="1367">
        <v>1834280.5</v>
      </c>
      <c r="E225" s="1367">
        <v>471800</v>
      </c>
      <c r="F225" s="1511">
        <v>0.25721256917903235</v>
      </c>
      <c r="G225" s="1376"/>
      <c r="H225" s="1376"/>
    </row>
    <row r="226" spans="1:8" s="1443" customFormat="1" ht="36.75" customHeight="1" thickBot="1" x14ac:dyDescent="0.3">
      <c r="A226" s="1405">
        <v>12</v>
      </c>
      <c r="B226" s="1406" t="s">
        <v>239</v>
      </c>
      <c r="C226" s="1481" t="e">
        <f>C227+C228+C237+C245+C246+C251</f>
        <v>#REF!</v>
      </c>
      <c r="D226" s="1385">
        <v>697391925.80999994</v>
      </c>
      <c r="E226" s="1385">
        <v>148594682.44999999</v>
      </c>
      <c r="F226" s="1514">
        <v>0.21307198570934369</v>
      </c>
      <c r="G226" s="1376"/>
      <c r="H226" s="1376"/>
    </row>
    <row r="227" spans="1:8" s="1444" customFormat="1" ht="38.25" customHeight="1" x14ac:dyDescent="0.25">
      <c r="A227" s="1407"/>
      <c r="B227" s="1440" t="s">
        <v>197</v>
      </c>
      <c r="C227" s="1463" t="e">
        <f>#REF!</f>
        <v>#REF!</v>
      </c>
      <c r="D227" s="1387">
        <v>8710841</v>
      </c>
      <c r="E227" s="1387">
        <v>1697747.24</v>
      </c>
      <c r="F227" s="1515">
        <v>0.19490049697842035</v>
      </c>
      <c r="G227" s="1376"/>
      <c r="H227" s="1376"/>
    </row>
    <row r="228" spans="1:8" s="1444" customFormat="1" ht="32.25" customHeight="1" x14ac:dyDescent="0.25">
      <c r="A228" s="1445"/>
      <c r="B228" s="1390" t="s">
        <v>198</v>
      </c>
      <c r="C228" s="1467" t="e">
        <f>#REF!+#REF!+#REF!</f>
        <v>#REF!</v>
      </c>
      <c r="D228" s="1391">
        <v>106816381.17</v>
      </c>
      <c r="E228" s="1391">
        <v>23356131.300000001</v>
      </c>
      <c r="F228" s="1516">
        <v>0.21865683001213398</v>
      </c>
      <c r="G228" s="1376"/>
      <c r="H228" s="1376"/>
    </row>
    <row r="229" spans="1:8" s="1396" customFormat="1" ht="30" hidden="1" x14ac:dyDescent="0.25">
      <c r="A229" s="1395"/>
      <c r="B229" s="1432" t="s">
        <v>146</v>
      </c>
      <c r="C229" s="1464">
        <f>SUM(C230:C230)</f>
        <v>0</v>
      </c>
      <c r="D229" s="1422"/>
      <c r="E229" s="1392"/>
      <c r="F229" s="1517" t="e">
        <v>#DIV/0!</v>
      </c>
      <c r="G229" s="1376"/>
      <c r="H229" s="1376"/>
    </row>
    <row r="230" spans="1:8" ht="14.25" hidden="1" customHeight="1" x14ac:dyDescent="0.25">
      <c r="A230" s="1373"/>
      <c r="B230" s="1374"/>
      <c r="C230" s="1375"/>
      <c r="D230" s="1393"/>
      <c r="E230" s="1393"/>
      <c r="F230" s="1512" t="e">
        <v>#DIV/0!</v>
      </c>
      <c r="G230" s="1376"/>
      <c r="H230" s="1376"/>
    </row>
    <row r="231" spans="1:8" ht="65.25" hidden="1" customHeight="1" x14ac:dyDescent="0.25">
      <c r="A231" s="1373"/>
      <c r="B231" s="1432" t="s">
        <v>534</v>
      </c>
      <c r="C231" s="1464"/>
      <c r="D231" s="1422"/>
      <c r="E231" s="1392"/>
      <c r="F231" s="1517" t="e">
        <v>#DIV/0!</v>
      </c>
      <c r="G231" s="1376"/>
      <c r="H231" s="1376"/>
    </row>
    <row r="232" spans="1:8" ht="14.25" hidden="1" customHeight="1" x14ac:dyDescent="0.25">
      <c r="A232" s="1373"/>
      <c r="B232" s="1374"/>
      <c r="C232" s="1375"/>
      <c r="D232" s="1393"/>
      <c r="E232" s="1393"/>
      <c r="F232" s="1512" t="e">
        <v>#DIV/0!</v>
      </c>
      <c r="G232" s="1376"/>
      <c r="H232" s="1376"/>
    </row>
    <row r="233" spans="1:8" ht="63" hidden="1" customHeight="1" x14ac:dyDescent="0.25">
      <c r="A233" s="1373"/>
      <c r="B233" s="1432" t="s">
        <v>507</v>
      </c>
      <c r="C233" s="1464"/>
      <c r="D233" s="1422"/>
      <c r="E233" s="1392"/>
      <c r="F233" s="1517" t="e">
        <v>#DIV/0!</v>
      </c>
      <c r="G233" s="1376"/>
      <c r="H233" s="1376"/>
    </row>
    <row r="234" spans="1:8" ht="15" hidden="1" customHeight="1" x14ac:dyDescent="0.25">
      <c r="A234" s="1373"/>
      <c r="B234" s="1474"/>
      <c r="C234" s="1375"/>
      <c r="D234" s="1393"/>
      <c r="E234" s="1393"/>
      <c r="F234" s="1512" t="e">
        <v>#DIV/0!</v>
      </c>
      <c r="G234" s="1376"/>
      <c r="H234" s="1376"/>
    </row>
    <row r="235" spans="1:8" ht="33" hidden="1" customHeight="1" x14ac:dyDescent="0.25">
      <c r="A235" s="1373"/>
      <c r="B235" s="1432" t="s">
        <v>518</v>
      </c>
      <c r="C235" s="1464"/>
      <c r="D235" s="1422">
        <v>0</v>
      </c>
      <c r="E235" s="1392">
        <v>0</v>
      </c>
      <c r="F235" s="1517" t="e">
        <v>#DIV/0!</v>
      </c>
      <c r="G235" s="1376"/>
      <c r="H235" s="1376"/>
    </row>
    <row r="236" spans="1:8" ht="15" hidden="1" customHeight="1" x14ac:dyDescent="0.25">
      <c r="A236" s="1373"/>
      <c r="B236" s="1474"/>
      <c r="C236" s="1375"/>
      <c r="D236" s="1393"/>
      <c r="E236" s="1393"/>
      <c r="F236" s="1512" t="e">
        <v>#DIV/0!</v>
      </c>
      <c r="G236" s="1376"/>
      <c r="H236" s="1376"/>
    </row>
    <row r="237" spans="1:8" s="1444" customFormat="1" ht="35.25" customHeight="1" x14ac:dyDescent="0.25">
      <c r="A237" s="1445"/>
      <c r="B237" s="1390" t="s">
        <v>199</v>
      </c>
      <c r="C237" s="1467" t="e">
        <f>#REF!+#REF!+#REF!</f>
        <v>#REF!</v>
      </c>
      <c r="D237" s="1391">
        <v>269252906.00999999</v>
      </c>
      <c r="E237" s="1391">
        <v>52137838.560000002</v>
      </c>
      <c r="F237" s="1516">
        <v>0.193638907496373</v>
      </c>
      <c r="G237" s="1376"/>
      <c r="H237" s="1376"/>
    </row>
    <row r="238" spans="1:8" ht="21" hidden="1" customHeight="1" x14ac:dyDescent="0.25">
      <c r="A238" s="1373"/>
      <c r="B238" s="1446"/>
      <c r="C238" s="1375"/>
      <c r="D238" s="1393"/>
      <c r="E238" s="1393">
        <v>0</v>
      </c>
      <c r="F238" s="1512" t="e">
        <v>#DIV/0!</v>
      </c>
      <c r="G238" s="1376"/>
      <c r="H238" s="1376"/>
    </row>
    <row r="239" spans="1:8" s="1447" customFormat="1" ht="66.75" hidden="1" customHeight="1" x14ac:dyDescent="0.25">
      <c r="A239" s="1373"/>
      <c r="B239" s="1432" t="s">
        <v>509</v>
      </c>
      <c r="C239" s="1464"/>
      <c r="D239" s="1422">
        <v>0</v>
      </c>
      <c r="E239" s="1392">
        <v>0</v>
      </c>
      <c r="F239" s="1517" t="e">
        <v>#DIV/0!</v>
      </c>
      <c r="G239" s="1376"/>
      <c r="H239" s="1376"/>
    </row>
    <row r="240" spans="1:8" ht="18.75" hidden="1" customHeight="1" x14ac:dyDescent="0.25">
      <c r="A240" s="1373"/>
      <c r="B240" s="1475"/>
      <c r="C240" s="1375"/>
      <c r="D240" s="1393"/>
      <c r="E240" s="1393">
        <v>0</v>
      </c>
      <c r="F240" s="1512" t="e">
        <v>#DIV/0!</v>
      </c>
      <c r="G240" s="1376"/>
      <c r="H240" s="1376"/>
    </row>
    <row r="241" spans="1:8" ht="48.75" hidden="1" customHeight="1" x14ac:dyDescent="0.25">
      <c r="A241" s="1373"/>
      <c r="B241" s="1432" t="s">
        <v>498</v>
      </c>
      <c r="C241" s="1464"/>
      <c r="D241" s="1422">
        <v>0</v>
      </c>
      <c r="E241" s="1392">
        <v>0</v>
      </c>
      <c r="F241" s="1517" t="e">
        <v>#DIV/0!</v>
      </c>
      <c r="G241" s="1376"/>
      <c r="H241" s="1376"/>
    </row>
    <row r="242" spans="1:8" ht="26.25" hidden="1" customHeight="1" x14ac:dyDescent="0.25">
      <c r="A242" s="1373"/>
      <c r="B242" s="1446"/>
      <c r="C242" s="1488"/>
      <c r="D242" s="1425"/>
      <c r="E242" s="1393"/>
      <c r="F242" s="1512" t="e">
        <v>#DIV/0!</v>
      </c>
      <c r="G242" s="1376"/>
      <c r="H242" s="1376"/>
    </row>
    <row r="243" spans="1:8" ht="48.75" hidden="1" customHeight="1" x14ac:dyDescent="0.25">
      <c r="A243" s="1373"/>
      <c r="B243" s="1432" t="s">
        <v>536</v>
      </c>
      <c r="C243" s="1464"/>
      <c r="D243" s="1422">
        <v>0</v>
      </c>
      <c r="E243" s="1392">
        <v>0</v>
      </c>
      <c r="F243" s="1517" t="e">
        <v>#DIV/0!</v>
      </c>
      <c r="G243" s="1376"/>
      <c r="H243" s="1376"/>
    </row>
    <row r="244" spans="1:8" ht="26.25" hidden="1" customHeight="1" x14ac:dyDescent="0.25">
      <c r="A244" s="1373"/>
      <c r="B244" s="1446"/>
      <c r="C244" s="1488"/>
      <c r="D244" s="1425"/>
      <c r="E244" s="1393"/>
      <c r="F244" s="1512" t="e">
        <v>#DIV/0!</v>
      </c>
      <c r="G244" s="1376"/>
      <c r="H244" s="1376"/>
    </row>
    <row r="245" spans="1:8" s="1444" customFormat="1" ht="22.5" customHeight="1" x14ac:dyDescent="0.25">
      <c r="A245" s="1445"/>
      <c r="B245" s="1390" t="s">
        <v>200</v>
      </c>
      <c r="C245" s="1467" t="e">
        <f>#REF!</f>
        <v>#REF!</v>
      </c>
      <c r="D245" s="1391">
        <v>558000</v>
      </c>
      <c r="E245" s="1391">
        <v>0</v>
      </c>
      <c r="F245" s="1516">
        <v>0</v>
      </c>
      <c r="G245" s="1376"/>
      <c r="H245" s="1376"/>
    </row>
    <row r="246" spans="1:8" s="1444" customFormat="1" ht="51.75" hidden="1" customHeight="1" x14ac:dyDescent="0.25">
      <c r="A246" s="1445"/>
      <c r="B246" s="1390" t="s">
        <v>151</v>
      </c>
      <c r="C246" s="1467">
        <f>C247</f>
        <v>2466618</v>
      </c>
      <c r="D246" s="1391">
        <v>0</v>
      </c>
      <c r="E246" s="1391">
        <v>0</v>
      </c>
      <c r="F246" s="1516" t="e">
        <v>#DIV/0!</v>
      </c>
      <c r="G246" s="1376"/>
      <c r="H246" s="1376"/>
    </row>
    <row r="247" spans="1:8" s="1396" customFormat="1" ht="45" hidden="1" customHeight="1" x14ac:dyDescent="0.25">
      <c r="A247" s="1395"/>
      <c r="B247" s="1432" t="s">
        <v>151</v>
      </c>
      <c r="C247" s="1464">
        <f>C248</f>
        <v>2466618</v>
      </c>
      <c r="D247" s="1422">
        <v>0</v>
      </c>
      <c r="E247" s="1392">
        <v>0</v>
      </c>
      <c r="F247" s="1517" t="e">
        <v>#DIV/0!</v>
      </c>
      <c r="G247" s="1376"/>
      <c r="H247" s="1376"/>
    </row>
    <row r="248" spans="1:8" ht="15" hidden="1" customHeight="1" x14ac:dyDescent="0.25">
      <c r="A248" s="1373"/>
      <c r="B248" s="1448"/>
      <c r="C248" s="1375">
        <v>2466618</v>
      </c>
      <c r="D248" s="1393"/>
      <c r="E248" s="1393"/>
      <c r="F248" s="1512" t="e">
        <v>#DIV/0!</v>
      </c>
      <c r="G248" s="1376"/>
      <c r="H248" s="1376"/>
    </row>
    <row r="249" spans="1:8" ht="15" hidden="1" customHeight="1" x14ac:dyDescent="0.25">
      <c r="A249" s="1373"/>
      <c r="B249" s="1475"/>
      <c r="C249" s="1375"/>
      <c r="D249" s="1393"/>
      <c r="E249" s="1393"/>
      <c r="F249" s="1512" t="e">
        <v>#DIV/0!</v>
      </c>
      <c r="G249" s="1376"/>
      <c r="H249" s="1376"/>
    </row>
    <row r="250" spans="1:8" ht="27.75" customHeight="1" x14ac:dyDescent="0.25">
      <c r="A250" s="1373"/>
      <c r="B250" s="1478" t="s">
        <v>599</v>
      </c>
      <c r="C250" s="1495"/>
      <c r="D250" s="1509">
        <v>14138394.42</v>
      </c>
      <c r="E250" s="1509">
        <v>0</v>
      </c>
      <c r="F250" s="1512">
        <v>0</v>
      </c>
      <c r="G250" s="1376"/>
      <c r="H250" s="1376"/>
    </row>
    <row r="251" spans="1:8" s="1444" customFormat="1" ht="26.25" customHeight="1" thickBot="1" x14ac:dyDescent="0.3">
      <c r="A251" s="1445"/>
      <c r="B251" s="1390" t="s">
        <v>152</v>
      </c>
      <c r="C251" s="1467" t="e">
        <f>#REF!+C254</f>
        <v>#REF!</v>
      </c>
      <c r="D251" s="1391">
        <v>297915403.20999998</v>
      </c>
      <c r="E251" s="1391">
        <v>71402965.349999994</v>
      </c>
      <c r="F251" s="1516">
        <v>0.23967530574331594</v>
      </c>
      <c r="G251" s="1376"/>
      <c r="H251" s="1376"/>
    </row>
    <row r="252" spans="1:8" ht="15.75" hidden="1" customHeight="1" x14ac:dyDescent="0.25">
      <c r="A252" s="1373"/>
      <c r="B252" s="1432" t="s">
        <v>447</v>
      </c>
      <c r="C252" s="1464"/>
      <c r="D252" s="1422">
        <v>0</v>
      </c>
      <c r="E252" s="1392">
        <v>0</v>
      </c>
      <c r="F252" s="1517" t="e">
        <v>#DIV/0!</v>
      </c>
      <c r="G252" s="1376"/>
      <c r="H252" s="1376"/>
    </row>
    <row r="253" spans="1:8" ht="15.75" hidden="1" customHeight="1" x14ac:dyDescent="0.25">
      <c r="A253" s="1373"/>
      <c r="B253" s="1374"/>
      <c r="C253" s="1375"/>
      <c r="D253" s="1393"/>
      <c r="E253" s="1393"/>
      <c r="F253" s="1512" t="e">
        <v>#DIV/0!</v>
      </c>
      <c r="G253" s="1376"/>
      <c r="H253" s="1376"/>
    </row>
    <row r="254" spans="1:8" s="1396" customFormat="1" ht="99" hidden="1" customHeight="1" x14ac:dyDescent="0.25">
      <c r="A254" s="1395"/>
      <c r="B254" s="1432" t="s">
        <v>272</v>
      </c>
      <c r="C254" s="1464">
        <f>C255</f>
        <v>9234671</v>
      </c>
      <c r="D254" s="1422">
        <v>0</v>
      </c>
      <c r="E254" s="1392">
        <v>0</v>
      </c>
      <c r="F254" s="1517" t="e">
        <v>#DIV/0!</v>
      </c>
      <c r="G254" s="1376"/>
      <c r="H254" s="1376"/>
    </row>
    <row r="255" spans="1:8" ht="16.5" hidden="1" customHeight="1" thickBot="1" x14ac:dyDescent="0.3">
      <c r="A255" s="1373"/>
      <c r="B255" s="1374"/>
      <c r="C255" s="1496">
        <v>9234671</v>
      </c>
      <c r="D255" s="1503"/>
      <c r="E255" s="1503"/>
      <c r="F255" s="1528" t="e">
        <v>#DIV/0!</v>
      </c>
      <c r="G255" s="1376"/>
      <c r="H255" s="1376"/>
    </row>
    <row r="256" spans="1:8" s="1276" customFormat="1" ht="36.75" customHeight="1" thickBot="1" x14ac:dyDescent="0.3">
      <c r="A256" s="1360">
        <v>13</v>
      </c>
      <c r="B256" s="1361" t="s">
        <v>240</v>
      </c>
      <c r="C256" s="1479" t="e">
        <f>C257</f>
        <v>#REF!</v>
      </c>
      <c r="D256" s="1362">
        <v>84158706.439999998</v>
      </c>
      <c r="E256" s="1362">
        <v>13010693.17</v>
      </c>
      <c r="F256" s="1510">
        <v>0.15459711443254925</v>
      </c>
      <c r="G256" s="1376"/>
      <c r="H256" s="1376"/>
    </row>
    <row r="257" spans="1:8" s="1441" customFormat="1" ht="53.25" customHeight="1" thickBot="1" x14ac:dyDescent="0.3">
      <c r="A257" s="1365"/>
      <c r="B257" s="1439" t="s">
        <v>201</v>
      </c>
      <c r="C257" s="1490" t="e">
        <f>#REF!+#REF!+#REF!+#REF!+#REF!+#REF!+#REF!</f>
        <v>#REF!</v>
      </c>
      <c r="D257" s="1429">
        <v>84158706.439999998</v>
      </c>
      <c r="E257" s="1429">
        <v>13010693.17</v>
      </c>
      <c r="F257" s="1519">
        <v>0.15459711443254925</v>
      </c>
      <c r="G257" s="1376"/>
      <c r="H257" s="1376"/>
    </row>
    <row r="258" spans="1:8" s="1443" customFormat="1" ht="21" customHeight="1" thickBot="1" x14ac:dyDescent="0.3">
      <c r="A258" s="1449"/>
      <c r="B258" s="1450" t="s">
        <v>430</v>
      </c>
      <c r="C258" s="1497" t="e">
        <f>C6+C14+C32+C59+C62+C160+C181+C187+C215+C217+C220+C226+C256</f>
        <v>#REF!</v>
      </c>
      <c r="D258" s="1451">
        <f>D6+D14+D32+D59+D62+D160+D181+D187+D215+D217+D220+D226+D256</f>
        <v>19457993787.049999</v>
      </c>
      <c r="E258" s="1451">
        <f>E6+E14+E32+E59+E62+E160+E181+E187+E215+E217+E220+E226+E256</f>
        <v>2927384011.8499999</v>
      </c>
      <c r="F258" s="1534">
        <f>E258/D258</f>
        <v>0.15044634322980821</v>
      </c>
      <c r="G258" s="1376"/>
      <c r="H258" s="1452"/>
    </row>
    <row r="260" spans="1:8" ht="16.5" customHeight="1" x14ac:dyDescent="0.25">
      <c r="G260" s="1455"/>
    </row>
    <row r="261" spans="1:8" x14ac:dyDescent="0.25">
      <c r="B261" s="1453" t="s">
        <v>554</v>
      </c>
      <c r="C261" s="1456">
        <v>15119006440.620001</v>
      </c>
      <c r="D261" s="1456">
        <v>19580049493.959999</v>
      </c>
      <c r="E261" s="1456">
        <v>2950984022.2199998</v>
      </c>
      <c r="F261" s="1416">
        <f>E261/D261</f>
        <v>0.15071381832463249</v>
      </c>
    </row>
    <row r="262" spans="1:8" x14ac:dyDescent="0.25">
      <c r="B262" s="1454" t="s">
        <v>157</v>
      </c>
      <c r="C262" s="1457" t="e">
        <f>C258/C261</f>
        <v>#REF!</v>
      </c>
      <c r="D262" s="1457">
        <f>D258/D261</f>
        <v>0.99376632286105038</v>
      </c>
      <c r="E262" s="1457">
        <f>E258/E261</f>
        <v>0.99200266413091398</v>
      </c>
      <c r="F262" s="1457"/>
    </row>
    <row r="266" spans="1:8" s="1276" customFormat="1" ht="17.25" customHeight="1" x14ac:dyDescent="0.25">
      <c r="A266" s="1751" t="s">
        <v>624</v>
      </c>
      <c r="B266" s="1751"/>
      <c r="E266" s="1276" t="s">
        <v>211</v>
      </c>
    </row>
    <row r="267" spans="1:8" ht="11.25" customHeight="1" x14ac:dyDescent="0.25">
      <c r="A267" s="1751"/>
      <c r="B267" s="1751"/>
      <c r="C267" s="1398"/>
      <c r="D267" s="1398"/>
      <c r="E267" s="1398"/>
      <c r="F267" s="1398"/>
      <c r="G267" s="1276"/>
    </row>
    <row r="268" spans="1:8" x14ac:dyDescent="0.25">
      <c r="B268" s="1458"/>
      <c r="C268" s="1459"/>
      <c r="D268" s="1459"/>
      <c r="E268" s="1459"/>
      <c r="F268" s="1459"/>
    </row>
    <row r="269" spans="1:8" x14ac:dyDescent="0.25">
      <c r="B269" s="1458"/>
      <c r="C269" s="1460">
        <v>15119006440.620001</v>
      </c>
      <c r="D269" s="1461"/>
      <c r="E269" s="1461"/>
      <c r="F269" s="1460"/>
    </row>
    <row r="270" spans="1:8" x14ac:dyDescent="0.25">
      <c r="B270" s="1458"/>
      <c r="C270" s="1459">
        <v>114293914.54000001</v>
      </c>
      <c r="D270" s="1462"/>
      <c r="E270" s="1462"/>
      <c r="F270" s="1459"/>
    </row>
    <row r="271" spans="1:8" x14ac:dyDescent="0.25">
      <c r="B271" s="1458"/>
      <c r="C271" s="1459">
        <f>C269-C270</f>
        <v>15004712526.08</v>
      </c>
      <c r="D271" s="1461"/>
      <c r="E271" s="1461"/>
      <c r="F271" s="1459"/>
    </row>
    <row r="272" spans="1:8" x14ac:dyDescent="0.25">
      <c r="B272" s="1458"/>
      <c r="C272" s="1459" t="e">
        <f>C271-C258</f>
        <v>#REF!</v>
      </c>
      <c r="D272" s="1459"/>
      <c r="E272" s="1459"/>
      <c r="F272" s="1459"/>
    </row>
    <row r="283" spans="1:2" s="1455" customFormat="1" x14ac:dyDescent="0.25">
      <c r="A283" s="1404"/>
      <c r="B283" s="1454"/>
    </row>
    <row r="284" spans="1:2" s="1455" customFormat="1" x14ac:dyDescent="0.25">
      <c r="A284" s="1404"/>
      <c r="B284" s="1454"/>
    </row>
    <row r="285" spans="1:2" s="1455" customFormat="1" x14ac:dyDescent="0.25">
      <c r="A285" s="1404"/>
      <c r="B285" s="1454"/>
    </row>
    <row r="286" spans="1:2" s="1455" customFormat="1" x14ac:dyDescent="0.25">
      <c r="A286" s="1404"/>
      <c r="B286" s="1454"/>
    </row>
    <row r="287" spans="1:2" s="1455" customFormat="1" x14ac:dyDescent="0.25">
      <c r="A287" s="1404"/>
      <c r="B287" s="1454"/>
    </row>
    <row r="288" spans="1:2" s="1455" customFormat="1" x14ac:dyDescent="0.25">
      <c r="A288" s="1404"/>
      <c r="B288" s="1454"/>
    </row>
    <row r="289" spans="1:2" s="1455" customFormat="1" x14ac:dyDescent="0.25">
      <c r="A289" s="1404"/>
      <c r="B289" s="1454"/>
    </row>
    <row r="290" spans="1:2" s="1455" customFormat="1" x14ac:dyDescent="0.25">
      <c r="A290" s="1404"/>
      <c r="B290" s="1454"/>
    </row>
    <row r="291" spans="1:2" s="1455" customFormat="1" x14ac:dyDescent="0.25">
      <c r="A291" s="1404"/>
      <c r="B291" s="1454"/>
    </row>
    <row r="292" spans="1:2" s="1455" customFormat="1" x14ac:dyDescent="0.25">
      <c r="A292" s="1404"/>
      <c r="B292" s="1454"/>
    </row>
  </sheetData>
  <mergeCells count="8">
    <mergeCell ref="A266:B267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0"/>
  <sheetViews>
    <sheetView topLeftCell="B1" zoomScaleNormal="100" workbookViewId="0">
      <pane ySplit="5" topLeftCell="A402" activePane="bottomLeft" state="frozen"/>
      <selection activeCell="P95" sqref="P95"/>
      <selection pane="bottomLeft" activeCell="F4" sqref="F4:F5"/>
    </sheetView>
  </sheetViews>
  <sheetFormatPr defaultRowHeight="15" x14ac:dyDescent="0.25"/>
  <cols>
    <col min="1" max="1" width="5" style="1250" customWidth="1"/>
    <col min="2" max="2" width="5.7109375" style="1251" customWidth="1"/>
    <col min="3" max="3" width="6.7109375" style="1251" customWidth="1"/>
    <col min="4" max="4" width="13.7109375" style="1251" customWidth="1"/>
    <col min="5" max="5" width="5.7109375" style="1251" customWidth="1"/>
    <col min="6" max="6" width="86.5703125" style="1252" customWidth="1"/>
    <col min="7" max="7" width="19.42578125" style="1253" hidden="1" customWidth="1"/>
    <col min="8" max="8" width="20.28515625" style="1253" customWidth="1"/>
    <col min="9" max="9" width="18.85546875" style="1253" customWidth="1"/>
    <col min="10" max="10" width="12.42578125" style="1253" customWidth="1"/>
    <col min="11" max="11" width="18.42578125" style="1254" customWidth="1"/>
    <col min="12" max="12" width="19.85546875" style="1254" customWidth="1"/>
    <col min="13" max="16384" width="9.140625" style="1254"/>
  </cols>
  <sheetData>
    <row r="1" spans="1:12" s="763" customFormat="1" ht="24" customHeight="1" x14ac:dyDescent="0.25">
      <c r="A1" s="1789" t="s">
        <v>551</v>
      </c>
      <c r="B1" s="1789"/>
      <c r="C1" s="1789"/>
      <c r="D1" s="1789"/>
      <c r="E1" s="1789"/>
      <c r="F1" s="1789"/>
      <c r="G1" s="1789"/>
      <c r="H1" s="1789"/>
      <c r="I1" s="1789"/>
      <c r="J1" s="1789"/>
    </row>
    <row r="2" spans="1:12" s="763" customFormat="1" ht="13.5" hidden="1" customHeight="1" x14ac:dyDescent="0.25">
      <c r="A2" s="764"/>
      <c r="B2" s="764"/>
      <c r="C2" s="764"/>
      <c r="D2" s="764"/>
      <c r="E2" s="764"/>
      <c r="F2" s="764"/>
      <c r="G2" s="764"/>
      <c r="H2" s="764"/>
      <c r="I2" s="764"/>
      <c r="J2" s="764"/>
    </row>
    <row r="3" spans="1:12" s="763" customFormat="1" ht="15" customHeight="1" thickBot="1" x14ac:dyDescent="0.3">
      <c r="A3" s="765"/>
      <c r="B3" s="766"/>
      <c r="C3" s="767"/>
      <c r="D3" s="766"/>
      <c r="E3" s="766"/>
      <c r="F3" s="766"/>
      <c r="G3" s="766"/>
      <c r="H3" s="766"/>
      <c r="I3" s="766"/>
      <c r="J3" s="768" t="s">
        <v>0</v>
      </c>
    </row>
    <row r="4" spans="1:12" s="763" customFormat="1" ht="35.25" customHeight="1" thickBot="1" x14ac:dyDescent="0.3">
      <c r="A4" s="1790" t="s">
        <v>1</v>
      </c>
      <c r="B4" s="1792" t="s">
        <v>2</v>
      </c>
      <c r="C4" s="1793"/>
      <c r="D4" s="1793"/>
      <c r="E4" s="1794"/>
      <c r="F4" s="1795" t="s">
        <v>278</v>
      </c>
      <c r="G4" s="1797" t="s">
        <v>276</v>
      </c>
      <c r="H4" s="1799" t="s">
        <v>552</v>
      </c>
      <c r="I4" s="1801" t="s">
        <v>629</v>
      </c>
      <c r="J4" s="1803" t="s">
        <v>274</v>
      </c>
    </row>
    <row r="5" spans="1:12" s="766" customFormat="1" ht="24.75" customHeight="1" thickBot="1" x14ac:dyDescent="0.3">
      <c r="A5" s="1791"/>
      <c r="B5" s="1277" t="s">
        <v>3</v>
      </c>
      <c r="C5" s="1278" t="s">
        <v>4</v>
      </c>
      <c r="D5" s="1278" t="s">
        <v>5</v>
      </c>
      <c r="E5" s="1279" t="s">
        <v>6</v>
      </c>
      <c r="F5" s="1796"/>
      <c r="G5" s="1798"/>
      <c r="H5" s="1800"/>
      <c r="I5" s="1802"/>
      <c r="J5" s="1804"/>
    </row>
    <row r="6" spans="1:12" s="778" customFormat="1" ht="36" customHeight="1" thickBot="1" x14ac:dyDescent="0.3">
      <c r="A6" s="769">
        <v>1</v>
      </c>
      <c r="B6" s="770"/>
      <c r="C6" s="771"/>
      <c r="D6" s="771"/>
      <c r="E6" s="772"/>
      <c r="F6" s="773" t="s">
        <v>226</v>
      </c>
      <c r="G6" s="774">
        <f>G7+G10+G20</f>
        <v>1517118806.54</v>
      </c>
      <c r="H6" s="775">
        <f t="shared" ref="H6:I6" si="0">H7+H10+H20</f>
        <v>996975914.43000007</v>
      </c>
      <c r="I6" s="776">
        <f t="shared" si="0"/>
        <v>270062399.52999997</v>
      </c>
      <c r="J6" s="777">
        <f>I6/H6</f>
        <v>0.27088156857269963</v>
      </c>
      <c r="L6" s="779"/>
    </row>
    <row r="7" spans="1:12" s="789" customFormat="1" ht="30" customHeight="1" thickBot="1" x14ac:dyDescent="0.3">
      <c r="A7" s="780"/>
      <c r="B7" s="781"/>
      <c r="C7" s="782"/>
      <c r="D7" s="782"/>
      <c r="E7" s="783"/>
      <c r="F7" s="784" t="s">
        <v>10</v>
      </c>
      <c r="G7" s="785">
        <f>G8</f>
        <v>100000</v>
      </c>
      <c r="H7" s="786">
        <f t="shared" ref="H7:I7" si="1">H8</f>
        <v>100000</v>
      </c>
      <c r="I7" s="787">
        <f t="shared" si="1"/>
        <v>0</v>
      </c>
      <c r="J7" s="788">
        <f t="shared" ref="J7:J78" si="2">I7/H7</f>
        <v>0</v>
      </c>
      <c r="L7" s="790"/>
    </row>
    <row r="8" spans="1:12" s="800" customFormat="1" ht="30.75" customHeight="1" x14ac:dyDescent="0.25">
      <c r="A8" s="791"/>
      <c r="B8" s="792"/>
      <c r="C8" s="793"/>
      <c r="D8" s="793"/>
      <c r="E8" s="794"/>
      <c r="F8" s="795" t="s">
        <v>165</v>
      </c>
      <c r="G8" s="796">
        <f>SUM(G9:G9)</f>
        <v>100000</v>
      </c>
      <c r="H8" s="797">
        <f t="shared" ref="H8:I8" si="3">SUM(H9:H9)</f>
        <v>100000</v>
      </c>
      <c r="I8" s="798">
        <f t="shared" si="3"/>
        <v>0</v>
      </c>
      <c r="J8" s="799">
        <f t="shared" si="2"/>
        <v>0</v>
      </c>
      <c r="L8" s="801"/>
    </row>
    <row r="9" spans="1:12" s="766" customFormat="1" ht="15" customHeight="1" thickBot="1" x14ac:dyDescent="0.3">
      <c r="A9" s="802"/>
      <c r="B9" s="803" t="s">
        <v>11</v>
      </c>
      <c r="C9" s="804"/>
      <c r="D9" s="804" t="s">
        <v>279</v>
      </c>
      <c r="E9" s="805" t="s">
        <v>12</v>
      </c>
      <c r="F9" s="806"/>
      <c r="G9" s="807">
        <v>100000</v>
      </c>
      <c r="H9" s="808">
        <v>100000</v>
      </c>
      <c r="I9" s="809">
        <v>0</v>
      </c>
      <c r="J9" s="810">
        <f t="shared" si="2"/>
        <v>0</v>
      </c>
      <c r="K9" s="811"/>
      <c r="L9" s="811"/>
    </row>
    <row r="10" spans="1:12" s="813" customFormat="1" ht="30" customHeight="1" thickBot="1" x14ac:dyDescent="0.3">
      <c r="A10" s="812"/>
      <c r="B10" s="781"/>
      <c r="C10" s="782"/>
      <c r="D10" s="782"/>
      <c r="E10" s="783"/>
      <c r="F10" s="784" t="s">
        <v>158</v>
      </c>
      <c r="G10" s="785">
        <f>G11+G17</f>
        <v>1497473673.9400001</v>
      </c>
      <c r="H10" s="786">
        <f t="shared" ref="H10:I10" si="4">H11+H17</f>
        <v>976539432.53000009</v>
      </c>
      <c r="I10" s="787">
        <f t="shared" si="4"/>
        <v>249725917.63</v>
      </c>
      <c r="J10" s="788">
        <f t="shared" si="2"/>
        <v>0.255725380165156</v>
      </c>
      <c r="L10" s="814"/>
    </row>
    <row r="11" spans="1:12" s="800" customFormat="1" ht="45" customHeight="1" x14ac:dyDescent="0.25">
      <c r="A11" s="791"/>
      <c r="B11" s="792"/>
      <c r="C11" s="793"/>
      <c r="D11" s="793"/>
      <c r="E11" s="794"/>
      <c r="F11" s="815" t="s">
        <v>230</v>
      </c>
      <c r="G11" s="816">
        <f>SUM(G12:G14)</f>
        <v>654924280</v>
      </c>
      <c r="H11" s="817">
        <f>SUM(H12:H16)</f>
        <v>976539432.53000009</v>
      </c>
      <c r="I11" s="818">
        <f>SUM(I12:I16)</f>
        <v>249725917.63</v>
      </c>
      <c r="J11" s="819">
        <f t="shared" si="2"/>
        <v>0.255725380165156</v>
      </c>
      <c r="L11" s="801"/>
    </row>
    <row r="12" spans="1:12" s="766" customFormat="1" ht="12.75" customHeight="1" x14ac:dyDescent="0.25">
      <c r="A12" s="802"/>
      <c r="B12" s="820" t="s">
        <v>11</v>
      </c>
      <c r="C12" s="821"/>
      <c r="D12" s="821" t="s">
        <v>280</v>
      </c>
      <c r="E12" s="822" t="s">
        <v>14</v>
      </c>
      <c r="F12" s="823"/>
      <c r="G12" s="824">
        <v>144000000</v>
      </c>
      <c r="H12" s="825">
        <v>66000000</v>
      </c>
      <c r="I12" s="826">
        <v>30181000</v>
      </c>
      <c r="J12" s="827">
        <f t="shared" si="2"/>
        <v>0.4572878787878788</v>
      </c>
      <c r="L12" s="811"/>
    </row>
    <row r="13" spans="1:12" s="766" customFormat="1" ht="16.5" customHeight="1" x14ac:dyDescent="0.25">
      <c r="A13" s="802"/>
      <c r="B13" s="820" t="s">
        <v>11</v>
      </c>
      <c r="C13" s="821"/>
      <c r="D13" s="821" t="s">
        <v>281</v>
      </c>
      <c r="E13" s="822" t="s">
        <v>15</v>
      </c>
      <c r="F13" s="823"/>
      <c r="G13" s="824">
        <v>3500000</v>
      </c>
      <c r="H13" s="825">
        <v>4213016</v>
      </c>
      <c r="I13" s="826">
        <v>888704.19</v>
      </c>
      <c r="J13" s="827">
        <f t="shared" si="2"/>
        <v>0.2109425148159893</v>
      </c>
      <c r="K13" s="811"/>
      <c r="L13" s="811"/>
    </row>
    <row r="14" spans="1:12" s="766" customFormat="1" ht="18" customHeight="1" x14ac:dyDescent="0.25">
      <c r="A14" s="802"/>
      <c r="B14" s="828" t="s">
        <v>11</v>
      </c>
      <c r="C14" s="1333"/>
      <c r="D14" s="1333" t="s">
        <v>282</v>
      </c>
      <c r="E14" s="1335" t="s">
        <v>15</v>
      </c>
      <c r="F14" s="823"/>
      <c r="G14" s="824">
        <v>507424280</v>
      </c>
      <c r="H14" s="825">
        <v>883517105.84000003</v>
      </c>
      <c r="I14" s="826">
        <v>195846902.75</v>
      </c>
      <c r="J14" s="827">
        <f t="shared" si="2"/>
        <v>0.22166735817050132</v>
      </c>
      <c r="K14" s="831"/>
      <c r="L14" s="811"/>
    </row>
    <row r="15" spans="1:12" s="766" customFormat="1" ht="18" customHeight="1" x14ac:dyDescent="0.25">
      <c r="A15" s="802"/>
      <c r="B15" s="828" t="s">
        <v>11</v>
      </c>
      <c r="C15" s="1333"/>
      <c r="D15" s="1333" t="s">
        <v>501</v>
      </c>
      <c r="E15" s="1335" t="s">
        <v>15</v>
      </c>
      <c r="F15" s="832" t="s">
        <v>504</v>
      </c>
      <c r="G15" s="824"/>
      <c r="H15" s="825"/>
      <c r="I15" s="826"/>
      <c r="J15" s="827" t="e">
        <f t="shared" si="2"/>
        <v>#DIV/0!</v>
      </c>
      <c r="K15" s="831"/>
      <c r="L15" s="811"/>
    </row>
    <row r="16" spans="1:12" s="766" customFormat="1" ht="18" customHeight="1" x14ac:dyDescent="0.25">
      <c r="A16" s="802"/>
      <c r="B16" s="828" t="s">
        <v>11</v>
      </c>
      <c r="C16" s="1333"/>
      <c r="D16" s="1333" t="s">
        <v>630</v>
      </c>
      <c r="E16" s="1335"/>
      <c r="F16" s="832"/>
      <c r="G16" s="824"/>
      <c r="H16" s="825">
        <v>22809310.690000001</v>
      </c>
      <c r="I16" s="826">
        <v>22809310.690000001</v>
      </c>
      <c r="J16" s="827">
        <f t="shared" si="2"/>
        <v>1</v>
      </c>
      <c r="K16" s="831"/>
      <c r="L16" s="811"/>
    </row>
    <row r="17" spans="1:12" s="766" customFormat="1" ht="18" customHeight="1" x14ac:dyDescent="0.25">
      <c r="A17" s="802"/>
      <c r="B17" s="833"/>
      <c r="C17" s="834"/>
      <c r="D17" s="834"/>
      <c r="E17" s="835"/>
      <c r="F17" s="795" t="s">
        <v>214</v>
      </c>
      <c r="G17" s="836">
        <f>SUM(G18:G18)</f>
        <v>842549393.94000006</v>
      </c>
      <c r="H17" s="837">
        <f>SUM(H18:H19)</f>
        <v>0</v>
      </c>
      <c r="I17" s="838">
        <f>SUM(I18:I19)</f>
        <v>0</v>
      </c>
      <c r="J17" s="839" t="e">
        <f t="shared" si="2"/>
        <v>#DIV/0!</v>
      </c>
      <c r="L17" s="811"/>
    </row>
    <row r="18" spans="1:12" s="766" customFormat="1" ht="18" customHeight="1" x14ac:dyDescent="0.25">
      <c r="A18" s="802"/>
      <c r="B18" s="820" t="s">
        <v>11</v>
      </c>
      <c r="C18" s="821"/>
      <c r="D18" s="821" t="s">
        <v>283</v>
      </c>
      <c r="E18" s="822" t="s">
        <v>12</v>
      </c>
      <c r="F18" s="823"/>
      <c r="G18" s="824">
        <v>842549393.94000006</v>
      </c>
      <c r="H18" s="840"/>
      <c r="I18" s="826"/>
      <c r="J18" s="827" t="e">
        <f t="shared" si="2"/>
        <v>#DIV/0!</v>
      </c>
      <c r="K18" s="831"/>
      <c r="L18" s="811"/>
    </row>
    <row r="19" spans="1:12" s="766" customFormat="1" ht="18" customHeight="1" thickBot="1" x14ac:dyDescent="0.3">
      <c r="A19" s="802"/>
      <c r="B19" s="841" t="s">
        <v>11</v>
      </c>
      <c r="C19" s="842"/>
      <c r="D19" s="842" t="s">
        <v>463</v>
      </c>
      <c r="E19" s="843" t="s">
        <v>12</v>
      </c>
      <c r="F19" s="844"/>
      <c r="G19" s="845"/>
      <c r="H19" s="846"/>
      <c r="I19" s="847"/>
      <c r="J19" s="827" t="e">
        <f t="shared" si="2"/>
        <v>#DIV/0!</v>
      </c>
      <c r="K19" s="831"/>
      <c r="L19" s="811"/>
    </row>
    <row r="20" spans="1:12" s="813" customFormat="1" ht="18" customHeight="1" thickBot="1" x14ac:dyDescent="0.3">
      <c r="A20" s="812"/>
      <c r="B20" s="781"/>
      <c r="C20" s="782"/>
      <c r="D20" s="782"/>
      <c r="E20" s="783"/>
      <c r="F20" s="784" t="s">
        <v>213</v>
      </c>
      <c r="G20" s="785">
        <f>G21</f>
        <v>19545132.600000001</v>
      </c>
      <c r="H20" s="786">
        <f>H21</f>
        <v>20336481.899999999</v>
      </c>
      <c r="I20" s="787">
        <f t="shared" ref="I20" si="5">I21</f>
        <v>20336481.899999999</v>
      </c>
      <c r="J20" s="788">
        <f t="shared" si="2"/>
        <v>1</v>
      </c>
      <c r="L20" s="814"/>
    </row>
    <row r="21" spans="1:12" s="800" customFormat="1" ht="111.75" customHeight="1" x14ac:dyDescent="0.25">
      <c r="A21" s="791"/>
      <c r="B21" s="848"/>
      <c r="C21" s="849"/>
      <c r="D21" s="849"/>
      <c r="E21" s="850"/>
      <c r="F21" s="795" t="s">
        <v>215</v>
      </c>
      <c r="G21" s="851">
        <f>SUM(G22:G22)</f>
        <v>19545132.600000001</v>
      </c>
      <c r="H21" s="797">
        <f>SUM(H22:H22)</f>
        <v>20336481.899999999</v>
      </c>
      <c r="I21" s="798">
        <f t="shared" ref="I21" si="6">SUM(I22:I22)</f>
        <v>20336481.899999999</v>
      </c>
      <c r="J21" s="799">
        <f t="shared" si="2"/>
        <v>1</v>
      </c>
      <c r="L21" s="801"/>
    </row>
    <row r="22" spans="1:12" s="766" customFormat="1" ht="16.5" customHeight="1" thickBot="1" x14ac:dyDescent="0.3">
      <c r="A22" s="852"/>
      <c r="B22" s="803" t="s">
        <v>11</v>
      </c>
      <c r="C22" s="804"/>
      <c r="D22" s="804" t="s">
        <v>284</v>
      </c>
      <c r="E22" s="805" t="s">
        <v>16</v>
      </c>
      <c r="F22" s="853"/>
      <c r="G22" s="854">
        <v>19545132.600000001</v>
      </c>
      <c r="H22" s="846">
        <v>20336481.899999999</v>
      </c>
      <c r="I22" s="855">
        <v>20336481.899999999</v>
      </c>
      <c r="J22" s="856">
        <f t="shared" si="2"/>
        <v>1</v>
      </c>
      <c r="L22" s="811"/>
    </row>
    <row r="23" spans="1:12" s="778" customFormat="1" ht="38.25" customHeight="1" thickBot="1" x14ac:dyDescent="0.3">
      <c r="A23" s="857">
        <v>2</v>
      </c>
      <c r="B23" s="858"/>
      <c r="C23" s="859"/>
      <c r="D23" s="859"/>
      <c r="E23" s="860"/>
      <c r="F23" s="861" t="s">
        <v>227</v>
      </c>
      <c r="G23" s="862">
        <f>G24+G30+G35+G42+G48+G55</f>
        <v>2893460778.4099998</v>
      </c>
      <c r="H23" s="863">
        <f>H24+H30+H35+H42+H48+H55</f>
        <v>2449746191.1800003</v>
      </c>
      <c r="I23" s="864">
        <f>I24+I30+I35+I42+I48</f>
        <v>366364560.55000001</v>
      </c>
      <c r="J23" s="865">
        <f t="shared" si="2"/>
        <v>0.14955204823628221</v>
      </c>
      <c r="L23" s="779"/>
    </row>
    <row r="24" spans="1:12" s="874" customFormat="1" ht="66" customHeight="1" x14ac:dyDescent="0.25">
      <c r="A24" s="780"/>
      <c r="B24" s="866"/>
      <c r="C24" s="867"/>
      <c r="D24" s="867"/>
      <c r="E24" s="868"/>
      <c r="F24" s="869" t="s">
        <v>246</v>
      </c>
      <c r="G24" s="870">
        <f>G25+G28</f>
        <v>458711609.99000001</v>
      </c>
      <c r="H24" s="871">
        <f>SUM(H25+H28)</f>
        <v>924556106.92000008</v>
      </c>
      <c r="I24" s="872">
        <f t="shared" ref="I24" si="7">I25+I28</f>
        <v>221297995.12</v>
      </c>
      <c r="J24" s="873">
        <f t="shared" si="2"/>
        <v>0.23935593898916127</v>
      </c>
      <c r="L24" s="875"/>
    </row>
    <row r="25" spans="1:12" s="884" customFormat="1" ht="42" customHeight="1" x14ac:dyDescent="0.25">
      <c r="A25" s="876"/>
      <c r="B25" s="877"/>
      <c r="C25" s="878"/>
      <c r="D25" s="878"/>
      <c r="E25" s="879"/>
      <c r="F25" s="795" t="s">
        <v>18</v>
      </c>
      <c r="G25" s="880">
        <f>SUM(G26:G27)</f>
        <v>453711609.99000001</v>
      </c>
      <c r="H25" s="881">
        <f>SUM(H26:H27)</f>
        <v>919356106.92000008</v>
      </c>
      <c r="I25" s="882">
        <f t="shared" ref="I25" si="8">SUM(I26:I27)</f>
        <v>221252974.09</v>
      </c>
      <c r="J25" s="883">
        <f t="shared" si="2"/>
        <v>0.24066079773074575</v>
      </c>
      <c r="L25" s="885"/>
    </row>
    <row r="26" spans="1:12" s="766" customFormat="1" ht="15" customHeight="1" x14ac:dyDescent="0.25">
      <c r="A26" s="802"/>
      <c r="B26" s="886" t="s">
        <v>19</v>
      </c>
      <c r="C26" s="1341"/>
      <c r="D26" s="1341" t="s">
        <v>285</v>
      </c>
      <c r="E26" s="1344" t="s">
        <v>15</v>
      </c>
      <c r="F26" s="823"/>
      <c r="G26" s="889">
        <v>27015182.239999998</v>
      </c>
      <c r="H26" s="825">
        <v>196452819.34999999</v>
      </c>
      <c r="I26" s="826">
        <v>3985355.05</v>
      </c>
      <c r="J26" s="827">
        <f t="shared" si="2"/>
        <v>2.0286575999195502E-2</v>
      </c>
      <c r="K26" s="831"/>
      <c r="L26" s="811"/>
    </row>
    <row r="27" spans="1:12" s="766" customFormat="1" ht="16.5" customHeight="1" x14ac:dyDescent="0.25">
      <c r="A27" s="802"/>
      <c r="B27" s="886" t="s">
        <v>19</v>
      </c>
      <c r="C27" s="1341"/>
      <c r="D27" s="1341" t="s">
        <v>286</v>
      </c>
      <c r="E27" s="1344" t="s">
        <v>12</v>
      </c>
      <c r="F27" s="823"/>
      <c r="G27" s="889">
        <v>426696427.75</v>
      </c>
      <c r="H27" s="825">
        <v>722903287.57000005</v>
      </c>
      <c r="I27" s="826">
        <v>217267619.03999999</v>
      </c>
      <c r="J27" s="827">
        <f t="shared" si="2"/>
        <v>0.30054866643411354</v>
      </c>
      <c r="K27" s="831"/>
      <c r="L27" s="811"/>
    </row>
    <row r="28" spans="1:12" s="884" customFormat="1" ht="15" customHeight="1" x14ac:dyDescent="0.25">
      <c r="A28" s="876"/>
      <c r="B28" s="877"/>
      <c r="C28" s="878"/>
      <c r="D28" s="878"/>
      <c r="E28" s="879"/>
      <c r="F28" s="795" t="s">
        <v>20</v>
      </c>
      <c r="G28" s="890">
        <f>SUM(G29:G29)</f>
        <v>5000000</v>
      </c>
      <c r="H28" s="891">
        <f>SUM(H29:H29)</f>
        <v>5200000</v>
      </c>
      <c r="I28" s="892">
        <f t="shared" ref="I28" si="9">SUM(I29:I29)</f>
        <v>45021.03</v>
      </c>
      <c r="J28" s="893">
        <f t="shared" si="2"/>
        <v>8.6578903846153844E-3</v>
      </c>
      <c r="L28" s="885"/>
    </row>
    <row r="29" spans="1:12" s="766" customFormat="1" ht="14.25" customHeight="1" x14ac:dyDescent="0.25">
      <c r="A29" s="802"/>
      <c r="B29" s="886" t="s">
        <v>19</v>
      </c>
      <c r="C29" s="894"/>
      <c r="D29" s="1341" t="s">
        <v>287</v>
      </c>
      <c r="E29" s="895" t="s">
        <v>15</v>
      </c>
      <c r="F29" s="823"/>
      <c r="G29" s="889">
        <v>5000000</v>
      </c>
      <c r="H29" s="825">
        <v>5200000</v>
      </c>
      <c r="I29" s="826">
        <v>45021.03</v>
      </c>
      <c r="J29" s="827">
        <f t="shared" si="2"/>
        <v>8.6578903846153844E-3</v>
      </c>
      <c r="K29" s="831"/>
      <c r="L29" s="811"/>
    </row>
    <row r="30" spans="1:12" s="874" customFormat="1" ht="18.75" customHeight="1" x14ac:dyDescent="0.25">
      <c r="A30" s="780"/>
      <c r="B30" s="896"/>
      <c r="C30" s="897"/>
      <c r="D30" s="897"/>
      <c r="E30" s="898"/>
      <c r="F30" s="899" t="s">
        <v>166</v>
      </c>
      <c r="G30" s="900">
        <f>G31</f>
        <v>500000</v>
      </c>
      <c r="H30" s="901">
        <f>H31+H33</f>
        <v>108183.24</v>
      </c>
      <c r="I30" s="902">
        <f>I31+I33</f>
        <v>0</v>
      </c>
      <c r="J30" s="903">
        <f t="shared" si="2"/>
        <v>0</v>
      </c>
      <c r="L30" s="875"/>
    </row>
    <row r="31" spans="1:12" s="884" customFormat="1" ht="30" customHeight="1" x14ac:dyDescent="0.25">
      <c r="A31" s="876"/>
      <c r="B31" s="877"/>
      <c r="C31" s="878"/>
      <c r="D31" s="878"/>
      <c r="E31" s="879"/>
      <c r="F31" s="795" t="s">
        <v>21</v>
      </c>
      <c r="G31" s="890">
        <f>G32</f>
        <v>500000</v>
      </c>
      <c r="H31" s="891">
        <f>H32</f>
        <v>108183.24</v>
      </c>
      <c r="I31" s="892">
        <f t="shared" ref="I31" si="10">I32</f>
        <v>0</v>
      </c>
      <c r="J31" s="893">
        <f t="shared" si="2"/>
        <v>0</v>
      </c>
      <c r="K31" s="831"/>
      <c r="L31" s="885"/>
    </row>
    <row r="32" spans="1:12" s="766" customFormat="1" ht="14.25" customHeight="1" x14ac:dyDescent="0.25">
      <c r="A32" s="802"/>
      <c r="B32" s="886" t="s">
        <v>19</v>
      </c>
      <c r="C32" s="894" t="s">
        <v>569</v>
      </c>
      <c r="D32" s="894" t="s">
        <v>288</v>
      </c>
      <c r="E32" s="895" t="s">
        <v>22</v>
      </c>
      <c r="F32" s="823"/>
      <c r="G32" s="889">
        <v>500000</v>
      </c>
      <c r="H32" s="825">
        <v>108183.24</v>
      </c>
      <c r="I32" s="826">
        <v>0</v>
      </c>
      <c r="J32" s="827">
        <f t="shared" si="2"/>
        <v>0</v>
      </c>
      <c r="K32" s="831"/>
      <c r="L32" s="811"/>
    </row>
    <row r="33" spans="1:12" s="766" customFormat="1" ht="34.5" hidden="1" customHeight="1" x14ac:dyDescent="0.25">
      <c r="A33" s="802"/>
      <c r="B33" s="877"/>
      <c r="C33" s="878"/>
      <c r="D33" s="878"/>
      <c r="E33" s="879"/>
      <c r="F33" s="795" t="s">
        <v>433</v>
      </c>
      <c r="G33" s="890"/>
      <c r="H33" s="891">
        <f>H34</f>
        <v>0</v>
      </c>
      <c r="I33" s="892">
        <f>I34</f>
        <v>0</v>
      </c>
      <c r="J33" s="893" t="e">
        <f t="shared" si="2"/>
        <v>#DIV/0!</v>
      </c>
      <c r="K33" s="831"/>
      <c r="L33" s="811"/>
    </row>
    <row r="34" spans="1:12" s="766" customFormat="1" ht="15.75" hidden="1" customHeight="1" x14ac:dyDescent="0.25">
      <c r="A34" s="802"/>
      <c r="B34" s="886" t="s">
        <v>19</v>
      </c>
      <c r="C34" s="894"/>
      <c r="D34" s="894" t="s">
        <v>434</v>
      </c>
      <c r="E34" s="895" t="s">
        <v>22</v>
      </c>
      <c r="F34" s="823"/>
      <c r="G34" s="889"/>
      <c r="H34" s="825"/>
      <c r="I34" s="826"/>
      <c r="J34" s="827" t="e">
        <f t="shared" si="2"/>
        <v>#DIV/0!</v>
      </c>
      <c r="K34" s="831"/>
      <c r="L34" s="811"/>
    </row>
    <row r="35" spans="1:12" s="766" customFormat="1" ht="30" hidden="1" customHeight="1" x14ac:dyDescent="0.25">
      <c r="A35" s="802"/>
      <c r="B35" s="896"/>
      <c r="C35" s="897"/>
      <c r="D35" s="897"/>
      <c r="E35" s="898"/>
      <c r="F35" s="899" t="s">
        <v>214</v>
      </c>
      <c r="G35" s="900">
        <f>G36</f>
        <v>915834444.45000005</v>
      </c>
      <c r="H35" s="901">
        <f>SUM(H36+H39)</f>
        <v>0</v>
      </c>
      <c r="I35" s="902">
        <f>SUM(I36+I39)</f>
        <v>0</v>
      </c>
      <c r="J35" s="903" t="e">
        <f t="shared" si="2"/>
        <v>#DIV/0!</v>
      </c>
      <c r="L35" s="811"/>
    </row>
    <row r="36" spans="1:12" s="766" customFormat="1" ht="102.75" hidden="1" customHeight="1" x14ac:dyDescent="0.25">
      <c r="A36" s="802"/>
      <c r="B36" s="877"/>
      <c r="C36" s="878"/>
      <c r="D36" s="878"/>
      <c r="E36" s="879"/>
      <c r="F36" s="795" t="s">
        <v>225</v>
      </c>
      <c r="G36" s="890">
        <f>SUM(G37:G37)</f>
        <v>915834444.45000005</v>
      </c>
      <c r="H36" s="891">
        <f>SUM(H37:H38)</f>
        <v>0</v>
      </c>
      <c r="I36" s="892">
        <f>SUM(I37:I38)</f>
        <v>0</v>
      </c>
      <c r="J36" s="893" t="e">
        <f t="shared" si="2"/>
        <v>#DIV/0!</v>
      </c>
      <c r="L36" s="811"/>
    </row>
    <row r="37" spans="1:12" s="766" customFormat="1" ht="23.25" hidden="1" customHeight="1" x14ac:dyDescent="0.25">
      <c r="A37" s="802"/>
      <c r="B37" s="1351" t="s">
        <v>19</v>
      </c>
      <c r="C37" s="1341"/>
      <c r="D37" s="1341" t="s">
        <v>289</v>
      </c>
      <c r="E37" s="1344" t="s">
        <v>22</v>
      </c>
      <c r="F37" s="823"/>
      <c r="G37" s="889">
        <v>915834444.45000005</v>
      </c>
      <c r="H37" s="825">
        <f>258215684.22-258215684.22</f>
        <v>0</v>
      </c>
      <c r="I37" s="826">
        <f>258215684.22-258215684.22</f>
        <v>0</v>
      </c>
      <c r="J37" s="827" t="e">
        <f t="shared" si="2"/>
        <v>#DIV/0!</v>
      </c>
      <c r="K37" s="831"/>
      <c r="L37" s="811"/>
    </row>
    <row r="38" spans="1:12" s="766" customFormat="1" ht="19.5" hidden="1" customHeight="1" x14ac:dyDescent="0.25">
      <c r="A38" s="802"/>
      <c r="B38" s="1351" t="s">
        <v>19</v>
      </c>
      <c r="C38" s="1341"/>
      <c r="D38" s="1341" t="s">
        <v>464</v>
      </c>
      <c r="E38" s="1344" t="s">
        <v>22</v>
      </c>
      <c r="F38" s="823"/>
      <c r="G38" s="889"/>
      <c r="H38" s="825">
        <f>2608239.23-2608239.23</f>
        <v>0</v>
      </c>
      <c r="I38" s="826">
        <f>2608239.23-2608239.23</f>
        <v>0</v>
      </c>
      <c r="J38" s="827" t="e">
        <f t="shared" si="2"/>
        <v>#DIV/0!</v>
      </c>
      <c r="K38" s="831"/>
      <c r="L38" s="811"/>
    </row>
    <row r="39" spans="1:12" s="766" customFormat="1" ht="106.5" hidden="1" customHeight="1" x14ac:dyDescent="0.25">
      <c r="A39" s="802"/>
      <c r="B39" s="905"/>
      <c r="C39" s="906"/>
      <c r="D39" s="906"/>
      <c r="E39" s="907"/>
      <c r="F39" s="795" t="s">
        <v>514</v>
      </c>
      <c r="G39" s="908"/>
      <c r="H39" s="909">
        <f>SUM(H40:H41)</f>
        <v>0</v>
      </c>
      <c r="I39" s="910">
        <f>SUM(I40:I41)</f>
        <v>0</v>
      </c>
      <c r="J39" s="911" t="e">
        <f t="shared" si="2"/>
        <v>#DIV/0!</v>
      </c>
      <c r="K39" s="831"/>
      <c r="L39" s="811"/>
    </row>
    <row r="40" spans="1:12" s="766" customFormat="1" ht="27" hidden="1" customHeight="1" x14ac:dyDescent="0.25">
      <c r="A40" s="802"/>
      <c r="B40" s="1351" t="s">
        <v>19</v>
      </c>
      <c r="C40" s="1341"/>
      <c r="D40" s="1341" t="s">
        <v>513</v>
      </c>
      <c r="E40" s="1344" t="s">
        <v>22</v>
      </c>
      <c r="F40" s="823"/>
      <c r="G40" s="889"/>
      <c r="H40" s="825"/>
      <c r="I40" s="826"/>
      <c r="J40" s="827" t="e">
        <f t="shared" si="2"/>
        <v>#DIV/0!</v>
      </c>
      <c r="K40" s="831"/>
      <c r="L40" s="811"/>
    </row>
    <row r="41" spans="1:12" s="766" customFormat="1" ht="27" hidden="1" customHeight="1" x14ac:dyDescent="0.25">
      <c r="A41" s="802"/>
      <c r="B41" s="1351" t="s">
        <v>19</v>
      </c>
      <c r="C41" s="1341"/>
      <c r="D41" s="1341" t="s">
        <v>515</v>
      </c>
      <c r="E41" s="1344" t="s">
        <v>22</v>
      </c>
      <c r="F41" s="823"/>
      <c r="G41" s="889"/>
      <c r="H41" s="825"/>
      <c r="I41" s="826"/>
      <c r="J41" s="827" t="e">
        <f t="shared" si="2"/>
        <v>#DIV/0!</v>
      </c>
      <c r="K41" s="831"/>
      <c r="L41" s="811"/>
    </row>
    <row r="42" spans="1:12" s="874" customFormat="1" ht="18.75" customHeight="1" x14ac:dyDescent="0.25">
      <c r="A42" s="780"/>
      <c r="B42" s="896"/>
      <c r="C42" s="897"/>
      <c r="D42" s="897"/>
      <c r="E42" s="898"/>
      <c r="F42" s="899" t="s">
        <v>23</v>
      </c>
      <c r="G42" s="900">
        <f>G43</f>
        <v>331924010.10000002</v>
      </c>
      <c r="H42" s="901">
        <f>H43+H46</f>
        <v>230248832.44</v>
      </c>
      <c r="I42" s="902">
        <f>I43+I46</f>
        <v>66818382.740000002</v>
      </c>
      <c r="J42" s="903">
        <f t="shared" si="2"/>
        <v>0.29020074513260363</v>
      </c>
      <c r="L42" s="875"/>
    </row>
    <row r="43" spans="1:12" s="884" customFormat="1" ht="33.75" customHeight="1" x14ac:dyDescent="0.25">
      <c r="A43" s="876"/>
      <c r="B43" s="877"/>
      <c r="C43" s="878"/>
      <c r="D43" s="878"/>
      <c r="E43" s="879"/>
      <c r="F43" s="795" t="s">
        <v>216</v>
      </c>
      <c r="G43" s="890">
        <f>G44</f>
        <v>331924010.10000002</v>
      </c>
      <c r="H43" s="891">
        <f>SUM(H44:H45)</f>
        <v>230248832.44</v>
      </c>
      <c r="I43" s="892">
        <f>SUM(I44:I45)</f>
        <v>66818382.740000002</v>
      </c>
      <c r="J43" s="893">
        <f t="shared" si="2"/>
        <v>0.29020074513260363</v>
      </c>
      <c r="L43" s="885"/>
    </row>
    <row r="44" spans="1:12" s="766" customFormat="1" ht="16.5" customHeight="1" x14ac:dyDescent="0.25">
      <c r="A44" s="802"/>
      <c r="B44" s="1351" t="s">
        <v>19</v>
      </c>
      <c r="C44" s="1341" t="s">
        <v>569</v>
      </c>
      <c r="D44" s="1341" t="s">
        <v>290</v>
      </c>
      <c r="E44" s="1344" t="s">
        <v>22</v>
      </c>
      <c r="F44" s="823"/>
      <c r="G44" s="889">
        <v>331924010.10000002</v>
      </c>
      <c r="H44" s="825">
        <v>145716424.58000001</v>
      </c>
      <c r="I44" s="826">
        <v>66818382.740000002</v>
      </c>
      <c r="J44" s="827">
        <f t="shared" si="2"/>
        <v>0.45855079777445357</v>
      </c>
      <c r="L44" s="811"/>
    </row>
    <row r="45" spans="1:12" s="766" customFormat="1" ht="16.5" customHeight="1" x14ac:dyDescent="0.25">
      <c r="A45" s="802"/>
      <c r="B45" s="1351" t="s">
        <v>19</v>
      </c>
      <c r="C45" s="1341" t="s">
        <v>569</v>
      </c>
      <c r="D45" s="1341" t="s">
        <v>568</v>
      </c>
      <c r="E45" s="1344" t="s">
        <v>22</v>
      </c>
      <c r="F45" s="823"/>
      <c r="G45" s="889"/>
      <c r="H45" s="825">
        <v>84532407.859999999</v>
      </c>
      <c r="I45" s="826">
        <v>0</v>
      </c>
      <c r="J45" s="827">
        <f t="shared" si="2"/>
        <v>0</v>
      </c>
      <c r="L45" s="811"/>
    </row>
    <row r="46" spans="1:12" s="884" customFormat="1" ht="111" hidden="1" customHeight="1" x14ac:dyDescent="0.25">
      <c r="A46" s="876"/>
      <c r="B46" s="877"/>
      <c r="C46" s="878"/>
      <c r="D46" s="878"/>
      <c r="E46" s="879"/>
      <c r="F46" s="795" t="s">
        <v>526</v>
      </c>
      <c r="G46" s="890"/>
      <c r="H46" s="891">
        <f>H47</f>
        <v>0</v>
      </c>
      <c r="I46" s="892">
        <f t="shared" ref="I46" si="11">I47</f>
        <v>0</v>
      </c>
      <c r="J46" s="893" t="e">
        <f t="shared" si="2"/>
        <v>#DIV/0!</v>
      </c>
      <c r="L46" s="885"/>
    </row>
    <row r="47" spans="1:12" s="766" customFormat="1" ht="16.5" hidden="1" customHeight="1" x14ac:dyDescent="0.25">
      <c r="A47" s="802"/>
      <c r="B47" s="1351" t="s">
        <v>19</v>
      </c>
      <c r="C47" s="1341"/>
      <c r="D47" s="1341" t="s">
        <v>527</v>
      </c>
      <c r="E47" s="1344"/>
      <c r="F47" s="823"/>
      <c r="G47" s="889"/>
      <c r="H47" s="825"/>
      <c r="I47" s="826"/>
      <c r="J47" s="827" t="e">
        <f t="shared" si="2"/>
        <v>#DIV/0!</v>
      </c>
      <c r="K47" s="811"/>
      <c r="L47" s="811"/>
    </row>
    <row r="48" spans="1:12" s="874" customFormat="1" ht="42" customHeight="1" x14ac:dyDescent="0.25">
      <c r="A48" s="780"/>
      <c r="B48" s="912"/>
      <c r="C48" s="913"/>
      <c r="D48" s="913"/>
      <c r="E48" s="914"/>
      <c r="F48" s="899" t="s">
        <v>24</v>
      </c>
      <c r="G48" s="900">
        <f>G51+G53</f>
        <v>1130639097.71</v>
      </c>
      <c r="H48" s="901">
        <f>H49+H51+H53</f>
        <v>1294833068.5800002</v>
      </c>
      <c r="I48" s="902">
        <f>I49+I51+I53</f>
        <v>78248182.689999998</v>
      </c>
      <c r="J48" s="903">
        <f t="shared" si="2"/>
        <v>6.0431096941177251E-2</v>
      </c>
      <c r="L48" s="875"/>
    </row>
    <row r="49" spans="1:12" s="874" customFormat="1" ht="42" customHeight="1" x14ac:dyDescent="0.25">
      <c r="A49" s="780"/>
      <c r="B49" s="915"/>
      <c r="C49" s="915"/>
      <c r="D49" s="915"/>
      <c r="E49" s="915"/>
      <c r="F49" s="916" t="s">
        <v>433</v>
      </c>
      <c r="G49" s="917"/>
      <c r="H49" s="918">
        <f>SUM(H50)</f>
        <v>185251184.66999999</v>
      </c>
      <c r="I49" s="919">
        <f>SUM(I50)</f>
        <v>31469797.329999998</v>
      </c>
      <c r="J49" s="903">
        <f t="shared" si="2"/>
        <v>0.16987636211913679</v>
      </c>
      <c r="L49" s="875"/>
    </row>
    <row r="50" spans="1:12" s="874" customFormat="1" ht="18.75" customHeight="1" x14ac:dyDescent="0.25">
      <c r="A50" s="780"/>
      <c r="B50" s="821" t="s">
        <v>19</v>
      </c>
      <c r="C50" s="821" t="s">
        <v>569</v>
      </c>
      <c r="D50" s="821" t="s">
        <v>570</v>
      </c>
      <c r="E50" s="821" t="s">
        <v>578</v>
      </c>
      <c r="F50" s="921"/>
      <c r="G50" s="889"/>
      <c r="H50" s="825">
        <v>185251184.66999999</v>
      </c>
      <c r="I50" s="826">
        <v>31469797.329999998</v>
      </c>
      <c r="J50" s="827">
        <f>I50/H50</f>
        <v>0.16987636211913679</v>
      </c>
      <c r="L50" s="875"/>
    </row>
    <row r="51" spans="1:12" s="884" customFormat="1" ht="57" customHeight="1" x14ac:dyDescent="0.25">
      <c r="A51" s="876"/>
      <c r="B51" s="877"/>
      <c r="C51" s="878"/>
      <c r="D51" s="878"/>
      <c r="E51" s="879"/>
      <c r="F51" s="795" t="s">
        <v>262</v>
      </c>
      <c r="G51" s="890">
        <f>G52</f>
        <v>1130639097.71</v>
      </c>
      <c r="H51" s="891">
        <f>H52</f>
        <v>1109581883.9100001</v>
      </c>
      <c r="I51" s="892">
        <f>SUM(I52)</f>
        <v>46778385.359999999</v>
      </c>
      <c r="J51" s="893">
        <f t="shared" si="2"/>
        <v>4.2158569852600684E-2</v>
      </c>
      <c r="L51" s="885"/>
    </row>
    <row r="52" spans="1:12" s="766" customFormat="1" ht="15.75" customHeight="1" x14ac:dyDescent="0.25">
      <c r="A52" s="802"/>
      <c r="B52" s="1351" t="s">
        <v>19</v>
      </c>
      <c r="C52" s="1341"/>
      <c r="D52" s="1341" t="s">
        <v>291</v>
      </c>
      <c r="E52" s="1344" t="s">
        <v>15</v>
      </c>
      <c r="F52" s="922"/>
      <c r="G52" s="923">
        <v>1130639097.71</v>
      </c>
      <c r="H52" s="924">
        <v>1109581883.9100001</v>
      </c>
      <c r="I52" s="826">
        <v>46778385.359999999</v>
      </c>
      <c r="J52" s="827">
        <f t="shared" si="2"/>
        <v>4.2158569852600684E-2</v>
      </c>
      <c r="K52" s="831"/>
      <c r="L52" s="811"/>
    </row>
    <row r="53" spans="1:12" s="766" customFormat="1" ht="47.25" hidden="1" customHeight="1" x14ac:dyDescent="0.25">
      <c r="A53" s="802"/>
      <c r="B53" s="877"/>
      <c r="C53" s="878"/>
      <c r="D53" s="878"/>
      <c r="E53" s="879"/>
      <c r="F53" s="795" t="s">
        <v>431</v>
      </c>
      <c r="G53" s="890">
        <f>G54</f>
        <v>0</v>
      </c>
      <c r="H53" s="891">
        <f>H54</f>
        <v>0</v>
      </c>
      <c r="I53" s="892">
        <f t="shared" ref="I53" si="12">I54</f>
        <v>0</v>
      </c>
      <c r="J53" s="893" t="e">
        <f t="shared" si="2"/>
        <v>#DIV/0!</v>
      </c>
      <c r="L53" s="811"/>
    </row>
    <row r="54" spans="1:12" s="766" customFormat="1" ht="15.75" hidden="1" customHeight="1" x14ac:dyDescent="0.25">
      <c r="A54" s="802"/>
      <c r="B54" s="1351" t="s">
        <v>19</v>
      </c>
      <c r="C54" s="1341"/>
      <c r="D54" s="1341" t="s">
        <v>432</v>
      </c>
      <c r="E54" s="1344" t="s">
        <v>22</v>
      </c>
      <c r="F54" s="823"/>
      <c r="G54" s="889">
        <v>0</v>
      </c>
      <c r="H54" s="825"/>
      <c r="I54" s="826"/>
      <c r="J54" s="827" t="e">
        <f t="shared" si="2"/>
        <v>#DIV/0!</v>
      </c>
      <c r="K54" s="831"/>
      <c r="L54" s="811"/>
    </row>
    <row r="55" spans="1:12" s="766" customFormat="1" ht="37.5" customHeight="1" x14ac:dyDescent="0.25">
      <c r="A55" s="802"/>
      <c r="B55" s="912"/>
      <c r="C55" s="913"/>
      <c r="D55" s="913"/>
      <c r="E55" s="914"/>
      <c r="F55" s="899" t="s">
        <v>263</v>
      </c>
      <c r="G55" s="900">
        <f>G56</f>
        <v>55851616.159999996</v>
      </c>
      <c r="H55" s="901">
        <f>H56</f>
        <v>0</v>
      </c>
      <c r="I55" s="902">
        <f t="shared" ref="I55:I56" si="13">I56</f>
        <v>0</v>
      </c>
      <c r="J55" s="903" t="e">
        <f t="shared" si="2"/>
        <v>#DIV/0!</v>
      </c>
      <c r="L55" s="811"/>
    </row>
    <row r="56" spans="1:12" s="766" customFormat="1" ht="54.75" customHeight="1" x14ac:dyDescent="0.25">
      <c r="A56" s="802"/>
      <c r="B56" s="877"/>
      <c r="C56" s="878"/>
      <c r="D56" s="878"/>
      <c r="E56" s="879"/>
      <c r="F56" s="795" t="s">
        <v>264</v>
      </c>
      <c r="G56" s="890">
        <f>G57</f>
        <v>55851616.159999996</v>
      </c>
      <c r="H56" s="891">
        <f>H57</f>
        <v>0</v>
      </c>
      <c r="I56" s="892">
        <f t="shared" si="13"/>
        <v>0</v>
      </c>
      <c r="J56" s="893" t="e">
        <f t="shared" si="2"/>
        <v>#DIV/0!</v>
      </c>
      <c r="L56" s="811"/>
    </row>
    <row r="57" spans="1:12" s="766" customFormat="1" ht="16.5" customHeight="1" thickBot="1" x14ac:dyDescent="0.3">
      <c r="A57" s="802"/>
      <c r="B57" s="925" t="s">
        <v>19</v>
      </c>
      <c r="C57" s="926"/>
      <c r="D57" s="926" t="s">
        <v>292</v>
      </c>
      <c r="E57" s="927" t="s">
        <v>15</v>
      </c>
      <c r="F57" s="844"/>
      <c r="G57" s="928">
        <v>55851616.159999996</v>
      </c>
      <c r="H57" s="929">
        <v>0</v>
      </c>
      <c r="I57" s="809">
        <v>0</v>
      </c>
      <c r="J57" s="810" t="e">
        <f t="shared" si="2"/>
        <v>#DIV/0!</v>
      </c>
      <c r="K57" s="831"/>
      <c r="L57" s="811"/>
    </row>
    <row r="58" spans="1:12" s="930" customFormat="1" ht="37.5" customHeight="1" thickBot="1" x14ac:dyDescent="0.3">
      <c r="A58" s="769">
        <v>3</v>
      </c>
      <c r="B58" s="770"/>
      <c r="C58" s="771"/>
      <c r="D58" s="771"/>
      <c r="E58" s="772"/>
      <c r="F58" s="773" t="s">
        <v>228</v>
      </c>
      <c r="G58" s="774" t="e">
        <f>G59+G62+G74+G83+G87+G100+G121+G130+G133</f>
        <v>#REF!</v>
      </c>
      <c r="H58" s="775">
        <f>H59+H62+H74+H83+H87+H100+H121+H130+H133+H71</f>
        <v>758573743.80000007</v>
      </c>
      <c r="I58" s="776">
        <f>I59+I62+I74+I83+I87+I100+I121+I130+I133+I71</f>
        <v>176681865.11000001</v>
      </c>
      <c r="J58" s="777">
        <f t="shared" si="2"/>
        <v>0.23291323560044366</v>
      </c>
      <c r="L58" s="931"/>
    </row>
    <row r="59" spans="1:12" s="874" customFormat="1" ht="48.75" customHeight="1" x14ac:dyDescent="0.25">
      <c r="A59" s="780"/>
      <c r="B59" s="932"/>
      <c r="C59" s="933"/>
      <c r="D59" s="933"/>
      <c r="E59" s="934"/>
      <c r="F59" s="935" t="s">
        <v>167</v>
      </c>
      <c r="G59" s="936">
        <f t="shared" ref="G59:I60" si="14">G60</f>
        <v>2847166.91</v>
      </c>
      <c r="H59" s="937">
        <f t="shared" si="14"/>
        <v>3509546.24</v>
      </c>
      <c r="I59" s="938">
        <f t="shared" si="14"/>
        <v>752680</v>
      </c>
      <c r="J59" s="939">
        <f t="shared" si="2"/>
        <v>0.21446647188213139</v>
      </c>
      <c r="L59" s="875"/>
    </row>
    <row r="60" spans="1:12" s="884" customFormat="1" ht="33.75" customHeight="1" x14ac:dyDescent="0.25">
      <c r="A60" s="876"/>
      <c r="B60" s="940"/>
      <c r="C60" s="941"/>
      <c r="D60" s="941"/>
      <c r="E60" s="942"/>
      <c r="F60" s="795" t="s">
        <v>28</v>
      </c>
      <c r="G60" s="890">
        <f>G61</f>
        <v>2847166.91</v>
      </c>
      <c r="H60" s="891">
        <f>H61</f>
        <v>3509546.24</v>
      </c>
      <c r="I60" s="892">
        <f t="shared" si="14"/>
        <v>752680</v>
      </c>
      <c r="J60" s="893">
        <f t="shared" si="2"/>
        <v>0.21446647188213139</v>
      </c>
      <c r="L60" s="885"/>
    </row>
    <row r="61" spans="1:12" s="766" customFormat="1" ht="17.25" customHeight="1" x14ac:dyDescent="0.25">
      <c r="A61" s="802"/>
      <c r="B61" s="1349" t="s">
        <v>11</v>
      </c>
      <c r="C61" s="1340"/>
      <c r="D61" s="1340" t="s">
        <v>293</v>
      </c>
      <c r="E61" s="1343" t="s">
        <v>15</v>
      </c>
      <c r="F61" s="946"/>
      <c r="G61" s="928">
        <v>2847166.91</v>
      </c>
      <c r="H61" s="929">
        <v>3509546.24</v>
      </c>
      <c r="I61" s="826">
        <v>752680</v>
      </c>
      <c r="J61" s="827">
        <f t="shared" si="2"/>
        <v>0.21446647188213139</v>
      </c>
      <c r="K61" s="831"/>
      <c r="L61" s="811"/>
    </row>
    <row r="62" spans="1:12" s="874" customFormat="1" ht="66.75" customHeight="1" x14ac:dyDescent="0.25">
      <c r="A62" s="780"/>
      <c r="B62" s="947"/>
      <c r="C62" s="948"/>
      <c r="D62" s="948"/>
      <c r="E62" s="949"/>
      <c r="F62" s="950" t="s">
        <v>168</v>
      </c>
      <c r="G62" s="951">
        <f>G63+G65+G67</f>
        <v>55343785.670000002</v>
      </c>
      <c r="H62" s="952">
        <f>H63+H65+H67+H69</f>
        <v>64033492.279999994</v>
      </c>
      <c r="I62" s="953">
        <f>I63+I65+I67+I69</f>
        <v>14507306.68</v>
      </c>
      <c r="J62" s="954">
        <f t="shared" si="2"/>
        <v>0.22655810519538325</v>
      </c>
      <c r="L62" s="875"/>
    </row>
    <row r="63" spans="1:12" s="884" customFormat="1" ht="51" customHeight="1" x14ac:dyDescent="0.25">
      <c r="A63" s="876"/>
      <c r="B63" s="940"/>
      <c r="C63" s="941"/>
      <c r="D63" s="941"/>
      <c r="E63" s="942"/>
      <c r="F63" s="795" t="s">
        <v>273</v>
      </c>
      <c r="G63" s="890">
        <f t="shared" ref="G63:I65" si="15">G64</f>
        <v>52169428.670000002</v>
      </c>
      <c r="H63" s="891">
        <f t="shared" si="15"/>
        <v>59116965.689999998</v>
      </c>
      <c r="I63" s="892">
        <f t="shared" si="15"/>
        <v>14253783.18</v>
      </c>
      <c r="J63" s="893">
        <f t="shared" si="2"/>
        <v>0.24111154917430269</v>
      </c>
      <c r="L63" s="885"/>
    </row>
    <row r="64" spans="1:12" s="766" customFormat="1" ht="12.75" customHeight="1" x14ac:dyDescent="0.25">
      <c r="A64" s="802"/>
      <c r="B64" s="955" t="s">
        <v>11</v>
      </c>
      <c r="C64" s="894"/>
      <c r="D64" s="894" t="s">
        <v>294</v>
      </c>
      <c r="E64" s="895" t="s">
        <v>12</v>
      </c>
      <c r="F64" s="956"/>
      <c r="G64" s="889">
        <v>52169428.670000002</v>
      </c>
      <c r="H64" s="825">
        <v>59116965.689999998</v>
      </c>
      <c r="I64" s="826">
        <v>14253783.18</v>
      </c>
      <c r="J64" s="827">
        <f t="shared" si="2"/>
        <v>0.24111154917430269</v>
      </c>
      <c r="K64" s="831"/>
      <c r="L64" s="811"/>
    </row>
    <row r="65" spans="1:12" s="884" customFormat="1" ht="56.25" customHeight="1" x14ac:dyDescent="0.25">
      <c r="A65" s="876"/>
      <c r="B65" s="940"/>
      <c r="C65" s="941"/>
      <c r="D65" s="941"/>
      <c r="E65" s="942"/>
      <c r="F65" s="795" t="s">
        <v>159</v>
      </c>
      <c r="G65" s="890">
        <f t="shared" si="15"/>
        <v>3000000</v>
      </c>
      <c r="H65" s="891">
        <f t="shared" si="15"/>
        <v>4726361.22</v>
      </c>
      <c r="I65" s="892">
        <f t="shared" si="15"/>
        <v>220395.58</v>
      </c>
      <c r="J65" s="893">
        <f t="shared" si="2"/>
        <v>4.6631133284391668E-2</v>
      </c>
      <c r="L65" s="885"/>
    </row>
    <row r="66" spans="1:12" s="766" customFormat="1" ht="12.75" customHeight="1" x14ac:dyDescent="0.25">
      <c r="A66" s="802"/>
      <c r="B66" s="955" t="s">
        <v>11</v>
      </c>
      <c r="C66" s="894"/>
      <c r="D66" s="894" t="s">
        <v>295</v>
      </c>
      <c r="E66" s="895" t="s">
        <v>15</v>
      </c>
      <c r="F66" s="956"/>
      <c r="G66" s="889">
        <v>3000000</v>
      </c>
      <c r="H66" s="825">
        <v>4726361.22</v>
      </c>
      <c r="I66" s="826">
        <v>220395.58</v>
      </c>
      <c r="J66" s="827">
        <f t="shared" si="2"/>
        <v>4.6631133284391668E-2</v>
      </c>
      <c r="K66" s="831"/>
      <c r="L66" s="811"/>
    </row>
    <row r="67" spans="1:12" s="884" customFormat="1" ht="45" customHeight="1" x14ac:dyDescent="0.25">
      <c r="A67" s="876"/>
      <c r="B67" s="940"/>
      <c r="C67" s="941"/>
      <c r="D67" s="941"/>
      <c r="E67" s="942"/>
      <c r="F67" s="795" t="s">
        <v>160</v>
      </c>
      <c r="G67" s="890">
        <f t="shared" ref="G67:I69" si="16">G68</f>
        <v>174357</v>
      </c>
      <c r="H67" s="891">
        <f t="shared" si="16"/>
        <v>190165.37</v>
      </c>
      <c r="I67" s="892">
        <f t="shared" si="16"/>
        <v>33127.919999999998</v>
      </c>
      <c r="J67" s="893">
        <f t="shared" si="2"/>
        <v>0.17420585041324821</v>
      </c>
      <c r="L67" s="885"/>
    </row>
    <row r="68" spans="1:12" s="766" customFormat="1" ht="12.75" customHeight="1" x14ac:dyDescent="0.25">
      <c r="A68" s="802"/>
      <c r="B68" s="955" t="s">
        <v>11</v>
      </c>
      <c r="C68" s="894"/>
      <c r="D68" s="894" t="s">
        <v>296</v>
      </c>
      <c r="E68" s="895" t="s">
        <v>15</v>
      </c>
      <c r="F68" s="956"/>
      <c r="G68" s="889">
        <v>174357</v>
      </c>
      <c r="H68" s="825">
        <v>190165.37</v>
      </c>
      <c r="I68" s="826">
        <v>33127.919999999998</v>
      </c>
      <c r="J68" s="827">
        <f t="shared" si="2"/>
        <v>0.17420585041324821</v>
      </c>
      <c r="L68" s="811"/>
    </row>
    <row r="69" spans="1:12" s="884" customFormat="1" ht="63.75" hidden="1" customHeight="1" x14ac:dyDescent="0.25">
      <c r="A69" s="876"/>
      <c r="B69" s="940"/>
      <c r="C69" s="941"/>
      <c r="D69" s="941"/>
      <c r="E69" s="942"/>
      <c r="F69" s="795" t="s">
        <v>528</v>
      </c>
      <c r="G69" s="890">
        <f t="shared" si="16"/>
        <v>174357</v>
      </c>
      <c r="H69" s="891">
        <f t="shared" si="16"/>
        <v>0</v>
      </c>
      <c r="I69" s="892">
        <f t="shared" si="16"/>
        <v>0</v>
      </c>
      <c r="J69" s="893" t="e">
        <f t="shared" si="2"/>
        <v>#DIV/0!</v>
      </c>
      <c r="L69" s="885"/>
    </row>
    <row r="70" spans="1:12" s="766" customFormat="1" ht="12.75" hidden="1" customHeight="1" x14ac:dyDescent="0.25">
      <c r="A70" s="802"/>
      <c r="B70" s="955" t="s">
        <v>11</v>
      </c>
      <c r="C70" s="894"/>
      <c r="D70" s="894" t="s">
        <v>529</v>
      </c>
      <c r="E70" s="895" t="s">
        <v>12</v>
      </c>
      <c r="F70" s="956"/>
      <c r="G70" s="889">
        <v>174357</v>
      </c>
      <c r="H70" s="825"/>
      <c r="I70" s="826"/>
      <c r="J70" s="827" t="e">
        <f t="shared" si="2"/>
        <v>#DIV/0!</v>
      </c>
      <c r="K70" s="811"/>
      <c r="L70" s="811"/>
    </row>
    <row r="71" spans="1:12" s="766" customFormat="1" ht="111.75" hidden="1" customHeight="1" x14ac:dyDescent="0.25">
      <c r="A71" s="802"/>
      <c r="B71" s="947"/>
      <c r="C71" s="948"/>
      <c r="D71" s="948"/>
      <c r="E71" s="949"/>
      <c r="F71" s="950" t="s">
        <v>435</v>
      </c>
      <c r="G71" s="951"/>
      <c r="H71" s="952">
        <f>H72</f>
        <v>0</v>
      </c>
      <c r="I71" s="953">
        <f>I72</f>
        <v>0</v>
      </c>
      <c r="J71" s="954" t="e">
        <f t="shared" si="2"/>
        <v>#DIV/0!</v>
      </c>
      <c r="L71" s="811"/>
    </row>
    <row r="72" spans="1:12" s="766" customFormat="1" ht="43.5" hidden="1" customHeight="1" x14ac:dyDescent="0.25">
      <c r="A72" s="802"/>
      <c r="B72" s="940"/>
      <c r="C72" s="941"/>
      <c r="D72" s="941"/>
      <c r="E72" s="942"/>
      <c r="F72" s="795" t="s">
        <v>428</v>
      </c>
      <c r="G72" s="890"/>
      <c r="H72" s="891">
        <f>H73</f>
        <v>0</v>
      </c>
      <c r="I72" s="892">
        <f>I73</f>
        <v>0</v>
      </c>
      <c r="J72" s="893" t="e">
        <f t="shared" si="2"/>
        <v>#DIV/0!</v>
      </c>
      <c r="L72" s="811"/>
    </row>
    <row r="73" spans="1:12" s="766" customFormat="1" ht="15" hidden="1" customHeight="1" x14ac:dyDescent="0.25">
      <c r="A73" s="802"/>
      <c r="B73" s="955" t="s">
        <v>11</v>
      </c>
      <c r="C73" s="894"/>
      <c r="D73" s="894" t="s">
        <v>436</v>
      </c>
      <c r="E73" s="895" t="s">
        <v>22</v>
      </c>
      <c r="F73" s="823"/>
      <c r="G73" s="889"/>
      <c r="H73" s="825"/>
      <c r="I73" s="826"/>
      <c r="J73" s="827" t="e">
        <f t="shared" si="2"/>
        <v>#DIV/0!</v>
      </c>
      <c r="L73" s="811"/>
    </row>
    <row r="74" spans="1:12" s="874" customFormat="1" ht="61.5" customHeight="1" x14ac:dyDescent="0.25">
      <c r="A74" s="780"/>
      <c r="B74" s="947"/>
      <c r="C74" s="948"/>
      <c r="D74" s="948"/>
      <c r="E74" s="949"/>
      <c r="F74" s="950" t="s">
        <v>169</v>
      </c>
      <c r="G74" s="951">
        <f t="shared" ref="G74:I74" si="17">G75+G77+G79+G81</f>
        <v>83876578.629999995</v>
      </c>
      <c r="H74" s="952">
        <f t="shared" si="17"/>
        <v>90358652.709999993</v>
      </c>
      <c r="I74" s="953">
        <f t="shared" si="17"/>
        <v>30786769.359999999</v>
      </c>
      <c r="J74" s="954">
        <f t="shared" si="2"/>
        <v>0.34071744583009733</v>
      </c>
      <c r="L74" s="875"/>
    </row>
    <row r="75" spans="1:12" s="884" customFormat="1" ht="21" customHeight="1" x14ac:dyDescent="0.25">
      <c r="A75" s="876"/>
      <c r="B75" s="940"/>
      <c r="C75" s="941"/>
      <c r="D75" s="941"/>
      <c r="E75" s="942"/>
      <c r="F75" s="795" t="s">
        <v>29</v>
      </c>
      <c r="G75" s="890">
        <f t="shared" ref="G75:I75" si="18">G76</f>
        <v>69912978.629999995</v>
      </c>
      <c r="H75" s="891">
        <f t="shared" si="18"/>
        <v>76888652.709999993</v>
      </c>
      <c r="I75" s="892">
        <f t="shared" si="18"/>
        <v>25954509.879999999</v>
      </c>
      <c r="J75" s="893">
        <f t="shared" si="2"/>
        <v>0.33755969138765263</v>
      </c>
      <c r="L75" s="885"/>
    </row>
    <row r="76" spans="1:12" s="765" customFormat="1" ht="17.25" customHeight="1" x14ac:dyDescent="0.25">
      <c r="A76" s="802"/>
      <c r="B76" s="955" t="s">
        <v>11</v>
      </c>
      <c r="C76" s="894"/>
      <c r="D76" s="894" t="s">
        <v>298</v>
      </c>
      <c r="E76" s="895" t="s">
        <v>30</v>
      </c>
      <c r="F76" s="823"/>
      <c r="G76" s="889">
        <v>69912978.629999995</v>
      </c>
      <c r="H76" s="825">
        <v>76888652.709999993</v>
      </c>
      <c r="I76" s="826">
        <v>25954509.879999999</v>
      </c>
      <c r="J76" s="827">
        <f t="shared" si="2"/>
        <v>0.33755969138765263</v>
      </c>
      <c r="K76" s="957"/>
      <c r="L76" s="957"/>
    </row>
    <row r="77" spans="1:12" s="884" customFormat="1" ht="58.5" customHeight="1" x14ac:dyDescent="0.25">
      <c r="A77" s="876"/>
      <c r="B77" s="940"/>
      <c r="C77" s="941"/>
      <c r="D77" s="941"/>
      <c r="E77" s="942"/>
      <c r="F77" s="795" t="s">
        <v>218</v>
      </c>
      <c r="G77" s="890">
        <f t="shared" ref="G77:I77" si="19">G78</f>
        <v>12960000</v>
      </c>
      <c r="H77" s="891">
        <f t="shared" si="19"/>
        <v>12456000</v>
      </c>
      <c r="I77" s="892">
        <f t="shared" si="19"/>
        <v>4241000</v>
      </c>
      <c r="J77" s="893">
        <f t="shared" si="2"/>
        <v>0.34047848426461141</v>
      </c>
      <c r="L77" s="885"/>
    </row>
    <row r="78" spans="1:12" s="766" customFormat="1" ht="15" customHeight="1" x14ac:dyDescent="0.25">
      <c r="A78" s="802"/>
      <c r="B78" s="955" t="s">
        <v>11</v>
      </c>
      <c r="C78" s="894"/>
      <c r="D78" s="894" t="s">
        <v>299</v>
      </c>
      <c r="E78" s="895" t="s">
        <v>30</v>
      </c>
      <c r="F78" s="956"/>
      <c r="G78" s="889">
        <v>12960000</v>
      </c>
      <c r="H78" s="825">
        <v>12456000</v>
      </c>
      <c r="I78" s="826">
        <v>4241000</v>
      </c>
      <c r="J78" s="827">
        <f t="shared" si="2"/>
        <v>0.34047848426461141</v>
      </c>
      <c r="K78" s="831"/>
      <c r="L78" s="811"/>
    </row>
    <row r="79" spans="1:12" s="884" customFormat="1" ht="69" customHeight="1" x14ac:dyDescent="0.25">
      <c r="A79" s="876"/>
      <c r="B79" s="940"/>
      <c r="C79" s="941"/>
      <c r="D79" s="941"/>
      <c r="E79" s="942"/>
      <c r="F79" s="795" t="s">
        <v>219</v>
      </c>
      <c r="G79" s="890">
        <f t="shared" ref="G79:I79" si="20">G80</f>
        <v>307600</v>
      </c>
      <c r="H79" s="891">
        <f t="shared" si="20"/>
        <v>382000</v>
      </c>
      <c r="I79" s="892">
        <f t="shared" si="20"/>
        <v>255259.48</v>
      </c>
      <c r="J79" s="893">
        <f t="shared" ref="J79:J149" si="21">I79/H79</f>
        <v>0.66821853403141362</v>
      </c>
      <c r="L79" s="885"/>
    </row>
    <row r="80" spans="1:12" s="766" customFormat="1" ht="15" customHeight="1" x14ac:dyDescent="0.25">
      <c r="A80" s="802"/>
      <c r="B80" s="955" t="s">
        <v>11</v>
      </c>
      <c r="C80" s="894"/>
      <c r="D80" s="894" t="s">
        <v>300</v>
      </c>
      <c r="E80" s="895" t="s">
        <v>51</v>
      </c>
      <c r="F80" s="956"/>
      <c r="G80" s="889">
        <v>307600</v>
      </c>
      <c r="H80" s="825">
        <v>382000</v>
      </c>
      <c r="I80" s="826">
        <v>255259.48</v>
      </c>
      <c r="J80" s="827">
        <f t="shared" si="21"/>
        <v>0.66821853403141362</v>
      </c>
      <c r="K80" s="831"/>
      <c r="L80" s="811"/>
    </row>
    <row r="81" spans="1:12" s="884" customFormat="1" ht="38.25" customHeight="1" x14ac:dyDescent="0.25">
      <c r="A81" s="876"/>
      <c r="B81" s="940"/>
      <c r="C81" s="941"/>
      <c r="D81" s="941"/>
      <c r="E81" s="942"/>
      <c r="F81" s="795" t="s">
        <v>31</v>
      </c>
      <c r="G81" s="890">
        <f t="shared" ref="G81:I81" si="22">G82</f>
        <v>696000</v>
      </c>
      <c r="H81" s="891">
        <f t="shared" si="22"/>
        <v>632000</v>
      </c>
      <c r="I81" s="892">
        <f t="shared" si="22"/>
        <v>336000</v>
      </c>
      <c r="J81" s="893">
        <f t="shared" si="21"/>
        <v>0.53164556962025311</v>
      </c>
      <c r="K81" s="831"/>
      <c r="L81" s="831"/>
    </row>
    <row r="82" spans="1:12" s="766" customFormat="1" ht="12.75" customHeight="1" x14ac:dyDescent="0.25">
      <c r="A82" s="802"/>
      <c r="B82" s="955" t="s">
        <v>11</v>
      </c>
      <c r="C82" s="894"/>
      <c r="D82" s="894" t="s">
        <v>297</v>
      </c>
      <c r="E82" s="895" t="s">
        <v>30</v>
      </c>
      <c r="F82" s="956"/>
      <c r="G82" s="889">
        <v>696000</v>
      </c>
      <c r="H82" s="825">
        <v>632000</v>
      </c>
      <c r="I82" s="826">
        <v>336000</v>
      </c>
      <c r="J82" s="827">
        <f t="shared" si="21"/>
        <v>0.53164556962025311</v>
      </c>
      <c r="K82" s="831"/>
      <c r="L82" s="831"/>
    </row>
    <row r="83" spans="1:12" s="874" customFormat="1" ht="43.5" customHeight="1" x14ac:dyDescent="0.25">
      <c r="A83" s="780"/>
      <c r="B83" s="947"/>
      <c r="C83" s="948"/>
      <c r="D83" s="948"/>
      <c r="E83" s="949"/>
      <c r="F83" s="950" t="s">
        <v>170</v>
      </c>
      <c r="G83" s="951">
        <f>G84</f>
        <v>65541564</v>
      </c>
      <c r="H83" s="952">
        <f>H84</f>
        <v>145579368</v>
      </c>
      <c r="I83" s="953">
        <f>I84</f>
        <v>9608643</v>
      </c>
      <c r="J83" s="954">
        <f t="shared" si="21"/>
        <v>6.6002780009321096E-2</v>
      </c>
      <c r="K83" s="831"/>
      <c r="L83" s="831"/>
    </row>
    <row r="84" spans="1:12" s="884" customFormat="1" ht="61.5" customHeight="1" x14ac:dyDescent="0.25">
      <c r="A84" s="876"/>
      <c r="B84" s="940"/>
      <c r="C84" s="941"/>
      <c r="D84" s="941"/>
      <c r="E84" s="942"/>
      <c r="F84" s="795" t="s">
        <v>627</v>
      </c>
      <c r="G84" s="890">
        <f>SUM(G85:G85)</f>
        <v>65541564</v>
      </c>
      <c r="H84" s="891">
        <f>SUM(H85:H86)</f>
        <v>145579368</v>
      </c>
      <c r="I84" s="892">
        <f>SUM(I85:I86)</f>
        <v>9608643</v>
      </c>
      <c r="J84" s="893">
        <f t="shared" si="21"/>
        <v>6.6002780009321096E-2</v>
      </c>
      <c r="K84" s="831"/>
      <c r="L84" s="831"/>
    </row>
    <row r="85" spans="1:12" s="766" customFormat="1" ht="15" customHeight="1" x14ac:dyDescent="0.25">
      <c r="A85" s="802"/>
      <c r="B85" s="1345" t="s">
        <v>11</v>
      </c>
      <c r="C85" s="1347"/>
      <c r="D85" s="1347" t="s">
        <v>626</v>
      </c>
      <c r="E85" s="960" t="s">
        <v>12</v>
      </c>
      <c r="F85" s="961"/>
      <c r="G85" s="826">
        <v>65541564</v>
      </c>
      <c r="H85" s="826">
        <v>145579368</v>
      </c>
      <c r="I85" s="826">
        <v>9608643</v>
      </c>
      <c r="J85" s="827">
        <f t="shared" si="21"/>
        <v>6.6002780009321096E-2</v>
      </c>
      <c r="K85" s="831"/>
      <c r="L85" s="831"/>
    </row>
    <row r="86" spans="1:12" s="766" customFormat="1" ht="15" customHeight="1" x14ac:dyDescent="0.25">
      <c r="A86" s="802"/>
      <c r="B86" s="962" t="s">
        <v>11</v>
      </c>
      <c r="C86" s="821"/>
      <c r="D86" s="821" t="s">
        <v>556</v>
      </c>
      <c r="E86" s="821" t="s">
        <v>12</v>
      </c>
      <c r="F86" s="961"/>
      <c r="G86" s="826"/>
      <c r="H86" s="826"/>
      <c r="I86" s="826"/>
      <c r="J86" s="827" t="e">
        <f t="shared" si="21"/>
        <v>#DIV/0!</v>
      </c>
      <c r="K86" s="831"/>
      <c r="L86" s="831"/>
    </row>
    <row r="87" spans="1:12" s="874" customFormat="1" ht="45.75" customHeight="1" x14ac:dyDescent="0.25">
      <c r="A87" s="780"/>
      <c r="B87" s="947"/>
      <c r="C87" s="948"/>
      <c r="D87" s="948"/>
      <c r="E87" s="949"/>
      <c r="F87" s="950" t="s">
        <v>171</v>
      </c>
      <c r="G87" s="951">
        <f>G88+G92+G94+G96</f>
        <v>13633690</v>
      </c>
      <c r="H87" s="952">
        <f>H88+H92+H94+H96+H98</f>
        <v>34558192.969999999</v>
      </c>
      <c r="I87" s="952">
        <f>I88+I92+I94+I96+I98</f>
        <v>7001935.8700000001</v>
      </c>
      <c r="J87" s="954">
        <f t="shared" si="21"/>
        <v>0.20261290502308346</v>
      </c>
      <c r="K87" s="831"/>
      <c r="L87" s="831"/>
    </row>
    <row r="88" spans="1:12" s="884" customFormat="1" ht="69.75" customHeight="1" x14ac:dyDescent="0.25">
      <c r="A88" s="876"/>
      <c r="B88" s="940"/>
      <c r="C88" s="941"/>
      <c r="D88" s="941"/>
      <c r="E88" s="942"/>
      <c r="F88" s="795" t="s">
        <v>33</v>
      </c>
      <c r="G88" s="890">
        <f>SUM(G89:G91)</f>
        <v>12356566</v>
      </c>
      <c r="H88" s="891">
        <f>SUM(H89:H91)</f>
        <v>13139392</v>
      </c>
      <c r="I88" s="892">
        <f t="shared" ref="I88" si="23">SUM(I89:I91)</f>
        <v>2827263.0900000003</v>
      </c>
      <c r="J88" s="893">
        <f t="shared" si="21"/>
        <v>0.21517457504883028</v>
      </c>
      <c r="K88" s="831"/>
      <c r="L88" s="831"/>
    </row>
    <row r="89" spans="1:12" s="766" customFormat="1" ht="12.75" customHeight="1" x14ac:dyDescent="0.25">
      <c r="A89" s="802"/>
      <c r="B89" s="955" t="s">
        <v>11</v>
      </c>
      <c r="C89" s="894"/>
      <c r="D89" s="894" t="s">
        <v>302</v>
      </c>
      <c r="E89" s="895" t="s">
        <v>12</v>
      </c>
      <c r="F89" s="956"/>
      <c r="G89" s="889">
        <v>10109754</v>
      </c>
      <c r="H89" s="825">
        <v>10750248</v>
      </c>
      <c r="I89" s="826">
        <v>2213170.2000000002</v>
      </c>
      <c r="J89" s="827">
        <f t="shared" si="21"/>
        <v>0.20587154826567725</v>
      </c>
      <c r="K89" s="831"/>
      <c r="L89" s="831"/>
    </row>
    <row r="90" spans="1:12" s="766" customFormat="1" ht="12.75" customHeight="1" x14ac:dyDescent="0.25">
      <c r="A90" s="802"/>
      <c r="B90" s="955" t="s">
        <v>11</v>
      </c>
      <c r="C90" s="894"/>
      <c r="D90" s="894" t="s">
        <v>303</v>
      </c>
      <c r="E90" s="895" t="s">
        <v>12</v>
      </c>
      <c r="F90" s="956"/>
      <c r="G90" s="889">
        <v>2246612</v>
      </c>
      <c r="H90" s="825">
        <v>2388944</v>
      </c>
      <c r="I90" s="826">
        <v>614092.89</v>
      </c>
      <c r="J90" s="827">
        <f t="shared" si="21"/>
        <v>0.25705620977302107</v>
      </c>
      <c r="K90" s="831"/>
      <c r="L90" s="831"/>
    </row>
    <row r="91" spans="1:12" s="766" customFormat="1" ht="12.75" customHeight="1" x14ac:dyDescent="0.25">
      <c r="A91" s="802"/>
      <c r="B91" s="955" t="s">
        <v>11</v>
      </c>
      <c r="C91" s="894"/>
      <c r="D91" s="894" t="s">
        <v>304</v>
      </c>
      <c r="E91" s="895" t="s">
        <v>15</v>
      </c>
      <c r="F91" s="956"/>
      <c r="G91" s="889">
        <v>200</v>
      </c>
      <c r="H91" s="825">
        <v>200</v>
      </c>
      <c r="I91" s="826">
        <v>0</v>
      </c>
      <c r="J91" s="827">
        <f t="shared" si="21"/>
        <v>0</v>
      </c>
      <c r="K91" s="831"/>
      <c r="L91" s="831"/>
    </row>
    <row r="92" spans="1:12" s="766" customFormat="1" ht="51.75" customHeight="1" x14ac:dyDescent="0.25">
      <c r="A92" s="802"/>
      <c r="B92" s="940"/>
      <c r="C92" s="941"/>
      <c r="D92" s="941"/>
      <c r="E92" s="942"/>
      <c r="F92" s="795" t="s">
        <v>220</v>
      </c>
      <c r="G92" s="890">
        <f>G93</f>
        <v>112331</v>
      </c>
      <c r="H92" s="891">
        <f>H93</f>
        <v>119448</v>
      </c>
      <c r="I92" s="892">
        <f t="shared" ref="I92" si="24">I93</f>
        <v>30108.65</v>
      </c>
      <c r="J92" s="893">
        <f t="shared" si="21"/>
        <v>0.25206491527694058</v>
      </c>
      <c r="K92" s="831"/>
      <c r="L92" s="831"/>
    </row>
    <row r="93" spans="1:12" s="766" customFormat="1" ht="12.75" customHeight="1" x14ac:dyDescent="0.25">
      <c r="A93" s="802"/>
      <c r="B93" s="955" t="s">
        <v>11</v>
      </c>
      <c r="C93" s="894"/>
      <c r="D93" s="894" t="s">
        <v>305</v>
      </c>
      <c r="E93" s="895" t="s">
        <v>140</v>
      </c>
      <c r="F93" s="956"/>
      <c r="G93" s="889">
        <v>112331</v>
      </c>
      <c r="H93" s="825">
        <v>119448</v>
      </c>
      <c r="I93" s="826">
        <v>30108.65</v>
      </c>
      <c r="J93" s="827">
        <f t="shared" si="21"/>
        <v>0.25206491527694058</v>
      </c>
      <c r="K93" s="831"/>
      <c r="L93" s="831"/>
    </row>
    <row r="94" spans="1:12" s="884" customFormat="1" ht="45" customHeight="1" x14ac:dyDescent="0.25">
      <c r="A94" s="876"/>
      <c r="B94" s="940"/>
      <c r="C94" s="941"/>
      <c r="D94" s="941"/>
      <c r="E94" s="942"/>
      <c r="F94" s="795" t="s">
        <v>34</v>
      </c>
      <c r="G94" s="890">
        <f t="shared" ref="G94:I94" si="25">SUM(G95:G95)</f>
        <v>1123306</v>
      </c>
      <c r="H94" s="891">
        <f t="shared" si="25"/>
        <v>1194472</v>
      </c>
      <c r="I94" s="892">
        <f t="shared" si="25"/>
        <v>335610.27</v>
      </c>
      <c r="J94" s="893">
        <f t="shared" si="21"/>
        <v>0.28096955809763646</v>
      </c>
      <c r="K94" s="831"/>
      <c r="L94" s="831"/>
    </row>
    <row r="95" spans="1:12" s="766" customFormat="1" ht="12.75" customHeight="1" x14ac:dyDescent="0.25">
      <c r="A95" s="802"/>
      <c r="B95" s="955" t="s">
        <v>11</v>
      </c>
      <c r="C95" s="894"/>
      <c r="D95" s="894" t="s">
        <v>306</v>
      </c>
      <c r="E95" s="895" t="s">
        <v>12</v>
      </c>
      <c r="F95" s="956"/>
      <c r="G95" s="889">
        <v>1123306</v>
      </c>
      <c r="H95" s="825">
        <v>1194472</v>
      </c>
      <c r="I95" s="826">
        <v>335610.27</v>
      </c>
      <c r="J95" s="827">
        <f t="shared" si="21"/>
        <v>0.28096955809763646</v>
      </c>
      <c r="K95" s="831"/>
      <c r="L95" s="831"/>
    </row>
    <row r="96" spans="1:12" s="884" customFormat="1" ht="45" customHeight="1" x14ac:dyDescent="0.25">
      <c r="A96" s="876"/>
      <c r="B96" s="940"/>
      <c r="C96" s="941"/>
      <c r="D96" s="941"/>
      <c r="E96" s="942"/>
      <c r="F96" s="795" t="s">
        <v>35</v>
      </c>
      <c r="G96" s="890">
        <f t="shared" ref="G96:I98" si="26">G97</f>
        <v>41487</v>
      </c>
      <c r="H96" s="891">
        <f t="shared" si="26"/>
        <v>128122</v>
      </c>
      <c r="I96" s="892">
        <f t="shared" si="26"/>
        <v>62769.5</v>
      </c>
      <c r="J96" s="893">
        <f t="shared" si="21"/>
        <v>0.48991976397496134</v>
      </c>
      <c r="K96" s="831"/>
      <c r="L96" s="831"/>
    </row>
    <row r="97" spans="1:12" s="766" customFormat="1" ht="12.75" customHeight="1" x14ac:dyDescent="0.25">
      <c r="A97" s="802"/>
      <c r="B97" s="955" t="s">
        <v>11</v>
      </c>
      <c r="C97" s="894"/>
      <c r="D97" s="894" t="s">
        <v>307</v>
      </c>
      <c r="E97" s="895" t="s">
        <v>15</v>
      </c>
      <c r="F97" s="956"/>
      <c r="G97" s="889">
        <v>41487</v>
      </c>
      <c r="H97" s="825">
        <v>128122</v>
      </c>
      <c r="I97" s="826">
        <v>62769.5</v>
      </c>
      <c r="J97" s="827">
        <f t="shared" si="21"/>
        <v>0.48991976397496134</v>
      </c>
      <c r="K97" s="831"/>
      <c r="L97" s="831"/>
    </row>
    <row r="98" spans="1:12" s="884" customFormat="1" ht="81.75" customHeight="1" x14ac:dyDescent="0.25">
      <c r="A98" s="876"/>
      <c r="B98" s="940"/>
      <c r="C98" s="941"/>
      <c r="D98" s="941"/>
      <c r="E98" s="942"/>
      <c r="F98" s="795" t="s">
        <v>523</v>
      </c>
      <c r="G98" s="890"/>
      <c r="H98" s="891">
        <f t="shared" si="26"/>
        <v>19976758.969999999</v>
      </c>
      <c r="I98" s="892">
        <f t="shared" si="26"/>
        <v>3746184.36</v>
      </c>
      <c r="J98" s="893">
        <f t="shared" si="21"/>
        <v>0.18752713418757339</v>
      </c>
      <c r="K98" s="831"/>
      <c r="L98" s="831"/>
    </row>
    <row r="99" spans="1:12" s="766" customFormat="1" ht="17.25" customHeight="1" x14ac:dyDescent="0.25">
      <c r="A99" s="802"/>
      <c r="B99" s="955" t="s">
        <v>11</v>
      </c>
      <c r="C99" s="894"/>
      <c r="D99" s="894" t="s">
        <v>524</v>
      </c>
      <c r="E99" s="895" t="s">
        <v>12</v>
      </c>
      <c r="F99" s="956"/>
      <c r="G99" s="889"/>
      <c r="H99" s="825">
        <v>19976758.969999999</v>
      </c>
      <c r="I99" s="826">
        <v>3746184.36</v>
      </c>
      <c r="J99" s="827">
        <f t="shared" si="21"/>
        <v>0.18752713418757339</v>
      </c>
      <c r="K99" s="831"/>
      <c r="L99" s="831"/>
    </row>
    <row r="100" spans="1:12" s="874" customFormat="1" ht="18.75" customHeight="1" x14ac:dyDescent="0.25">
      <c r="A100" s="780"/>
      <c r="B100" s="947"/>
      <c r="C100" s="948"/>
      <c r="D100" s="948"/>
      <c r="E100" s="949"/>
      <c r="F100" s="950" t="s">
        <v>221</v>
      </c>
      <c r="G100" s="951" t="e">
        <f>G101</f>
        <v>#REF!</v>
      </c>
      <c r="H100" s="952">
        <f>H101</f>
        <v>19181088.280000001</v>
      </c>
      <c r="I100" s="953">
        <f>I101</f>
        <v>2500000</v>
      </c>
      <c r="J100" s="954">
        <f t="shared" si="21"/>
        <v>0.13033671309498815</v>
      </c>
      <c r="K100" s="831"/>
      <c r="L100" s="831"/>
    </row>
    <row r="101" spans="1:12" s="884" customFormat="1" ht="19.5" customHeight="1" x14ac:dyDescent="0.25">
      <c r="A101" s="876"/>
      <c r="B101" s="940"/>
      <c r="C101" s="941"/>
      <c r="D101" s="941"/>
      <c r="E101" s="942"/>
      <c r="F101" s="795" t="s">
        <v>221</v>
      </c>
      <c r="G101" s="890" t="e">
        <f>#REF!</f>
        <v>#REF!</v>
      </c>
      <c r="H101" s="891">
        <f>SUM(H102:H120)</f>
        <v>19181088.280000001</v>
      </c>
      <c r="I101" s="892">
        <f>SUM(I102:I111)</f>
        <v>2500000</v>
      </c>
      <c r="J101" s="893">
        <f t="shared" si="21"/>
        <v>0.13033671309498815</v>
      </c>
      <c r="K101" s="831"/>
      <c r="L101" s="831"/>
    </row>
    <row r="102" spans="1:12" s="966" customFormat="1" ht="33" customHeight="1" x14ac:dyDescent="0.25">
      <c r="A102" s="802"/>
      <c r="B102" s="963" t="s">
        <v>11</v>
      </c>
      <c r="C102" s="1339" t="s">
        <v>37</v>
      </c>
      <c r="D102" s="1347" t="s">
        <v>607</v>
      </c>
      <c r="E102" s="1342" t="s">
        <v>12</v>
      </c>
      <c r="F102" s="832" t="s">
        <v>608</v>
      </c>
      <c r="G102" s="889"/>
      <c r="H102" s="825">
        <v>2500000</v>
      </c>
      <c r="I102" s="826">
        <v>2500000</v>
      </c>
      <c r="J102" s="827">
        <f t="shared" si="21"/>
        <v>1</v>
      </c>
      <c r="K102" s="831"/>
      <c r="L102" s="831"/>
    </row>
    <row r="103" spans="1:12" s="966" customFormat="1" ht="17.25" hidden="1" customHeight="1" x14ac:dyDescent="0.25">
      <c r="A103" s="802"/>
      <c r="B103" s="1345" t="s">
        <v>11</v>
      </c>
      <c r="C103" s="1347"/>
      <c r="D103" s="1347" t="s">
        <v>465</v>
      </c>
      <c r="E103" s="1348" t="s">
        <v>15</v>
      </c>
      <c r="F103" s="832"/>
      <c r="G103" s="889"/>
      <c r="H103" s="825"/>
      <c r="I103" s="826"/>
      <c r="J103" s="827" t="e">
        <f t="shared" si="21"/>
        <v>#DIV/0!</v>
      </c>
      <c r="K103" s="831"/>
      <c r="L103" s="831"/>
    </row>
    <row r="104" spans="1:12" s="966" customFormat="1" ht="16.5" hidden="1" customHeight="1" x14ac:dyDescent="0.25">
      <c r="A104" s="802"/>
      <c r="B104" s="1345" t="s">
        <v>11</v>
      </c>
      <c r="C104" s="1347"/>
      <c r="D104" s="1347" t="s">
        <v>467</v>
      </c>
      <c r="E104" s="1348" t="s">
        <v>15</v>
      </c>
      <c r="F104" s="832"/>
      <c r="G104" s="889"/>
      <c r="H104" s="825"/>
      <c r="I104" s="826"/>
      <c r="J104" s="827" t="e">
        <f t="shared" si="21"/>
        <v>#DIV/0!</v>
      </c>
      <c r="K104" s="831"/>
      <c r="L104" s="831"/>
    </row>
    <row r="105" spans="1:12" s="966" customFormat="1" ht="18" hidden="1" customHeight="1" x14ac:dyDescent="0.25">
      <c r="A105" s="802"/>
      <c r="B105" s="1345" t="s">
        <v>11</v>
      </c>
      <c r="C105" s="1347"/>
      <c r="D105" s="1347" t="s">
        <v>466</v>
      </c>
      <c r="E105" s="1348" t="s">
        <v>15</v>
      </c>
      <c r="F105" s="832"/>
      <c r="G105" s="889"/>
      <c r="H105" s="825"/>
      <c r="I105" s="826"/>
      <c r="J105" s="827" t="e">
        <f t="shared" si="21"/>
        <v>#DIV/0!</v>
      </c>
      <c r="K105" s="831"/>
      <c r="L105" s="831"/>
    </row>
    <row r="106" spans="1:12" s="966" customFormat="1" ht="18.75" hidden="1" customHeight="1" x14ac:dyDescent="0.25">
      <c r="A106" s="802"/>
      <c r="B106" s="1345" t="s">
        <v>11</v>
      </c>
      <c r="C106" s="1347"/>
      <c r="D106" s="1347" t="s">
        <v>468</v>
      </c>
      <c r="E106" s="1348" t="s">
        <v>15</v>
      </c>
      <c r="F106" s="832"/>
      <c r="G106" s="889"/>
      <c r="H106" s="825"/>
      <c r="I106" s="826"/>
      <c r="J106" s="827" t="e">
        <f t="shared" si="21"/>
        <v>#DIV/0!</v>
      </c>
      <c r="K106" s="831"/>
      <c r="L106" s="831"/>
    </row>
    <row r="107" spans="1:12" s="966" customFormat="1" ht="17.25" hidden="1" customHeight="1" x14ac:dyDescent="0.25">
      <c r="A107" s="802"/>
      <c r="B107" s="1345" t="s">
        <v>11</v>
      </c>
      <c r="C107" s="1347"/>
      <c r="D107" s="1347" t="s">
        <v>469</v>
      </c>
      <c r="E107" s="1348" t="s">
        <v>15</v>
      </c>
      <c r="F107" s="832"/>
      <c r="G107" s="889"/>
      <c r="H107" s="825"/>
      <c r="I107" s="826"/>
      <c r="J107" s="827" t="e">
        <f t="shared" si="21"/>
        <v>#DIV/0!</v>
      </c>
      <c r="K107" s="831"/>
      <c r="L107" s="831"/>
    </row>
    <row r="108" spans="1:12" s="966" customFormat="1" ht="18.75" hidden="1" customHeight="1" x14ac:dyDescent="0.25">
      <c r="A108" s="802"/>
      <c r="B108" s="1345" t="s">
        <v>11</v>
      </c>
      <c r="C108" s="1347"/>
      <c r="D108" s="1347" t="s">
        <v>470</v>
      </c>
      <c r="E108" s="1348" t="s">
        <v>15</v>
      </c>
      <c r="F108" s="832"/>
      <c r="G108" s="889"/>
      <c r="H108" s="825"/>
      <c r="I108" s="826"/>
      <c r="J108" s="827" t="e">
        <f t="shared" si="21"/>
        <v>#DIV/0!</v>
      </c>
      <c r="K108" s="831"/>
      <c r="L108" s="831"/>
    </row>
    <row r="109" spans="1:12" s="966" customFormat="1" ht="19.5" hidden="1" customHeight="1" x14ac:dyDescent="0.25">
      <c r="A109" s="802"/>
      <c r="B109" s="1345" t="s">
        <v>11</v>
      </c>
      <c r="C109" s="1347"/>
      <c r="D109" s="1347" t="s">
        <v>471</v>
      </c>
      <c r="E109" s="1348" t="s">
        <v>15</v>
      </c>
      <c r="F109" s="832"/>
      <c r="G109" s="889"/>
      <c r="H109" s="825"/>
      <c r="I109" s="826"/>
      <c r="J109" s="827" t="e">
        <f t="shared" si="21"/>
        <v>#DIV/0!</v>
      </c>
      <c r="K109" s="831"/>
      <c r="L109" s="831"/>
    </row>
    <row r="110" spans="1:12" s="966" customFormat="1" ht="17.25" hidden="1" customHeight="1" x14ac:dyDescent="0.25">
      <c r="A110" s="802"/>
      <c r="B110" s="1337" t="s">
        <v>11</v>
      </c>
      <c r="C110" s="1339"/>
      <c r="D110" s="1339" t="s">
        <v>472</v>
      </c>
      <c r="E110" s="1342" t="s">
        <v>15</v>
      </c>
      <c r="F110" s="832"/>
      <c r="G110" s="889"/>
      <c r="H110" s="825"/>
      <c r="I110" s="826"/>
      <c r="J110" s="827" t="e">
        <f t="shared" si="21"/>
        <v>#DIV/0!</v>
      </c>
      <c r="K110" s="831"/>
      <c r="L110" s="831"/>
    </row>
    <row r="111" spans="1:12" s="966" customFormat="1" ht="20.25" hidden="1" customHeight="1" x14ac:dyDescent="0.25">
      <c r="A111" s="802"/>
      <c r="B111" s="1337" t="s">
        <v>11</v>
      </c>
      <c r="C111" s="1339"/>
      <c r="D111" s="1339" t="s">
        <v>473</v>
      </c>
      <c r="E111" s="1342" t="s">
        <v>15</v>
      </c>
      <c r="F111" s="832"/>
      <c r="G111" s="889"/>
      <c r="H111" s="825"/>
      <c r="I111" s="826"/>
      <c r="J111" s="827" t="e">
        <f t="shared" si="21"/>
        <v>#DIV/0!</v>
      </c>
      <c r="K111" s="831"/>
      <c r="L111" s="831"/>
    </row>
    <row r="112" spans="1:12" s="966" customFormat="1" ht="12.75" hidden="1" customHeight="1" x14ac:dyDescent="0.25">
      <c r="A112" s="802"/>
      <c r="B112" s="1045" t="s">
        <v>11</v>
      </c>
      <c r="C112" s="821"/>
      <c r="D112" s="821" t="s">
        <v>631</v>
      </c>
      <c r="E112" s="821" t="s">
        <v>15</v>
      </c>
      <c r="F112" s="1046"/>
      <c r="G112" s="826"/>
      <c r="H112" s="826">
        <v>166880.94</v>
      </c>
      <c r="I112" s="826">
        <v>0</v>
      </c>
      <c r="J112" s="1047">
        <f t="shared" si="21"/>
        <v>0</v>
      </c>
      <c r="K112" s="831"/>
      <c r="L112" s="831"/>
    </row>
    <row r="113" spans="1:12" s="966" customFormat="1" ht="12.75" customHeight="1" x14ac:dyDescent="0.25">
      <c r="A113" s="802"/>
      <c r="B113" s="1045" t="s">
        <v>11</v>
      </c>
      <c r="C113" s="821" t="s">
        <v>37</v>
      </c>
      <c r="D113" s="821" t="s">
        <v>632</v>
      </c>
      <c r="E113" s="821" t="s">
        <v>15</v>
      </c>
      <c r="F113" s="1069"/>
      <c r="G113" s="826"/>
      <c r="H113" s="826">
        <v>1262013.28</v>
      </c>
      <c r="I113" s="826">
        <v>0</v>
      </c>
      <c r="J113" s="1047">
        <f t="shared" si="21"/>
        <v>0</v>
      </c>
      <c r="K113" s="831"/>
      <c r="L113" s="831"/>
    </row>
    <row r="114" spans="1:12" s="766" customFormat="1" ht="12.75" customHeight="1" x14ac:dyDescent="0.25">
      <c r="A114" s="802"/>
      <c r="B114" s="1045" t="s">
        <v>11</v>
      </c>
      <c r="C114" s="821" t="s">
        <v>37</v>
      </c>
      <c r="D114" s="821" t="s">
        <v>633</v>
      </c>
      <c r="E114" s="821" t="s">
        <v>15</v>
      </c>
      <c r="F114" s="961"/>
      <c r="G114" s="826"/>
      <c r="H114" s="826">
        <v>1262013.28</v>
      </c>
      <c r="I114" s="826">
        <v>0</v>
      </c>
      <c r="J114" s="1047">
        <f t="shared" si="21"/>
        <v>0</v>
      </c>
      <c r="K114" s="831"/>
      <c r="L114" s="831"/>
    </row>
    <row r="115" spans="1:12" s="766" customFormat="1" ht="20.25" customHeight="1" x14ac:dyDescent="0.25">
      <c r="A115" s="802"/>
      <c r="B115" s="1045" t="s">
        <v>11</v>
      </c>
      <c r="C115" s="821" t="s">
        <v>37</v>
      </c>
      <c r="D115" s="821" t="s">
        <v>634</v>
      </c>
      <c r="E115" s="821" t="s">
        <v>15</v>
      </c>
      <c r="F115" s="961"/>
      <c r="G115" s="826"/>
      <c r="H115" s="826">
        <v>2500000</v>
      </c>
      <c r="I115" s="826">
        <v>0</v>
      </c>
      <c r="J115" s="1047">
        <f t="shared" si="21"/>
        <v>0</v>
      </c>
      <c r="K115" s="831"/>
      <c r="L115" s="831"/>
    </row>
    <row r="116" spans="1:12" s="766" customFormat="1" ht="20.25" customHeight="1" x14ac:dyDescent="0.25">
      <c r="A116" s="802"/>
      <c r="B116" s="1045" t="s">
        <v>11</v>
      </c>
      <c r="C116" s="821" t="s">
        <v>37</v>
      </c>
      <c r="D116" s="821" t="s">
        <v>635</v>
      </c>
      <c r="E116" s="821" t="s">
        <v>15</v>
      </c>
      <c r="F116" s="961"/>
      <c r="G116" s="826"/>
      <c r="H116" s="826">
        <v>2500000</v>
      </c>
      <c r="I116" s="826">
        <v>0</v>
      </c>
      <c r="J116" s="1047">
        <f t="shared" si="21"/>
        <v>0</v>
      </c>
      <c r="K116" s="831"/>
      <c r="L116" s="831"/>
    </row>
    <row r="117" spans="1:12" s="766" customFormat="1" ht="20.25" customHeight="1" x14ac:dyDescent="0.25">
      <c r="A117" s="802"/>
      <c r="B117" s="1045" t="s">
        <v>11</v>
      </c>
      <c r="C117" s="821" t="s">
        <v>37</v>
      </c>
      <c r="D117" s="821" t="s">
        <v>636</v>
      </c>
      <c r="E117" s="821" t="s">
        <v>15</v>
      </c>
      <c r="F117" s="961"/>
      <c r="G117" s="826"/>
      <c r="H117" s="826">
        <v>2500000</v>
      </c>
      <c r="I117" s="826">
        <v>0</v>
      </c>
      <c r="J117" s="1047">
        <f t="shared" si="21"/>
        <v>0</v>
      </c>
      <c r="K117" s="831"/>
      <c r="L117" s="831"/>
    </row>
    <row r="118" spans="1:12" s="766" customFormat="1" ht="20.25" customHeight="1" x14ac:dyDescent="0.25">
      <c r="A118" s="802"/>
      <c r="B118" s="1045" t="s">
        <v>11</v>
      </c>
      <c r="C118" s="821" t="s">
        <v>37</v>
      </c>
      <c r="D118" s="821" t="s">
        <v>637</v>
      </c>
      <c r="E118" s="821" t="s">
        <v>15</v>
      </c>
      <c r="F118" s="961"/>
      <c r="G118" s="826"/>
      <c r="H118" s="826">
        <v>2500000</v>
      </c>
      <c r="I118" s="826">
        <v>0</v>
      </c>
      <c r="J118" s="1047">
        <f t="shared" si="21"/>
        <v>0</v>
      </c>
      <c r="K118" s="831"/>
      <c r="L118" s="831"/>
    </row>
    <row r="119" spans="1:12" s="766" customFormat="1" ht="20.25" customHeight="1" x14ac:dyDescent="0.25">
      <c r="A119" s="802"/>
      <c r="B119" s="1045" t="s">
        <v>11</v>
      </c>
      <c r="C119" s="821" t="s">
        <v>37</v>
      </c>
      <c r="D119" s="821" t="s">
        <v>638</v>
      </c>
      <c r="E119" s="821" t="s">
        <v>15</v>
      </c>
      <c r="F119" s="961"/>
      <c r="G119" s="826"/>
      <c r="H119" s="826">
        <v>1490180.78</v>
      </c>
      <c r="I119" s="826">
        <v>0</v>
      </c>
      <c r="J119" s="1047">
        <f t="shared" si="21"/>
        <v>0</v>
      </c>
      <c r="K119" s="831"/>
      <c r="L119" s="831"/>
    </row>
    <row r="120" spans="1:12" s="766" customFormat="1" ht="20.25" customHeight="1" x14ac:dyDescent="0.25">
      <c r="A120" s="802"/>
      <c r="B120" s="1045" t="s">
        <v>11</v>
      </c>
      <c r="C120" s="821" t="s">
        <v>37</v>
      </c>
      <c r="D120" s="821" t="s">
        <v>639</v>
      </c>
      <c r="E120" s="821" t="s">
        <v>15</v>
      </c>
      <c r="F120" s="961"/>
      <c r="G120" s="826"/>
      <c r="H120" s="826">
        <v>2500000</v>
      </c>
      <c r="I120" s="826">
        <v>0</v>
      </c>
      <c r="J120" s="1047">
        <f t="shared" si="21"/>
        <v>0</v>
      </c>
      <c r="K120" s="831"/>
      <c r="L120" s="831"/>
    </row>
    <row r="121" spans="1:12" s="766" customFormat="1" ht="37.5" customHeight="1" thickBot="1" x14ac:dyDescent="0.3">
      <c r="A121" s="802"/>
      <c r="B121" s="1071"/>
      <c r="C121" s="1072"/>
      <c r="D121" s="1072"/>
      <c r="E121" s="1073"/>
      <c r="F121" s="1074" t="s">
        <v>217</v>
      </c>
      <c r="G121" s="1544">
        <f>G122</f>
        <v>317622885.14999998</v>
      </c>
      <c r="H121" s="1075">
        <f>H122</f>
        <v>354784847.62</v>
      </c>
      <c r="I121" s="1076">
        <f t="shared" ref="I121" si="27">I122</f>
        <v>99359340.780000001</v>
      </c>
      <c r="J121" s="1077">
        <f t="shared" si="21"/>
        <v>0.28005519809126961</v>
      </c>
      <c r="K121" s="831"/>
      <c r="L121" s="831"/>
    </row>
    <row r="122" spans="1:12" s="766" customFormat="1" ht="49.5" customHeight="1" x14ac:dyDescent="0.25">
      <c r="A122" s="802"/>
      <c r="B122" s="969"/>
      <c r="C122" s="970"/>
      <c r="D122" s="970"/>
      <c r="E122" s="971"/>
      <c r="F122" s="972" t="s">
        <v>602</v>
      </c>
      <c r="G122" s="973">
        <f>SUM(G123:G129)</f>
        <v>317622885.14999998</v>
      </c>
      <c r="H122" s="974">
        <f>SUM(H123:H129)</f>
        <v>354784847.62</v>
      </c>
      <c r="I122" s="975">
        <f t="shared" ref="I122" si="28">SUM(I123:I129)</f>
        <v>99359340.780000001</v>
      </c>
      <c r="J122" s="976">
        <f t="shared" si="21"/>
        <v>0.28005519809126961</v>
      </c>
      <c r="K122" s="831"/>
      <c r="L122" s="831"/>
    </row>
    <row r="123" spans="1:12" s="766" customFormat="1" ht="12.75" customHeight="1" x14ac:dyDescent="0.25">
      <c r="A123" s="802"/>
      <c r="B123" s="955" t="s">
        <v>11</v>
      </c>
      <c r="C123" s="894"/>
      <c r="D123" s="894" t="s">
        <v>309</v>
      </c>
      <c r="E123" s="895" t="s">
        <v>140</v>
      </c>
      <c r="F123" s="956"/>
      <c r="G123" s="889">
        <v>6775713.4100000001</v>
      </c>
      <c r="H123" s="825">
        <v>7082413.6600000001</v>
      </c>
      <c r="I123" s="826">
        <v>1968446.01</v>
      </c>
      <c r="J123" s="827">
        <f t="shared" si="21"/>
        <v>0.27793434618446161</v>
      </c>
      <c r="K123" s="831"/>
      <c r="L123" s="831"/>
    </row>
    <row r="124" spans="1:12" s="766" customFormat="1" ht="12.75" customHeight="1" x14ac:dyDescent="0.25">
      <c r="A124" s="802"/>
      <c r="B124" s="955" t="s">
        <v>11</v>
      </c>
      <c r="C124" s="894"/>
      <c r="D124" s="894" t="s">
        <v>310</v>
      </c>
      <c r="E124" s="895" t="s">
        <v>12</v>
      </c>
      <c r="F124" s="956"/>
      <c r="G124" s="889">
        <v>246929220.09999999</v>
      </c>
      <c r="H124" s="825">
        <v>274071806.95999998</v>
      </c>
      <c r="I124" s="826">
        <v>76059264.060000002</v>
      </c>
      <c r="J124" s="827">
        <f t="shared" si="21"/>
        <v>0.27751582661364599</v>
      </c>
      <c r="K124" s="831"/>
      <c r="L124" s="831"/>
    </row>
    <row r="125" spans="1:12" s="766" customFormat="1" ht="12.75" customHeight="1" x14ac:dyDescent="0.25">
      <c r="A125" s="802"/>
      <c r="B125" s="955" t="s">
        <v>11</v>
      </c>
      <c r="C125" s="894"/>
      <c r="D125" s="894" t="s">
        <v>311</v>
      </c>
      <c r="E125" s="895" t="s">
        <v>26</v>
      </c>
      <c r="F125" s="956"/>
      <c r="G125" s="889">
        <v>314110</v>
      </c>
      <c r="H125" s="825">
        <v>258040</v>
      </c>
      <c r="I125" s="826">
        <v>82233.320000000007</v>
      </c>
      <c r="J125" s="827">
        <f t="shared" si="21"/>
        <v>0.31868439001705162</v>
      </c>
      <c r="K125" s="831"/>
      <c r="L125" s="831"/>
    </row>
    <row r="126" spans="1:12" s="766" customFormat="1" ht="12.75" customHeight="1" x14ac:dyDescent="0.25">
      <c r="A126" s="802"/>
      <c r="B126" s="955" t="s">
        <v>11</v>
      </c>
      <c r="C126" s="894"/>
      <c r="D126" s="894" t="s">
        <v>312</v>
      </c>
      <c r="E126" s="895" t="s">
        <v>26</v>
      </c>
      <c r="F126" s="956"/>
      <c r="G126" s="889">
        <v>62855841.640000001</v>
      </c>
      <c r="H126" s="825">
        <v>72760587</v>
      </c>
      <c r="I126" s="826">
        <v>21227397.390000001</v>
      </c>
      <c r="J126" s="827">
        <f t="shared" si="21"/>
        <v>0.29174307499745705</v>
      </c>
      <c r="K126" s="831"/>
      <c r="L126" s="831"/>
    </row>
    <row r="127" spans="1:12" s="766" customFormat="1" ht="12.75" customHeight="1" x14ac:dyDescent="0.25">
      <c r="A127" s="802"/>
      <c r="B127" s="955" t="s">
        <v>11</v>
      </c>
      <c r="C127" s="894"/>
      <c r="D127" s="894" t="s">
        <v>313</v>
      </c>
      <c r="E127" s="895" t="s">
        <v>15</v>
      </c>
      <c r="F127" s="956"/>
      <c r="G127" s="889">
        <v>188000</v>
      </c>
      <c r="H127" s="825">
        <v>202000</v>
      </c>
      <c r="I127" s="826">
        <v>22000</v>
      </c>
      <c r="J127" s="827">
        <f t="shared" si="21"/>
        <v>0.10891089108910891</v>
      </c>
      <c r="K127" s="831"/>
      <c r="L127" s="831"/>
    </row>
    <row r="128" spans="1:12" s="766" customFormat="1" ht="12.75" customHeight="1" x14ac:dyDescent="0.25">
      <c r="A128" s="802"/>
      <c r="B128" s="955" t="s">
        <v>11</v>
      </c>
      <c r="C128" s="894"/>
      <c r="D128" s="894" t="s">
        <v>314</v>
      </c>
      <c r="E128" s="895" t="s">
        <v>15</v>
      </c>
      <c r="F128" s="956" t="s">
        <v>8</v>
      </c>
      <c r="G128" s="889">
        <v>250000</v>
      </c>
      <c r="H128" s="825">
        <v>100000</v>
      </c>
      <c r="I128" s="826">
        <v>0</v>
      </c>
      <c r="J128" s="827">
        <f t="shared" si="21"/>
        <v>0</v>
      </c>
      <c r="K128" s="831"/>
      <c r="L128" s="831"/>
    </row>
    <row r="129" spans="1:12" s="766" customFormat="1" ht="18" customHeight="1" thickBot="1" x14ac:dyDescent="0.3">
      <c r="A129" s="802"/>
      <c r="B129" s="1345" t="s">
        <v>11</v>
      </c>
      <c r="C129" s="1347"/>
      <c r="D129" s="1347" t="s">
        <v>315</v>
      </c>
      <c r="E129" s="1348" t="s">
        <v>15</v>
      </c>
      <c r="F129" s="977"/>
      <c r="G129" s="978">
        <v>310000</v>
      </c>
      <c r="H129" s="808">
        <v>310000</v>
      </c>
      <c r="I129" s="809">
        <v>0</v>
      </c>
      <c r="J129" s="810">
        <f t="shared" si="21"/>
        <v>0</v>
      </c>
      <c r="K129" s="831"/>
      <c r="L129" s="831"/>
    </row>
    <row r="130" spans="1:12" s="766" customFormat="1" ht="38.25" customHeight="1" thickBot="1" x14ac:dyDescent="0.3">
      <c r="A130" s="802"/>
      <c r="B130" s="781"/>
      <c r="C130" s="782"/>
      <c r="D130" s="782"/>
      <c r="E130" s="783"/>
      <c r="F130" s="784" t="s">
        <v>27</v>
      </c>
      <c r="G130" s="785">
        <f>G131</f>
        <v>36179836.979999997</v>
      </c>
      <c r="H130" s="786">
        <f>H131</f>
        <v>39016151</v>
      </c>
      <c r="I130" s="787">
        <f t="shared" ref="I130" si="29">I131</f>
        <v>11199740.810000001</v>
      </c>
      <c r="J130" s="788">
        <f t="shared" si="21"/>
        <v>0.28705396413910744</v>
      </c>
      <c r="K130" s="831"/>
      <c r="L130" s="831"/>
    </row>
    <row r="131" spans="1:12" s="766" customFormat="1" ht="51" customHeight="1" x14ac:dyDescent="0.25">
      <c r="A131" s="802"/>
      <c r="B131" s="969"/>
      <c r="C131" s="970"/>
      <c r="D131" s="970"/>
      <c r="E131" s="971"/>
      <c r="F131" s="972" t="s">
        <v>223</v>
      </c>
      <c r="G131" s="973">
        <f>SUM(G132:G132)</f>
        <v>36179836.979999997</v>
      </c>
      <c r="H131" s="974">
        <f>SUM(H132:H132)</f>
        <v>39016151</v>
      </c>
      <c r="I131" s="975">
        <f t="shared" ref="I131" si="30">SUM(I132:I132)</f>
        <v>11199740.810000001</v>
      </c>
      <c r="J131" s="976">
        <f t="shared" si="21"/>
        <v>0.28705396413910744</v>
      </c>
      <c r="K131" s="831"/>
      <c r="L131" s="831"/>
    </row>
    <row r="132" spans="1:12" s="766" customFormat="1" ht="15.75" customHeight="1" thickBot="1" x14ac:dyDescent="0.3">
      <c r="A132" s="802"/>
      <c r="B132" s="1345" t="s">
        <v>11</v>
      </c>
      <c r="C132" s="1347"/>
      <c r="D132" s="1347" t="s">
        <v>316</v>
      </c>
      <c r="E132" s="1348" t="s">
        <v>114</v>
      </c>
      <c r="F132" s="977"/>
      <c r="G132" s="978">
        <v>36179836.979999997</v>
      </c>
      <c r="H132" s="808">
        <v>39016151</v>
      </c>
      <c r="I132" s="809">
        <v>11199740.810000001</v>
      </c>
      <c r="J132" s="810">
        <f t="shared" si="21"/>
        <v>0.28705396413910744</v>
      </c>
      <c r="K132" s="831"/>
      <c r="L132" s="831"/>
    </row>
    <row r="133" spans="1:12" s="789" customFormat="1" ht="33.75" customHeight="1" thickBot="1" x14ac:dyDescent="0.3">
      <c r="A133" s="780"/>
      <c r="B133" s="781"/>
      <c r="C133" s="782"/>
      <c r="D133" s="782"/>
      <c r="E133" s="783"/>
      <c r="F133" s="784" t="s">
        <v>17</v>
      </c>
      <c r="G133" s="785">
        <f>G134</f>
        <v>1799973.66</v>
      </c>
      <c r="H133" s="786">
        <f>H134</f>
        <v>7552404.7000000002</v>
      </c>
      <c r="I133" s="787">
        <f t="shared" ref="I133" si="31">I134</f>
        <v>965448.61</v>
      </c>
      <c r="J133" s="788">
        <f t="shared" si="21"/>
        <v>0.12783327275880754</v>
      </c>
      <c r="K133" s="831"/>
      <c r="L133" s="831"/>
    </row>
    <row r="134" spans="1:12" s="884" customFormat="1" ht="31.5" customHeight="1" x14ac:dyDescent="0.25">
      <c r="A134" s="876"/>
      <c r="B134" s="969"/>
      <c r="C134" s="970"/>
      <c r="D134" s="970"/>
      <c r="E134" s="971"/>
      <c r="F134" s="972" t="s">
        <v>555</v>
      </c>
      <c r="G134" s="973">
        <f>SUM(G135:G136)</f>
        <v>1799973.66</v>
      </c>
      <c r="H134" s="974">
        <f>SUM(H135:H136)</f>
        <v>7552404.7000000002</v>
      </c>
      <c r="I134" s="975">
        <f t="shared" ref="I134" si="32">SUM(I135:I136)</f>
        <v>965448.61</v>
      </c>
      <c r="J134" s="976">
        <f t="shared" si="21"/>
        <v>0.12783327275880754</v>
      </c>
      <c r="K134" s="831"/>
      <c r="L134" s="831"/>
    </row>
    <row r="135" spans="1:12" s="766" customFormat="1" ht="15" customHeight="1" x14ac:dyDescent="0.25">
      <c r="A135" s="802"/>
      <c r="B135" s="1332" t="s">
        <v>11</v>
      </c>
      <c r="C135" s="1334"/>
      <c r="D135" s="1334" t="s">
        <v>522</v>
      </c>
      <c r="E135" s="1336" t="s">
        <v>15</v>
      </c>
      <c r="F135" s="982"/>
      <c r="G135" s="923">
        <v>1331836.1599999999</v>
      </c>
      <c r="H135" s="924">
        <v>6700404.7000000002</v>
      </c>
      <c r="I135" s="826">
        <v>858176.61</v>
      </c>
      <c r="J135" s="827">
        <f t="shared" si="21"/>
        <v>0.12807832488088369</v>
      </c>
      <c r="K135" s="831"/>
      <c r="L135" s="831"/>
    </row>
    <row r="136" spans="1:12" s="766" customFormat="1" ht="17.25" customHeight="1" thickBot="1" x14ac:dyDescent="0.3">
      <c r="A136" s="802"/>
      <c r="B136" s="1331" t="s">
        <v>11</v>
      </c>
      <c r="C136" s="1333"/>
      <c r="D136" s="1333" t="s">
        <v>317</v>
      </c>
      <c r="E136" s="1335" t="s">
        <v>15</v>
      </c>
      <c r="F136" s="977"/>
      <c r="G136" s="978">
        <v>468137.5</v>
      </c>
      <c r="H136" s="808">
        <v>852000</v>
      </c>
      <c r="I136" s="809">
        <v>107272</v>
      </c>
      <c r="J136" s="810">
        <f t="shared" si="21"/>
        <v>0.12590610328638496</v>
      </c>
      <c r="K136" s="831"/>
      <c r="L136" s="831"/>
    </row>
    <row r="137" spans="1:12" s="778" customFormat="1" ht="33" customHeight="1" thickBot="1" x14ac:dyDescent="0.3">
      <c r="A137" s="984">
        <v>4</v>
      </c>
      <c r="B137" s="985"/>
      <c r="C137" s="986"/>
      <c r="D137" s="986"/>
      <c r="E137" s="987"/>
      <c r="F137" s="988" t="s">
        <v>229</v>
      </c>
      <c r="G137" s="862">
        <f>G138+G141</f>
        <v>166667307.56999999</v>
      </c>
      <c r="H137" s="863">
        <f>H138+H141</f>
        <v>243131354</v>
      </c>
      <c r="I137" s="864">
        <f t="shared" ref="I137" si="33">I138+I141</f>
        <v>62057409.350000001</v>
      </c>
      <c r="J137" s="865">
        <f t="shared" si="21"/>
        <v>0.25524231379059403</v>
      </c>
      <c r="K137" s="831"/>
      <c r="L137" s="831"/>
    </row>
    <row r="138" spans="1:12" s="778" customFormat="1" ht="19.5" customHeight="1" x14ac:dyDescent="0.25">
      <c r="A138" s="989"/>
      <c r="B138" s="866"/>
      <c r="C138" s="867"/>
      <c r="D138" s="867"/>
      <c r="E138" s="990"/>
      <c r="F138" s="869" t="s">
        <v>172</v>
      </c>
      <c r="G138" s="870">
        <f>G139</f>
        <v>35216336.619999997</v>
      </c>
      <c r="H138" s="871">
        <f>H139</f>
        <v>39258650.689999998</v>
      </c>
      <c r="I138" s="872">
        <f t="shared" ref="I138" si="34">I139</f>
        <v>11724352.35</v>
      </c>
      <c r="J138" s="873">
        <f t="shared" si="21"/>
        <v>0.29864379299684995</v>
      </c>
      <c r="K138" s="831"/>
      <c r="L138" s="831"/>
    </row>
    <row r="139" spans="1:12" s="778" customFormat="1" ht="30" customHeight="1" x14ac:dyDescent="0.25">
      <c r="A139" s="989"/>
      <c r="B139" s="969"/>
      <c r="C139" s="970"/>
      <c r="D139" s="970"/>
      <c r="E139" s="991"/>
      <c r="F139" s="972" t="s">
        <v>40</v>
      </c>
      <c r="G139" s="973">
        <f>SUM(G140:G140)</f>
        <v>35216336.619999997</v>
      </c>
      <c r="H139" s="974">
        <f>SUM(H140:H140)</f>
        <v>39258650.689999998</v>
      </c>
      <c r="I139" s="892">
        <f t="shared" ref="I139" si="35">SUM(I140:I140)</f>
        <v>11724352.35</v>
      </c>
      <c r="J139" s="893">
        <f t="shared" si="21"/>
        <v>0.29864379299684995</v>
      </c>
      <c r="K139" s="831"/>
      <c r="L139" s="831"/>
    </row>
    <row r="140" spans="1:12" s="778" customFormat="1" ht="15.75" customHeight="1" thickBot="1" x14ac:dyDescent="0.3">
      <c r="A140" s="989"/>
      <c r="B140" s="955" t="s">
        <v>38</v>
      </c>
      <c r="C140" s="894"/>
      <c r="D140" s="894" t="s">
        <v>318</v>
      </c>
      <c r="E140" s="992" t="s">
        <v>12</v>
      </c>
      <c r="F140" s="956"/>
      <c r="G140" s="978">
        <v>35216336.619999997</v>
      </c>
      <c r="H140" s="808">
        <v>39258650.689999998</v>
      </c>
      <c r="I140" s="809">
        <v>11724352.35</v>
      </c>
      <c r="J140" s="810">
        <f t="shared" si="21"/>
        <v>0.29864379299684995</v>
      </c>
      <c r="K140" s="831"/>
      <c r="L140" s="831"/>
    </row>
    <row r="141" spans="1:12" s="874" customFormat="1" ht="34.5" customHeight="1" thickBot="1" x14ac:dyDescent="0.3">
      <c r="A141" s="780"/>
      <c r="B141" s="993"/>
      <c r="C141" s="994"/>
      <c r="D141" s="994"/>
      <c r="E141" s="995"/>
      <c r="F141" s="996" t="s">
        <v>202</v>
      </c>
      <c r="G141" s="997">
        <f>G142</f>
        <v>131450970.95</v>
      </c>
      <c r="H141" s="998">
        <f>H142</f>
        <v>203872703.31</v>
      </c>
      <c r="I141" s="999">
        <f t="shared" ref="I141" si="36">I142</f>
        <v>50333057</v>
      </c>
      <c r="J141" s="1000">
        <f t="shared" si="21"/>
        <v>0.24688472847424667</v>
      </c>
      <c r="K141" s="831"/>
      <c r="L141" s="831"/>
    </row>
    <row r="142" spans="1:12" s="766" customFormat="1" ht="30" customHeight="1" x14ac:dyDescent="0.25">
      <c r="A142" s="802"/>
      <c r="B142" s="969"/>
      <c r="C142" s="970"/>
      <c r="D142" s="970"/>
      <c r="E142" s="991"/>
      <c r="F142" s="972" t="s">
        <v>203</v>
      </c>
      <c r="G142" s="973">
        <f>SUM(G143:G143)</f>
        <v>131450970.95</v>
      </c>
      <c r="H142" s="974">
        <f>SUM(H143:H143)</f>
        <v>203872703.31</v>
      </c>
      <c r="I142" s="975">
        <f t="shared" ref="I142" si="37">SUM(I143:I143)</f>
        <v>50333057</v>
      </c>
      <c r="J142" s="976">
        <f t="shared" si="21"/>
        <v>0.24688472847424667</v>
      </c>
      <c r="K142" s="831"/>
      <c r="L142" s="831"/>
    </row>
    <row r="143" spans="1:12" s="766" customFormat="1" ht="17.25" customHeight="1" thickBot="1" x14ac:dyDescent="0.3">
      <c r="A143" s="852"/>
      <c r="B143" s="1001" t="s">
        <v>38</v>
      </c>
      <c r="C143" s="1002"/>
      <c r="D143" s="1002" t="s">
        <v>319</v>
      </c>
      <c r="E143" s="1003" t="s">
        <v>39</v>
      </c>
      <c r="F143" s="853"/>
      <c r="G143" s="928">
        <v>131450970.95</v>
      </c>
      <c r="H143" s="929">
        <v>203872703.31</v>
      </c>
      <c r="I143" s="809">
        <v>50333057</v>
      </c>
      <c r="J143" s="810">
        <f t="shared" si="21"/>
        <v>0.24688472847424667</v>
      </c>
      <c r="K143" s="831"/>
      <c r="L143" s="831"/>
    </row>
    <row r="144" spans="1:12" s="1004" customFormat="1" ht="21.75" customHeight="1" thickBot="1" x14ac:dyDescent="0.3">
      <c r="A144" s="769">
        <v>5</v>
      </c>
      <c r="B144" s="770"/>
      <c r="C144" s="771"/>
      <c r="D144" s="771"/>
      <c r="E144" s="772"/>
      <c r="F144" s="773" t="s">
        <v>256</v>
      </c>
      <c r="G144" s="774">
        <f>G145+G170+G204+G242+G265+G306+G316+G319+G323</f>
        <v>7788567679.3999996</v>
      </c>
      <c r="H144" s="775">
        <f>H145+H170+H204+H242+H265+H268+H306+H314+H316+H319+H323</f>
        <v>10315941849.43</v>
      </c>
      <c r="I144" s="776">
        <f>I145+I170+I204+I242+I265+I268+I306+I314+I316+I319+I323</f>
        <v>2666446084.8299999</v>
      </c>
      <c r="J144" s="777">
        <f t="shared" si="21"/>
        <v>0.25847820041534381</v>
      </c>
      <c r="K144" s="831"/>
      <c r="L144" s="831"/>
    </row>
    <row r="145" spans="1:12" s="874" customFormat="1" ht="37.5" customHeight="1" x14ac:dyDescent="0.25">
      <c r="A145" s="780"/>
      <c r="B145" s="932"/>
      <c r="C145" s="933"/>
      <c r="D145" s="933"/>
      <c r="E145" s="934"/>
      <c r="F145" s="935" t="s">
        <v>174</v>
      </c>
      <c r="G145" s="936">
        <f>G146+G149+G151+G153+G155+G157+G160+G164+G166</f>
        <v>2552130617.5999999</v>
      </c>
      <c r="H145" s="937">
        <f>H146+H149+H151+H153+H155+H157+H160+H164+H166</f>
        <v>2640790351.52</v>
      </c>
      <c r="I145" s="938">
        <f>I146+I149+I151+I153+I155+I157+I160+I164+I166</f>
        <v>957834433.5</v>
      </c>
      <c r="J145" s="939">
        <f t="shared" si="21"/>
        <v>0.36270748753254289</v>
      </c>
      <c r="K145" s="831"/>
      <c r="L145" s="831"/>
    </row>
    <row r="146" spans="1:12" s="884" customFormat="1" ht="26.25" customHeight="1" x14ac:dyDescent="0.25">
      <c r="A146" s="876"/>
      <c r="B146" s="940"/>
      <c r="C146" s="941"/>
      <c r="D146" s="941"/>
      <c r="E146" s="942"/>
      <c r="F146" s="795" t="s">
        <v>47</v>
      </c>
      <c r="G146" s="890">
        <f>SUM(G147:G148)</f>
        <v>1687752041</v>
      </c>
      <c r="H146" s="891">
        <f>SUM(H147:H148)</f>
        <v>1834070244</v>
      </c>
      <c r="I146" s="892">
        <f t="shared" ref="I146" si="38">SUM(I147:I148)</f>
        <v>676903194.40999997</v>
      </c>
      <c r="J146" s="893">
        <f t="shared" si="21"/>
        <v>0.36907157543416313</v>
      </c>
      <c r="K146" s="831"/>
      <c r="L146" s="831"/>
    </row>
    <row r="147" spans="1:12" s="766" customFormat="1" ht="12.75" customHeight="1" x14ac:dyDescent="0.25">
      <c r="A147" s="802"/>
      <c r="B147" s="955" t="s">
        <v>45</v>
      </c>
      <c r="C147" s="894"/>
      <c r="D147" s="894" t="s">
        <v>320</v>
      </c>
      <c r="E147" s="895" t="s">
        <v>53</v>
      </c>
      <c r="F147" s="823"/>
      <c r="G147" s="889">
        <v>1687107641</v>
      </c>
      <c r="H147" s="825">
        <v>1833449844</v>
      </c>
      <c r="I147" s="826">
        <v>676679194.40999997</v>
      </c>
      <c r="J147" s="827">
        <f t="shared" si="21"/>
        <v>0.36907428726476793</v>
      </c>
      <c r="K147" s="831"/>
      <c r="L147" s="831"/>
    </row>
    <row r="148" spans="1:12" s="766" customFormat="1" ht="12.75" customHeight="1" x14ac:dyDescent="0.25">
      <c r="A148" s="802"/>
      <c r="B148" s="955" t="s">
        <v>45</v>
      </c>
      <c r="C148" s="894"/>
      <c r="D148" s="894" t="s">
        <v>321</v>
      </c>
      <c r="E148" s="895" t="s">
        <v>12</v>
      </c>
      <c r="F148" s="823"/>
      <c r="G148" s="889">
        <v>644400</v>
      </c>
      <c r="H148" s="825">
        <v>620400</v>
      </c>
      <c r="I148" s="826">
        <v>224000</v>
      </c>
      <c r="J148" s="827">
        <f t="shared" si="21"/>
        <v>0.36105738233397811</v>
      </c>
      <c r="K148" s="831"/>
      <c r="L148" s="831"/>
    </row>
    <row r="149" spans="1:12" s="884" customFormat="1" ht="45" hidden="1" customHeight="1" x14ac:dyDescent="0.25">
      <c r="A149" s="876"/>
      <c r="B149" s="1005"/>
      <c r="C149" s="1006"/>
      <c r="D149" s="1006"/>
      <c r="E149" s="1007"/>
      <c r="F149" s="1008" t="s">
        <v>48</v>
      </c>
      <c r="G149" s="1009">
        <f>G150</f>
        <v>0</v>
      </c>
      <c r="H149" s="1010"/>
      <c r="I149" s="1011"/>
      <c r="J149" s="1012" t="e">
        <f t="shared" si="21"/>
        <v>#DIV/0!</v>
      </c>
      <c r="K149" s="831"/>
      <c r="L149" s="831"/>
    </row>
    <row r="150" spans="1:12" s="766" customFormat="1" ht="12.75" hidden="1" customHeight="1" x14ac:dyDescent="0.25">
      <c r="A150" s="802"/>
      <c r="B150" s="955" t="s">
        <v>45</v>
      </c>
      <c r="C150" s="894"/>
      <c r="D150" s="894" t="s">
        <v>49</v>
      </c>
      <c r="E150" s="895" t="s">
        <v>12</v>
      </c>
      <c r="F150" s="823" t="s">
        <v>7</v>
      </c>
      <c r="G150" s="889"/>
      <c r="H150" s="825"/>
      <c r="I150" s="826"/>
      <c r="J150" s="827" t="e">
        <f t="shared" ref="J150:J213" si="39">I150/H150</f>
        <v>#DIV/0!</v>
      </c>
      <c r="K150" s="831"/>
      <c r="L150" s="831"/>
    </row>
    <row r="151" spans="1:12" s="884" customFormat="1" ht="52.5" customHeight="1" x14ac:dyDescent="0.25">
      <c r="A151" s="876"/>
      <c r="B151" s="940"/>
      <c r="C151" s="941"/>
      <c r="D151" s="941"/>
      <c r="E151" s="942"/>
      <c r="F151" s="795" t="s">
        <v>50</v>
      </c>
      <c r="G151" s="890">
        <f>G152</f>
        <v>88377294</v>
      </c>
      <c r="H151" s="891">
        <f>SUM(H152)</f>
        <v>90014803</v>
      </c>
      <c r="I151" s="892">
        <f t="shared" ref="I151" si="40">I152</f>
        <v>19372813.670000002</v>
      </c>
      <c r="J151" s="893">
        <f t="shared" si="39"/>
        <v>0.21521808662959582</v>
      </c>
      <c r="K151" s="831"/>
      <c r="L151" s="831"/>
    </row>
    <row r="152" spans="1:12" s="765" customFormat="1" ht="12.75" customHeight="1" x14ac:dyDescent="0.25">
      <c r="A152" s="802"/>
      <c r="B152" s="1338" t="s">
        <v>45</v>
      </c>
      <c r="C152" s="1341"/>
      <c r="D152" s="1341" t="s">
        <v>322</v>
      </c>
      <c r="E152" s="1344" t="s">
        <v>16</v>
      </c>
      <c r="F152" s="823"/>
      <c r="G152" s="889">
        <v>88377294</v>
      </c>
      <c r="H152" s="825">
        <v>90014803</v>
      </c>
      <c r="I152" s="826">
        <v>19372813.670000002</v>
      </c>
      <c r="J152" s="827">
        <f t="shared" si="39"/>
        <v>0.21521808662959582</v>
      </c>
      <c r="K152" s="831"/>
      <c r="L152" s="831"/>
    </row>
    <row r="153" spans="1:12" s="884" customFormat="1" ht="18.75" customHeight="1" x14ac:dyDescent="0.25">
      <c r="A153" s="876"/>
      <c r="B153" s="940"/>
      <c r="C153" s="941"/>
      <c r="D153" s="941"/>
      <c r="E153" s="942"/>
      <c r="F153" s="795" t="s">
        <v>52</v>
      </c>
      <c r="G153" s="890">
        <f>G154</f>
        <v>727129115.19000006</v>
      </c>
      <c r="H153" s="891">
        <f>H154</f>
        <v>651553431.73000002</v>
      </c>
      <c r="I153" s="892">
        <f t="shared" ref="I153" si="41">I154</f>
        <v>243223904.22999999</v>
      </c>
      <c r="J153" s="893">
        <f t="shared" si="39"/>
        <v>0.3732984777383393</v>
      </c>
      <c r="K153" s="831"/>
      <c r="L153" s="831"/>
    </row>
    <row r="154" spans="1:12" s="766" customFormat="1" ht="12.75" customHeight="1" x14ac:dyDescent="0.25">
      <c r="A154" s="802"/>
      <c r="B154" s="955" t="s">
        <v>45</v>
      </c>
      <c r="C154" s="894"/>
      <c r="D154" s="894" t="s">
        <v>323</v>
      </c>
      <c r="E154" s="895" t="s">
        <v>26</v>
      </c>
      <c r="F154" s="823"/>
      <c r="G154" s="889">
        <v>727129115.19000006</v>
      </c>
      <c r="H154" s="825">
        <v>651553431.73000002</v>
      </c>
      <c r="I154" s="826">
        <v>243223904.22999999</v>
      </c>
      <c r="J154" s="827">
        <f t="shared" si="39"/>
        <v>0.3732984777383393</v>
      </c>
      <c r="K154" s="831"/>
      <c r="L154" s="831"/>
    </row>
    <row r="155" spans="1:12" s="884" customFormat="1" ht="18" customHeight="1" x14ac:dyDescent="0.25">
      <c r="A155" s="876"/>
      <c r="B155" s="940"/>
      <c r="C155" s="941"/>
      <c r="D155" s="941"/>
      <c r="E155" s="942"/>
      <c r="F155" s="795" t="s">
        <v>54</v>
      </c>
      <c r="G155" s="890">
        <f t="shared" ref="G155:I155" si="42">G156</f>
        <v>48872167.409999996</v>
      </c>
      <c r="H155" s="891">
        <f>H156</f>
        <v>46764005.289999999</v>
      </c>
      <c r="I155" s="892">
        <f t="shared" si="42"/>
        <v>18334521.190000001</v>
      </c>
      <c r="J155" s="893">
        <f t="shared" si="39"/>
        <v>0.39206481729486609</v>
      </c>
      <c r="K155" s="831"/>
      <c r="L155" s="831"/>
    </row>
    <row r="156" spans="1:12" s="766" customFormat="1" ht="12.75" customHeight="1" x14ac:dyDescent="0.25">
      <c r="A156" s="802"/>
      <c r="B156" s="1014" t="s">
        <v>45</v>
      </c>
      <c r="C156" s="821"/>
      <c r="D156" s="821" t="s">
        <v>324</v>
      </c>
      <c r="E156" s="822" t="s">
        <v>53</v>
      </c>
      <c r="F156" s="823"/>
      <c r="G156" s="889">
        <v>48872167.409999996</v>
      </c>
      <c r="H156" s="825">
        <v>46764005.289999999</v>
      </c>
      <c r="I156" s="826">
        <v>18334521.190000001</v>
      </c>
      <c r="J156" s="827">
        <f t="shared" si="39"/>
        <v>0.39206481729486609</v>
      </c>
      <c r="K156" s="831"/>
      <c r="L156" s="831"/>
    </row>
    <row r="157" spans="1:12" s="884" customFormat="1" ht="18" customHeight="1" x14ac:dyDescent="0.25">
      <c r="A157" s="876"/>
      <c r="B157" s="940"/>
      <c r="C157" s="941"/>
      <c r="D157" s="941"/>
      <c r="E157" s="942"/>
      <c r="F157" s="795" t="s">
        <v>55</v>
      </c>
      <c r="G157" s="890">
        <f>SUM(G158:G159)</f>
        <v>0</v>
      </c>
      <c r="H157" s="891">
        <f>SUM(H158:H159)</f>
        <v>18387867.5</v>
      </c>
      <c r="I157" s="892">
        <f>SUM(I158:I159)</f>
        <v>0</v>
      </c>
      <c r="J157" s="893">
        <f t="shared" si="39"/>
        <v>0</v>
      </c>
      <c r="K157" s="831"/>
      <c r="L157" s="831"/>
    </row>
    <row r="158" spans="1:12" s="766" customFormat="1" ht="12.75" customHeight="1" x14ac:dyDescent="0.25">
      <c r="A158" s="802"/>
      <c r="B158" s="962" t="s">
        <v>45</v>
      </c>
      <c r="C158" s="821"/>
      <c r="D158" s="821" t="s">
        <v>531</v>
      </c>
      <c r="E158" s="821"/>
      <c r="F158" s="1029"/>
      <c r="G158" s="889"/>
      <c r="H158" s="825">
        <v>18387867.5</v>
      </c>
      <c r="I158" s="826">
        <v>0</v>
      </c>
      <c r="J158" s="827">
        <f t="shared" si="39"/>
        <v>0</v>
      </c>
      <c r="K158" s="831"/>
      <c r="L158" s="831"/>
    </row>
    <row r="159" spans="1:12" s="765" customFormat="1" ht="12.75" customHeight="1" x14ac:dyDescent="0.25">
      <c r="A159" s="802"/>
      <c r="B159" s="962"/>
      <c r="C159" s="821"/>
      <c r="D159" s="821"/>
      <c r="E159" s="821"/>
      <c r="F159" s="1029"/>
      <c r="G159" s="889"/>
      <c r="H159" s="825"/>
      <c r="I159" s="826"/>
      <c r="J159" s="827" t="e">
        <f t="shared" si="39"/>
        <v>#DIV/0!</v>
      </c>
      <c r="K159" s="831"/>
      <c r="L159" s="831"/>
    </row>
    <row r="160" spans="1:12" s="884" customFormat="1" ht="28.5" hidden="1" customHeight="1" x14ac:dyDescent="0.25">
      <c r="A160" s="876"/>
      <c r="B160" s="1015"/>
      <c r="C160" s="1016"/>
      <c r="D160" s="1016"/>
      <c r="E160" s="1017"/>
      <c r="F160" s="1018" t="s">
        <v>163</v>
      </c>
      <c r="G160" s="1019">
        <f t="shared" ref="G160:I160" si="43">SUM(G161:G163)</f>
        <v>0</v>
      </c>
      <c r="H160" s="1020">
        <f t="shared" si="43"/>
        <v>0</v>
      </c>
      <c r="I160" s="1021">
        <f t="shared" si="43"/>
        <v>0</v>
      </c>
      <c r="J160" s="1022" t="e">
        <f t="shared" si="39"/>
        <v>#DIV/0!</v>
      </c>
      <c r="K160" s="831"/>
      <c r="L160" s="831"/>
    </row>
    <row r="161" spans="1:12" s="765" customFormat="1" ht="12.75" hidden="1" customHeight="1" x14ac:dyDescent="0.25">
      <c r="A161" s="802"/>
      <c r="B161" s="1781" t="s">
        <v>45</v>
      </c>
      <c r="C161" s="1754"/>
      <c r="D161" s="1754" t="s">
        <v>162</v>
      </c>
      <c r="E161" s="1756" t="s">
        <v>26</v>
      </c>
      <c r="F161" s="823"/>
      <c r="G161" s="889"/>
      <c r="H161" s="825"/>
      <c r="I161" s="826"/>
      <c r="J161" s="827" t="e">
        <f t="shared" si="39"/>
        <v>#DIV/0!</v>
      </c>
      <c r="K161" s="831"/>
      <c r="L161" s="831"/>
    </row>
    <row r="162" spans="1:12" s="765" customFormat="1" ht="12.75" hidden="1" customHeight="1" x14ac:dyDescent="0.25">
      <c r="A162" s="802"/>
      <c r="B162" s="1786"/>
      <c r="C162" s="1787"/>
      <c r="D162" s="1787"/>
      <c r="E162" s="1788"/>
      <c r="F162" s="823" t="s">
        <v>7</v>
      </c>
      <c r="G162" s="889"/>
      <c r="H162" s="825"/>
      <c r="I162" s="826"/>
      <c r="J162" s="827" t="e">
        <f t="shared" si="39"/>
        <v>#DIV/0!</v>
      </c>
      <c r="K162" s="831"/>
      <c r="L162" s="831"/>
    </row>
    <row r="163" spans="1:12" s="765" customFormat="1" ht="12.75" hidden="1" customHeight="1" x14ac:dyDescent="0.25">
      <c r="A163" s="802"/>
      <c r="B163" s="1782"/>
      <c r="C163" s="1755"/>
      <c r="D163" s="1755"/>
      <c r="E163" s="1757"/>
      <c r="F163" s="823" t="s">
        <v>9</v>
      </c>
      <c r="G163" s="889"/>
      <c r="H163" s="825"/>
      <c r="I163" s="826"/>
      <c r="J163" s="827" t="e">
        <f t="shared" si="39"/>
        <v>#DIV/0!</v>
      </c>
      <c r="K163" s="831"/>
      <c r="L163" s="831"/>
    </row>
    <row r="164" spans="1:12" s="884" customFormat="1" ht="30" hidden="1" customHeight="1" x14ac:dyDescent="0.25">
      <c r="A164" s="876"/>
      <c r="B164" s="940"/>
      <c r="C164" s="941"/>
      <c r="D164" s="941"/>
      <c r="E164" s="942"/>
      <c r="F164" s="795" t="s">
        <v>58</v>
      </c>
      <c r="G164" s="890">
        <f>SUM(G165:G165)</f>
        <v>0</v>
      </c>
      <c r="H164" s="891">
        <f>SUM(H165:H165)</f>
        <v>0</v>
      </c>
      <c r="I164" s="892">
        <f>SUM(I165:I165)</f>
        <v>0</v>
      </c>
      <c r="J164" s="893" t="e">
        <f t="shared" si="39"/>
        <v>#DIV/0!</v>
      </c>
      <c r="K164" s="831"/>
      <c r="L164" s="831"/>
    </row>
    <row r="165" spans="1:12" s="766" customFormat="1" ht="15" hidden="1" customHeight="1" x14ac:dyDescent="0.25">
      <c r="A165" s="802"/>
      <c r="B165" s="1331" t="s">
        <v>45</v>
      </c>
      <c r="C165" s="1333"/>
      <c r="D165" s="1333" t="s">
        <v>449</v>
      </c>
      <c r="E165" s="1335" t="s">
        <v>26</v>
      </c>
      <c r="F165" s="823"/>
      <c r="G165" s="889"/>
      <c r="H165" s="825"/>
      <c r="I165" s="826"/>
      <c r="J165" s="827" t="e">
        <f t="shared" si="39"/>
        <v>#DIV/0!</v>
      </c>
      <c r="K165" s="831"/>
      <c r="L165" s="831"/>
    </row>
    <row r="166" spans="1:12" s="884" customFormat="1" ht="15" hidden="1" customHeight="1" x14ac:dyDescent="0.25">
      <c r="A166" s="876"/>
      <c r="B166" s="1015"/>
      <c r="C166" s="1016"/>
      <c r="D166" s="1016"/>
      <c r="E166" s="1017"/>
      <c r="F166" s="1018" t="s">
        <v>56</v>
      </c>
      <c r="G166" s="1019">
        <f t="shared" ref="G166:I166" si="44">SUM(G167:G169)</f>
        <v>0</v>
      </c>
      <c r="H166" s="1020">
        <f t="shared" si="44"/>
        <v>0</v>
      </c>
      <c r="I166" s="1021">
        <f t="shared" si="44"/>
        <v>0</v>
      </c>
      <c r="J166" s="1022" t="e">
        <f t="shared" si="39"/>
        <v>#DIV/0!</v>
      </c>
      <c r="K166" s="831"/>
      <c r="L166" s="831"/>
    </row>
    <row r="167" spans="1:12" s="765" customFormat="1" ht="12.75" hidden="1" customHeight="1" x14ac:dyDescent="0.25">
      <c r="A167" s="802"/>
      <c r="B167" s="1781" t="s">
        <v>45</v>
      </c>
      <c r="C167" s="1754"/>
      <c r="D167" s="1754" t="s">
        <v>57</v>
      </c>
      <c r="E167" s="1756" t="s">
        <v>26</v>
      </c>
      <c r="F167" s="823"/>
      <c r="G167" s="889"/>
      <c r="H167" s="825"/>
      <c r="I167" s="826"/>
      <c r="J167" s="827" t="e">
        <f t="shared" si="39"/>
        <v>#DIV/0!</v>
      </c>
      <c r="K167" s="831"/>
      <c r="L167" s="831"/>
    </row>
    <row r="168" spans="1:12" s="765" customFormat="1" ht="12.75" hidden="1" customHeight="1" x14ac:dyDescent="0.25">
      <c r="A168" s="802"/>
      <c r="B168" s="1782"/>
      <c r="C168" s="1755"/>
      <c r="D168" s="1755"/>
      <c r="E168" s="1757"/>
      <c r="F168" s="823" t="s">
        <v>7</v>
      </c>
      <c r="G168" s="889"/>
      <c r="H168" s="825"/>
      <c r="I168" s="826"/>
      <c r="J168" s="827" t="e">
        <f t="shared" si="39"/>
        <v>#DIV/0!</v>
      </c>
      <c r="K168" s="831"/>
      <c r="L168" s="831"/>
    </row>
    <row r="169" spans="1:12" s="765" customFormat="1" ht="12.75" hidden="1" customHeight="1" x14ac:dyDescent="0.25">
      <c r="A169" s="802"/>
      <c r="B169" s="1023"/>
      <c r="C169" s="821"/>
      <c r="D169" s="821"/>
      <c r="E169" s="822"/>
      <c r="F169" s="823"/>
      <c r="G169" s="889"/>
      <c r="H169" s="825"/>
      <c r="I169" s="826"/>
      <c r="J169" s="827" t="e">
        <f t="shared" si="39"/>
        <v>#DIV/0!</v>
      </c>
      <c r="K169" s="831"/>
      <c r="L169" s="831"/>
    </row>
    <row r="170" spans="1:12" s="874" customFormat="1" ht="36" customHeight="1" x14ac:dyDescent="0.25">
      <c r="A170" s="1024"/>
      <c r="B170" s="947"/>
      <c r="C170" s="948"/>
      <c r="D170" s="948"/>
      <c r="E170" s="949"/>
      <c r="F170" s="950" t="s">
        <v>175</v>
      </c>
      <c r="G170" s="951">
        <f>G171+G174+G176+G178+G180+G186+G202</f>
        <v>3499688491.23</v>
      </c>
      <c r="H170" s="952">
        <f>H171+H174+H176+H178+H180+H186+H202+H200+H191</f>
        <v>4077609899.5200005</v>
      </c>
      <c r="I170" s="952">
        <f>I171+I174+I176+I178+I180+I186+I202+I200+I191</f>
        <v>1181708422.3200002</v>
      </c>
      <c r="J170" s="954">
        <f>I170/H170</f>
        <v>0.28980418711929901</v>
      </c>
      <c r="K170" s="831"/>
      <c r="L170" s="831"/>
    </row>
    <row r="171" spans="1:12" s="884" customFormat="1" ht="21.75" customHeight="1" x14ac:dyDescent="0.25">
      <c r="A171" s="876"/>
      <c r="B171" s="940"/>
      <c r="C171" s="941"/>
      <c r="D171" s="941"/>
      <c r="E171" s="942"/>
      <c r="F171" s="795" t="s">
        <v>47</v>
      </c>
      <c r="G171" s="890">
        <f>SUM(G172:G173)</f>
        <v>2294872764</v>
      </c>
      <c r="H171" s="891">
        <f>SUM(H172:H173)</f>
        <v>2593796437</v>
      </c>
      <c r="I171" s="892">
        <f t="shared" ref="I171" si="45">SUM(I172:I173)</f>
        <v>683154009</v>
      </c>
      <c r="J171" s="893">
        <f t="shared" si="39"/>
        <v>0.26337996276613745</v>
      </c>
      <c r="K171" s="831"/>
      <c r="L171" s="831"/>
    </row>
    <row r="172" spans="1:12" s="765" customFormat="1" ht="12.75" customHeight="1" x14ac:dyDescent="0.25">
      <c r="A172" s="802"/>
      <c r="B172" s="955" t="s">
        <v>45</v>
      </c>
      <c r="C172" s="894"/>
      <c r="D172" s="894" t="s">
        <v>325</v>
      </c>
      <c r="E172" s="895" t="s">
        <v>53</v>
      </c>
      <c r="F172" s="922"/>
      <c r="G172" s="923">
        <v>2293414764</v>
      </c>
      <c r="H172" s="924">
        <v>2592262837</v>
      </c>
      <c r="I172" s="826">
        <v>682672909</v>
      </c>
      <c r="J172" s="827">
        <f t="shared" si="39"/>
        <v>0.26335018936199023</v>
      </c>
      <c r="K172" s="831"/>
      <c r="L172" s="831"/>
    </row>
    <row r="173" spans="1:12" s="765" customFormat="1" ht="12.75" customHeight="1" x14ac:dyDescent="0.25">
      <c r="A173" s="802"/>
      <c r="B173" s="955" t="s">
        <v>45</v>
      </c>
      <c r="C173" s="894"/>
      <c r="D173" s="894" t="s">
        <v>326</v>
      </c>
      <c r="E173" s="895" t="s">
        <v>12</v>
      </c>
      <c r="F173" s="823"/>
      <c r="G173" s="889">
        <v>1458000</v>
      </c>
      <c r="H173" s="825">
        <v>1533600</v>
      </c>
      <c r="I173" s="826">
        <v>481100</v>
      </c>
      <c r="J173" s="827">
        <f t="shared" si="39"/>
        <v>0.31370631194574855</v>
      </c>
      <c r="K173" s="831"/>
      <c r="L173" s="831"/>
    </row>
    <row r="174" spans="1:12" s="884" customFormat="1" ht="83.25" customHeight="1" x14ac:dyDescent="0.25">
      <c r="A174" s="876"/>
      <c r="B174" s="940"/>
      <c r="C174" s="941"/>
      <c r="D174" s="941"/>
      <c r="E174" s="942"/>
      <c r="F174" s="795" t="s">
        <v>561</v>
      </c>
      <c r="G174" s="890">
        <f>G175</f>
        <v>164052000</v>
      </c>
      <c r="H174" s="891">
        <f>H175</f>
        <v>174441960</v>
      </c>
      <c r="I174" s="892">
        <f t="shared" ref="I174" si="46">I175</f>
        <v>56093520</v>
      </c>
      <c r="J174" s="893">
        <f t="shared" si="39"/>
        <v>0.32155978985789885</v>
      </c>
      <c r="K174" s="831"/>
      <c r="L174" s="831"/>
    </row>
    <row r="175" spans="1:12" s="766" customFormat="1" ht="14.25" customHeight="1" x14ac:dyDescent="0.25">
      <c r="A175" s="802"/>
      <c r="B175" s="955" t="s">
        <v>45</v>
      </c>
      <c r="C175" s="894"/>
      <c r="D175" s="894" t="s">
        <v>562</v>
      </c>
      <c r="E175" s="895" t="s">
        <v>53</v>
      </c>
      <c r="F175" s="823"/>
      <c r="G175" s="889">
        <v>164052000</v>
      </c>
      <c r="H175" s="825">
        <v>174441960</v>
      </c>
      <c r="I175" s="826">
        <v>56093520</v>
      </c>
      <c r="J175" s="827">
        <f t="shared" si="39"/>
        <v>0.32155978985789885</v>
      </c>
      <c r="K175" s="831"/>
      <c r="L175" s="831"/>
    </row>
    <row r="176" spans="1:12" s="884" customFormat="1" ht="15" customHeight="1" x14ac:dyDescent="0.25">
      <c r="A176" s="876"/>
      <c r="B176" s="940"/>
      <c r="C176" s="941"/>
      <c r="D176" s="941"/>
      <c r="E176" s="942"/>
      <c r="F176" s="795" t="s">
        <v>54</v>
      </c>
      <c r="G176" s="890">
        <f>G177</f>
        <v>378255196.81</v>
      </c>
      <c r="H176" s="891">
        <f>H177</f>
        <v>520355478.56999999</v>
      </c>
      <c r="I176" s="892">
        <f t="shared" ref="I176" si="47">I177</f>
        <v>194859298.84999999</v>
      </c>
      <c r="J176" s="893">
        <f t="shared" si="39"/>
        <v>0.37447342609997497</v>
      </c>
      <c r="K176" s="831"/>
      <c r="L176" s="831"/>
    </row>
    <row r="177" spans="1:12" s="765" customFormat="1" ht="14.25" customHeight="1" x14ac:dyDescent="0.25">
      <c r="A177" s="802"/>
      <c r="B177" s="955" t="s">
        <v>45</v>
      </c>
      <c r="C177" s="894"/>
      <c r="D177" s="894" t="s">
        <v>328</v>
      </c>
      <c r="E177" s="895" t="s">
        <v>53</v>
      </c>
      <c r="F177" s="823"/>
      <c r="G177" s="889">
        <v>378255196.81</v>
      </c>
      <c r="H177" s="825">
        <v>520355478.56999999</v>
      </c>
      <c r="I177" s="826">
        <v>194859298.84999999</v>
      </c>
      <c r="J177" s="827">
        <f t="shared" si="39"/>
        <v>0.37447342609997497</v>
      </c>
      <c r="K177" s="831"/>
      <c r="L177" s="831"/>
    </row>
    <row r="178" spans="1:12" s="884" customFormat="1" ht="30" customHeight="1" x14ac:dyDescent="0.25">
      <c r="A178" s="876"/>
      <c r="B178" s="940"/>
      <c r="C178" s="941"/>
      <c r="D178" s="941"/>
      <c r="E178" s="942"/>
      <c r="F178" s="795" t="s">
        <v>60</v>
      </c>
      <c r="G178" s="890">
        <f>G179</f>
        <v>281802018.19999999</v>
      </c>
      <c r="H178" s="891">
        <f>H179</f>
        <v>350739699.55000001</v>
      </c>
      <c r="I178" s="892">
        <f t="shared" ref="I178" si="48">I179</f>
        <v>93871971.579999998</v>
      </c>
      <c r="J178" s="893">
        <f t="shared" si="39"/>
        <v>0.26763999541665229</v>
      </c>
      <c r="K178" s="831"/>
      <c r="L178" s="831"/>
    </row>
    <row r="179" spans="1:12" s="765" customFormat="1" ht="12.75" customHeight="1" x14ac:dyDescent="0.25">
      <c r="A179" s="802"/>
      <c r="B179" s="1025" t="s">
        <v>45</v>
      </c>
      <c r="C179" s="894"/>
      <c r="D179" s="894" t="s">
        <v>329</v>
      </c>
      <c r="E179" s="895" t="s">
        <v>53</v>
      </c>
      <c r="F179" s="823"/>
      <c r="G179" s="889">
        <v>281802018.19999999</v>
      </c>
      <c r="H179" s="825">
        <v>350739699.55000001</v>
      </c>
      <c r="I179" s="826">
        <v>93871971.579999998</v>
      </c>
      <c r="J179" s="827">
        <f t="shared" si="39"/>
        <v>0.26763999541665229</v>
      </c>
      <c r="K179" s="831"/>
      <c r="L179" s="831"/>
    </row>
    <row r="180" spans="1:12" s="884" customFormat="1" ht="21" customHeight="1" x14ac:dyDescent="0.25">
      <c r="A180" s="876"/>
      <c r="B180" s="940"/>
      <c r="C180" s="941"/>
      <c r="D180" s="941"/>
      <c r="E180" s="942"/>
      <c r="F180" s="795" t="s">
        <v>61</v>
      </c>
      <c r="G180" s="890">
        <f t="shared" ref="G180:I180" si="49">G181</f>
        <v>58273531.380000003</v>
      </c>
      <c r="H180" s="891">
        <f t="shared" si="49"/>
        <v>58679956</v>
      </c>
      <c r="I180" s="892">
        <f t="shared" si="49"/>
        <v>20560594.34</v>
      </c>
      <c r="J180" s="893">
        <f t="shared" si="39"/>
        <v>0.35038530601488521</v>
      </c>
      <c r="K180" s="831"/>
      <c r="L180" s="831"/>
    </row>
    <row r="181" spans="1:12" s="765" customFormat="1" ht="14.25" customHeight="1" x14ac:dyDescent="0.25">
      <c r="A181" s="802"/>
      <c r="B181" s="955" t="s">
        <v>45</v>
      </c>
      <c r="C181" s="894"/>
      <c r="D181" s="894" t="s">
        <v>330</v>
      </c>
      <c r="E181" s="895" t="s">
        <v>12</v>
      </c>
      <c r="F181" s="823"/>
      <c r="G181" s="889">
        <v>58273531.380000003</v>
      </c>
      <c r="H181" s="825">
        <v>58679956</v>
      </c>
      <c r="I181" s="826">
        <v>20560594.34</v>
      </c>
      <c r="J181" s="827">
        <f t="shared" si="39"/>
        <v>0.35038530601488521</v>
      </c>
      <c r="K181" s="831"/>
      <c r="L181" s="831"/>
    </row>
    <row r="182" spans="1:12" s="884" customFormat="1" ht="45" hidden="1" customHeight="1" x14ac:dyDescent="0.25">
      <c r="A182" s="876"/>
      <c r="B182" s="1005"/>
      <c r="C182" s="1006"/>
      <c r="D182" s="1006"/>
      <c r="E182" s="1007"/>
      <c r="F182" s="1008" t="s">
        <v>62</v>
      </c>
      <c r="G182" s="1009">
        <f t="shared" ref="G182:I182" si="50">SUM(G183:G185)</f>
        <v>0</v>
      </c>
      <c r="H182" s="1010">
        <f t="shared" si="50"/>
        <v>0</v>
      </c>
      <c r="I182" s="1011">
        <f t="shared" si="50"/>
        <v>0</v>
      </c>
      <c r="J182" s="1012" t="e">
        <f t="shared" si="39"/>
        <v>#DIV/0!</v>
      </c>
      <c r="K182" s="831"/>
      <c r="L182" s="831"/>
    </row>
    <row r="183" spans="1:12" s="765" customFormat="1" ht="12.75" hidden="1" customHeight="1" x14ac:dyDescent="0.25">
      <c r="A183" s="802"/>
      <c r="B183" s="1777" t="s">
        <v>45</v>
      </c>
      <c r="C183" s="1765"/>
      <c r="D183" s="1765" t="s">
        <v>63</v>
      </c>
      <c r="E183" s="1768" t="s">
        <v>26</v>
      </c>
      <c r="F183" s="823"/>
      <c r="G183" s="889"/>
      <c r="H183" s="825"/>
      <c r="I183" s="826"/>
      <c r="J183" s="827" t="e">
        <f t="shared" si="39"/>
        <v>#DIV/0!</v>
      </c>
      <c r="K183" s="831"/>
      <c r="L183" s="831"/>
    </row>
    <row r="184" spans="1:12" s="765" customFormat="1" ht="12.75" hidden="1" customHeight="1" x14ac:dyDescent="0.25">
      <c r="A184" s="802"/>
      <c r="B184" s="1779"/>
      <c r="C184" s="1766"/>
      <c r="D184" s="1766"/>
      <c r="E184" s="1769"/>
      <c r="F184" s="823" t="s">
        <v>7</v>
      </c>
      <c r="G184" s="889"/>
      <c r="H184" s="825"/>
      <c r="I184" s="826"/>
      <c r="J184" s="827" t="e">
        <f t="shared" si="39"/>
        <v>#DIV/0!</v>
      </c>
      <c r="K184" s="831"/>
      <c r="L184" s="831"/>
    </row>
    <row r="185" spans="1:12" s="765" customFormat="1" ht="12.75" hidden="1" customHeight="1" x14ac:dyDescent="0.25">
      <c r="A185" s="802"/>
      <c r="B185" s="1780"/>
      <c r="C185" s="1772"/>
      <c r="D185" s="1772"/>
      <c r="E185" s="1773"/>
      <c r="F185" s="823" t="s">
        <v>9</v>
      </c>
      <c r="G185" s="889"/>
      <c r="H185" s="825"/>
      <c r="I185" s="826"/>
      <c r="J185" s="827" t="e">
        <f t="shared" si="39"/>
        <v>#DIV/0!</v>
      </c>
      <c r="K185" s="831"/>
      <c r="L185" s="831"/>
    </row>
    <row r="186" spans="1:12" s="884" customFormat="1" ht="38.25" customHeight="1" x14ac:dyDescent="0.25">
      <c r="A186" s="876"/>
      <c r="B186" s="940"/>
      <c r="C186" s="941"/>
      <c r="D186" s="941"/>
      <c r="E186" s="942"/>
      <c r="F186" s="795" t="s">
        <v>212</v>
      </c>
      <c r="G186" s="890">
        <f>G187</f>
        <v>319062620.83999997</v>
      </c>
      <c r="H186" s="891">
        <f>H187</f>
        <v>333983474.07999998</v>
      </c>
      <c r="I186" s="892">
        <f t="shared" ref="I186" si="51">I187</f>
        <v>133169028.55</v>
      </c>
      <c r="J186" s="893">
        <f t="shared" si="39"/>
        <v>0.39872939497030818</v>
      </c>
      <c r="K186" s="831"/>
      <c r="L186" s="831"/>
    </row>
    <row r="187" spans="1:12" s="766" customFormat="1" ht="14.25" customHeight="1" x14ac:dyDescent="0.25">
      <c r="A187" s="802"/>
      <c r="B187" s="955" t="s">
        <v>45</v>
      </c>
      <c r="C187" s="894"/>
      <c r="D187" s="894" t="s">
        <v>331</v>
      </c>
      <c r="E187" s="895" t="s">
        <v>53</v>
      </c>
      <c r="F187" s="823"/>
      <c r="G187" s="889">
        <v>319062620.83999997</v>
      </c>
      <c r="H187" s="825">
        <v>333983474.07999998</v>
      </c>
      <c r="I187" s="826">
        <v>133169028.55</v>
      </c>
      <c r="J187" s="827">
        <f t="shared" si="39"/>
        <v>0.39872939497030818</v>
      </c>
      <c r="K187" s="831"/>
      <c r="L187" s="831"/>
    </row>
    <row r="188" spans="1:12" s="884" customFormat="1" ht="30" hidden="1" customHeight="1" x14ac:dyDescent="0.25">
      <c r="A188" s="876"/>
      <c r="B188" s="1026"/>
      <c r="C188" s="1027"/>
      <c r="D188" s="1027"/>
      <c r="E188" s="1028"/>
      <c r="F188" s="1018" t="s">
        <v>64</v>
      </c>
      <c r="G188" s="1019">
        <f t="shared" ref="G188:I188" si="52">SUM(G189:G190)</f>
        <v>0</v>
      </c>
      <c r="H188" s="1020">
        <f t="shared" si="52"/>
        <v>0</v>
      </c>
      <c r="I188" s="1021">
        <f t="shared" si="52"/>
        <v>0</v>
      </c>
      <c r="J188" s="1022" t="e">
        <f t="shared" si="39"/>
        <v>#DIV/0!</v>
      </c>
      <c r="K188" s="831"/>
      <c r="L188" s="831"/>
    </row>
    <row r="189" spans="1:12" s="766" customFormat="1" ht="12.75" hidden="1" customHeight="1" x14ac:dyDescent="0.25">
      <c r="A189" s="802"/>
      <c r="B189" s="1777" t="s">
        <v>45</v>
      </c>
      <c r="C189" s="1765"/>
      <c r="D189" s="1765" t="s">
        <v>65</v>
      </c>
      <c r="E189" s="1768" t="s">
        <v>26</v>
      </c>
      <c r="F189" s="823"/>
      <c r="G189" s="889"/>
      <c r="H189" s="825"/>
      <c r="I189" s="826"/>
      <c r="J189" s="827" t="e">
        <f t="shared" si="39"/>
        <v>#DIV/0!</v>
      </c>
      <c r="K189" s="831"/>
      <c r="L189" s="831"/>
    </row>
    <row r="190" spans="1:12" s="765" customFormat="1" ht="12.75" hidden="1" customHeight="1" x14ac:dyDescent="0.25">
      <c r="A190" s="802"/>
      <c r="B190" s="1778"/>
      <c r="C190" s="1767"/>
      <c r="D190" s="1767"/>
      <c r="E190" s="1770"/>
      <c r="F190" s="823"/>
      <c r="G190" s="889"/>
      <c r="H190" s="825"/>
      <c r="I190" s="826"/>
      <c r="J190" s="827" t="e">
        <f t="shared" si="39"/>
        <v>#DIV/0!</v>
      </c>
      <c r="K190" s="831"/>
      <c r="L190" s="831"/>
    </row>
    <row r="191" spans="1:12" s="884" customFormat="1" ht="18.75" customHeight="1" x14ac:dyDescent="0.25">
      <c r="A191" s="876"/>
      <c r="B191" s="940"/>
      <c r="C191" s="941"/>
      <c r="D191" s="941"/>
      <c r="E191" s="942"/>
      <c r="F191" s="795" t="s">
        <v>55</v>
      </c>
      <c r="G191" s="890">
        <f t="shared" ref="G191:I191" si="53">SUM(G192:G193)</f>
        <v>0</v>
      </c>
      <c r="H191" s="891">
        <f t="shared" si="53"/>
        <v>45612894.32</v>
      </c>
      <c r="I191" s="892">
        <f t="shared" si="53"/>
        <v>0</v>
      </c>
      <c r="J191" s="893">
        <f t="shared" si="39"/>
        <v>0</v>
      </c>
      <c r="K191" s="831"/>
      <c r="L191" s="831"/>
    </row>
    <row r="192" spans="1:12" s="765" customFormat="1" ht="12.75" customHeight="1" x14ac:dyDescent="0.25">
      <c r="A192" s="802"/>
      <c r="B192" s="962" t="s">
        <v>45</v>
      </c>
      <c r="C192" s="821" t="s">
        <v>43</v>
      </c>
      <c r="D192" s="821" t="s">
        <v>530</v>
      </c>
      <c r="E192" s="821"/>
      <c r="F192" s="1029"/>
      <c r="G192" s="889"/>
      <c r="H192" s="825">
        <v>41700474.32</v>
      </c>
      <c r="I192" s="826">
        <v>0</v>
      </c>
      <c r="J192" s="827">
        <f t="shared" si="39"/>
        <v>0</v>
      </c>
      <c r="K192" s="831"/>
      <c r="L192" s="831"/>
    </row>
    <row r="193" spans="1:12" s="765" customFormat="1" ht="12.75" customHeight="1" x14ac:dyDescent="0.25">
      <c r="A193" s="802"/>
      <c r="B193" s="1346" t="s">
        <v>45</v>
      </c>
      <c r="C193" s="1341" t="s">
        <v>68</v>
      </c>
      <c r="D193" s="1341" t="s">
        <v>611</v>
      </c>
      <c r="E193" s="1344"/>
      <c r="F193" s="823"/>
      <c r="G193" s="889"/>
      <c r="H193" s="825">
        <v>3912420</v>
      </c>
      <c r="I193" s="826">
        <v>0</v>
      </c>
      <c r="J193" s="827">
        <f t="shared" si="39"/>
        <v>0</v>
      </c>
      <c r="K193" s="831"/>
      <c r="L193" s="831"/>
    </row>
    <row r="194" spans="1:12" s="884" customFormat="1" ht="30" hidden="1" customHeight="1" x14ac:dyDescent="0.25">
      <c r="A194" s="876"/>
      <c r="B194" s="1026"/>
      <c r="C194" s="1027"/>
      <c r="D194" s="1027"/>
      <c r="E194" s="1028"/>
      <c r="F194" s="1018" t="s">
        <v>163</v>
      </c>
      <c r="G194" s="1019">
        <f t="shared" ref="G194:I194" si="54">SUM(G195:G196)</f>
        <v>0</v>
      </c>
      <c r="H194" s="1020">
        <f t="shared" si="54"/>
        <v>0</v>
      </c>
      <c r="I194" s="1021">
        <f t="shared" si="54"/>
        <v>0</v>
      </c>
      <c r="J194" s="1022" t="e">
        <f t="shared" si="39"/>
        <v>#DIV/0!</v>
      </c>
      <c r="K194" s="831"/>
      <c r="L194" s="831"/>
    </row>
    <row r="195" spans="1:12" s="765" customFormat="1" ht="12.75" hidden="1" customHeight="1" x14ac:dyDescent="0.25">
      <c r="A195" s="802"/>
      <c r="B195" s="1777" t="s">
        <v>45</v>
      </c>
      <c r="C195" s="1765"/>
      <c r="D195" s="1765" t="s">
        <v>164</v>
      </c>
      <c r="E195" s="1768" t="s">
        <v>26</v>
      </c>
      <c r="F195" s="823"/>
      <c r="G195" s="889"/>
      <c r="H195" s="825"/>
      <c r="I195" s="826"/>
      <c r="J195" s="827" t="e">
        <f t="shared" si="39"/>
        <v>#DIV/0!</v>
      </c>
      <c r="K195" s="831"/>
      <c r="L195" s="831"/>
    </row>
    <row r="196" spans="1:12" s="765" customFormat="1" ht="12.75" hidden="1" customHeight="1" x14ac:dyDescent="0.25">
      <c r="A196" s="802"/>
      <c r="B196" s="1778"/>
      <c r="C196" s="1767"/>
      <c r="D196" s="1767"/>
      <c r="E196" s="1770"/>
      <c r="F196" s="823"/>
      <c r="G196" s="889"/>
      <c r="H196" s="825"/>
      <c r="I196" s="826"/>
      <c r="J196" s="827" t="e">
        <f t="shared" si="39"/>
        <v>#DIV/0!</v>
      </c>
      <c r="K196" s="831"/>
      <c r="L196" s="831"/>
    </row>
    <row r="197" spans="1:12" s="884" customFormat="1" ht="15" hidden="1" customHeight="1" x14ac:dyDescent="0.25">
      <c r="A197" s="876"/>
      <c r="B197" s="1026"/>
      <c r="C197" s="1027"/>
      <c r="D197" s="1027"/>
      <c r="E197" s="1028"/>
      <c r="F197" s="1018" t="s">
        <v>56</v>
      </c>
      <c r="G197" s="1019">
        <f t="shared" ref="G197:I197" si="55">SUM(G198:G199)</f>
        <v>0</v>
      </c>
      <c r="H197" s="1020">
        <f t="shared" si="55"/>
        <v>0</v>
      </c>
      <c r="I197" s="1021">
        <f t="shared" si="55"/>
        <v>0</v>
      </c>
      <c r="J197" s="1022" t="e">
        <f t="shared" si="39"/>
        <v>#DIV/0!</v>
      </c>
      <c r="K197" s="831"/>
      <c r="L197" s="831"/>
    </row>
    <row r="198" spans="1:12" s="765" customFormat="1" ht="12.75" hidden="1" customHeight="1" x14ac:dyDescent="0.25">
      <c r="A198" s="802"/>
      <c r="B198" s="1777" t="s">
        <v>45</v>
      </c>
      <c r="C198" s="1765"/>
      <c r="D198" s="1765" t="s">
        <v>66</v>
      </c>
      <c r="E198" s="1768" t="s">
        <v>26</v>
      </c>
      <c r="F198" s="823"/>
      <c r="G198" s="889"/>
      <c r="H198" s="825"/>
      <c r="I198" s="826"/>
      <c r="J198" s="827" t="e">
        <f t="shared" si="39"/>
        <v>#DIV/0!</v>
      </c>
      <c r="K198" s="831"/>
      <c r="L198" s="831"/>
    </row>
    <row r="199" spans="1:12" s="765" customFormat="1" ht="12.75" hidden="1" customHeight="1" x14ac:dyDescent="0.25">
      <c r="A199" s="802"/>
      <c r="B199" s="1778"/>
      <c r="C199" s="1767"/>
      <c r="D199" s="1767"/>
      <c r="E199" s="1770"/>
      <c r="F199" s="823"/>
      <c r="G199" s="889"/>
      <c r="H199" s="825"/>
      <c r="I199" s="826"/>
      <c r="J199" s="827" t="e">
        <f t="shared" si="39"/>
        <v>#DIV/0!</v>
      </c>
      <c r="K199" s="831"/>
      <c r="L199" s="831"/>
    </row>
    <row r="200" spans="1:12" s="884" customFormat="1" ht="30" hidden="1" customHeight="1" x14ac:dyDescent="0.25">
      <c r="A200" s="876"/>
      <c r="B200" s="940"/>
      <c r="C200" s="941"/>
      <c r="D200" s="941"/>
      <c r="E200" s="942"/>
      <c r="F200" s="795" t="s">
        <v>58</v>
      </c>
      <c r="G200" s="890">
        <f>SUM(G201:G201)</f>
        <v>0</v>
      </c>
      <c r="H200" s="891">
        <f>SUM(H201:H201)</f>
        <v>0</v>
      </c>
      <c r="I200" s="892">
        <f>SUM(I201:I201)</f>
        <v>0</v>
      </c>
      <c r="J200" s="893" t="e">
        <f t="shared" si="39"/>
        <v>#DIV/0!</v>
      </c>
      <c r="K200" s="831"/>
      <c r="L200" s="831"/>
    </row>
    <row r="201" spans="1:12" s="765" customFormat="1" ht="15" hidden="1" customHeight="1" x14ac:dyDescent="0.25">
      <c r="A201" s="802"/>
      <c r="B201" s="1345" t="s">
        <v>45</v>
      </c>
      <c r="C201" s="1347"/>
      <c r="D201" s="1347" t="s">
        <v>450</v>
      </c>
      <c r="E201" s="1348" t="s">
        <v>26</v>
      </c>
      <c r="F201" s="823"/>
      <c r="G201" s="889"/>
      <c r="H201" s="825"/>
      <c r="I201" s="826"/>
      <c r="J201" s="827" t="e">
        <f t="shared" si="39"/>
        <v>#DIV/0!</v>
      </c>
      <c r="K201" s="831"/>
      <c r="L201" s="831"/>
    </row>
    <row r="202" spans="1:12" s="884" customFormat="1" ht="45.75" hidden="1" customHeight="1" x14ac:dyDescent="0.25">
      <c r="A202" s="876"/>
      <c r="B202" s="940"/>
      <c r="C202" s="941"/>
      <c r="D202" s="941"/>
      <c r="E202" s="942"/>
      <c r="F202" s="795" t="s">
        <v>67</v>
      </c>
      <c r="G202" s="890">
        <f>G203</f>
        <v>3370360</v>
      </c>
      <c r="H202" s="891">
        <f>H203</f>
        <v>0</v>
      </c>
      <c r="I202" s="892">
        <f t="shared" ref="I202" si="56">I203</f>
        <v>0</v>
      </c>
      <c r="J202" s="893" t="e">
        <f t="shared" si="39"/>
        <v>#DIV/0!</v>
      </c>
      <c r="K202" s="831"/>
      <c r="L202" s="831"/>
    </row>
    <row r="203" spans="1:12" s="765" customFormat="1" ht="15.75" hidden="1" customHeight="1" x14ac:dyDescent="0.25">
      <c r="A203" s="802"/>
      <c r="B203" s="955" t="s">
        <v>45</v>
      </c>
      <c r="C203" s="894"/>
      <c r="D203" s="894" t="s">
        <v>332</v>
      </c>
      <c r="E203" s="895" t="s">
        <v>26</v>
      </c>
      <c r="F203" s="823"/>
      <c r="G203" s="889">
        <v>3370360</v>
      </c>
      <c r="H203" s="825"/>
      <c r="I203" s="826"/>
      <c r="J203" s="827" t="e">
        <f t="shared" si="39"/>
        <v>#DIV/0!</v>
      </c>
      <c r="K203" s="831"/>
      <c r="L203" s="831"/>
    </row>
    <row r="204" spans="1:12" s="874" customFormat="1" ht="38.25" customHeight="1" x14ac:dyDescent="0.25">
      <c r="A204" s="780"/>
      <c r="B204" s="947"/>
      <c r="C204" s="948"/>
      <c r="D204" s="948"/>
      <c r="E204" s="949"/>
      <c r="F204" s="950" t="s">
        <v>176</v>
      </c>
      <c r="G204" s="951">
        <f>G205+G207</f>
        <v>117943947.61</v>
      </c>
      <c r="H204" s="952">
        <f>H205+H207</f>
        <v>140044936.30000001</v>
      </c>
      <c r="I204" s="953">
        <f>I205+I207</f>
        <v>57580121.400000006</v>
      </c>
      <c r="J204" s="954">
        <f t="shared" si="39"/>
        <v>0.41115461166445616</v>
      </c>
      <c r="K204" s="831"/>
      <c r="L204" s="831"/>
    </row>
    <row r="205" spans="1:12" s="884" customFormat="1" ht="18.75" customHeight="1" x14ac:dyDescent="0.25">
      <c r="A205" s="876"/>
      <c r="B205" s="940"/>
      <c r="C205" s="941"/>
      <c r="D205" s="941"/>
      <c r="E205" s="942"/>
      <c r="F205" s="795" t="s">
        <v>54</v>
      </c>
      <c r="G205" s="890">
        <f>G206</f>
        <v>8036129.5899999999</v>
      </c>
      <c r="H205" s="891">
        <f>H206</f>
        <v>9692274.4299999997</v>
      </c>
      <c r="I205" s="892">
        <f t="shared" ref="I205" si="57">I206</f>
        <v>5694854.3799999999</v>
      </c>
      <c r="J205" s="893">
        <f t="shared" si="39"/>
        <v>0.5875663572187978</v>
      </c>
      <c r="K205" s="831"/>
      <c r="L205" s="831"/>
    </row>
    <row r="206" spans="1:12" s="765" customFormat="1" ht="12.75" customHeight="1" x14ac:dyDescent="0.25">
      <c r="A206" s="802"/>
      <c r="B206" s="955" t="s">
        <v>45</v>
      </c>
      <c r="C206" s="894"/>
      <c r="D206" s="894" t="s">
        <v>333</v>
      </c>
      <c r="E206" s="895" t="s">
        <v>26</v>
      </c>
      <c r="F206" s="823"/>
      <c r="G206" s="889">
        <v>8036129.5899999999</v>
      </c>
      <c r="H206" s="825">
        <v>9692274.4299999997</v>
      </c>
      <c r="I206" s="826">
        <v>5694854.3799999999</v>
      </c>
      <c r="J206" s="827">
        <f t="shared" si="39"/>
        <v>0.5875663572187978</v>
      </c>
      <c r="K206" s="831"/>
      <c r="L206" s="831"/>
    </row>
    <row r="207" spans="1:12" s="884" customFormat="1" ht="16.5" customHeight="1" x14ac:dyDescent="0.25">
      <c r="A207" s="876"/>
      <c r="B207" s="940"/>
      <c r="C207" s="941"/>
      <c r="D207" s="941"/>
      <c r="E207" s="942"/>
      <c r="F207" s="795" t="s">
        <v>69</v>
      </c>
      <c r="G207" s="890">
        <f t="shared" ref="G207:I207" si="58">G208</f>
        <v>109907818.02</v>
      </c>
      <c r="H207" s="891">
        <f t="shared" si="58"/>
        <v>130352661.87</v>
      </c>
      <c r="I207" s="892">
        <f t="shared" si="58"/>
        <v>51885267.020000003</v>
      </c>
      <c r="J207" s="893">
        <f t="shared" si="39"/>
        <v>0.39803764860394564</v>
      </c>
      <c r="K207" s="831"/>
      <c r="L207" s="831"/>
    </row>
    <row r="208" spans="1:12" s="766" customFormat="1" ht="15" customHeight="1" x14ac:dyDescent="0.25">
      <c r="A208" s="802"/>
      <c r="B208" s="955" t="s">
        <v>45</v>
      </c>
      <c r="C208" s="894"/>
      <c r="D208" s="894" t="s">
        <v>334</v>
      </c>
      <c r="E208" s="895" t="s">
        <v>26</v>
      </c>
      <c r="F208" s="823"/>
      <c r="G208" s="889">
        <v>109907818.02</v>
      </c>
      <c r="H208" s="825">
        <v>130352661.87</v>
      </c>
      <c r="I208" s="826">
        <v>51885267.020000003</v>
      </c>
      <c r="J208" s="827">
        <f t="shared" si="39"/>
        <v>0.39803764860394564</v>
      </c>
      <c r="K208" s="831"/>
      <c r="L208" s="831"/>
    </row>
    <row r="209" spans="1:12" s="884" customFormat="1" ht="15" hidden="1" customHeight="1" x14ac:dyDescent="0.25">
      <c r="A209" s="876"/>
      <c r="B209" s="1031"/>
      <c r="C209" s="1027"/>
      <c r="D209" s="1027"/>
      <c r="E209" s="1028"/>
      <c r="F209" s="1018" t="s">
        <v>70</v>
      </c>
      <c r="G209" s="1019">
        <f>SUM(G210:G211)</f>
        <v>0</v>
      </c>
      <c r="H209" s="1020">
        <f>SUM(H210:H211)</f>
        <v>0</v>
      </c>
      <c r="I209" s="1021">
        <f>SUM(I210:I211)</f>
        <v>0</v>
      </c>
      <c r="J209" s="1022" t="e">
        <f t="shared" si="39"/>
        <v>#DIV/0!</v>
      </c>
      <c r="K209" s="831"/>
      <c r="L209" s="831"/>
    </row>
    <row r="210" spans="1:12" s="766" customFormat="1" ht="12.75" hidden="1" customHeight="1" x14ac:dyDescent="0.25">
      <c r="A210" s="802"/>
      <c r="B210" s="1774" t="s">
        <v>45</v>
      </c>
      <c r="C210" s="1765"/>
      <c r="D210" s="1765" t="s">
        <v>71</v>
      </c>
      <c r="E210" s="1768" t="s">
        <v>26</v>
      </c>
      <c r="F210" s="823"/>
      <c r="G210" s="889"/>
      <c r="H210" s="825"/>
      <c r="I210" s="826"/>
      <c r="J210" s="827" t="e">
        <f t="shared" si="39"/>
        <v>#DIV/0!</v>
      </c>
      <c r="K210" s="831"/>
      <c r="L210" s="831"/>
    </row>
    <row r="211" spans="1:12" s="765" customFormat="1" ht="12.75" hidden="1" customHeight="1" x14ac:dyDescent="0.25">
      <c r="A211" s="802"/>
      <c r="B211" s="1776"/>
      <c r="C211" s="1767"/>
      <c r="D211" s="1767"/>
      <c r="E211" s="1770"/>
      <c r="F211" s="823" t="s">
        <v>7</v>
      </c>
      <c r="G211" s="889"/>
      <c r="H211" s="825"/>
      <c r="I211" s="826"/>
      <c r="J211" s="827" t="e">
        <f t="shared" si="39"/>
        <v>#DIV/0!</v>
      </c>
      <c r="K211" s="831"/>
      <c r="L211" s="831"/>
    </row>
    <row r="212" spans="1:12" s="884" customFormat="1" ht="15" hidden="1" customHeight="1" x14ac:dyDescent="0.25">
      <c r="A212" s="876"/>
      <c r="B212" s="1026"/>
      <c r="C212" s="1027"/>
      <c r="D212" s="1027"/>
      <c r="E212" s="1028"/>
      <c r="F212" s="1018" t="s">
        <v>56</v>
      </c>
      <c r="G212" s="1019">
        <f t="shared" ref="G212:I212" si="59">SUM(G213:G214)</f>
        <v>0</v>
      </c>
      <c r="H212" s="1020">
        <f t="shared" si="59"/>
        <v>0</v>
      </c>
      <c r="I212" s="1021">
        <f t="shared" si="59"/>
        <v>0</v>
      </c>
      <c r="J212" s="1022" t="e">
        <f t="shared" si="39"/>
        <v>#DIV/0!</v>
      </c>
      <c r="K212" s="831"/>
      <c r="L212" s="831"/>
    </row>
    <row r="213" spans="1:12" s="766" customFormat="1" ht="12.75" hidden="1" customHeight="1" x14ac:dyDescent="0.25">
      <c r="A213" s="802"/>
      <c r="B213" s="1777" t="s">
        <v>45</v>
      </c>
      <c r="C213" s="1765"/>
      <c r="D213" s="1765" t="s">
        <v>72</v>
      </c>
      <c r="E213" s="1768" t="s">
        <v>26</v>
      </c>
      <c r="F213" s="823"/>
      <c r="G213" s="889"/>
      <c r="H213" s="825"/>
      <c r="I213" s="826"/>
      <c r="J213" s="827" t="e">
        <f t="shared" si="39"/>
        <v>#DIV/0!</v>
      </c>
      <c r="K213" s="831"/>
      <c r="L213" s="831"/>
    </row>
    <row r="214" spans="1:12" s="765" customFormat="1" ht="12.75" hidden="1" customHeight="1" x14ac:dyDescent="0.25">
      <c r="A214" s="802"/>
      <c r="B214" s="1778"/>
      <c r="C214" s="1767"/>
      <c r="D214" s="1767"/>
      <c r="E214" s="1770"/>
      <c r="F214" s="823" t="s">
        <v>7</v>
      </c>
      <c r="G214" s="889"/>
      <c r="H214" s="825"/>
      <c r="I214" s="826"/>
      <c r="J214" s="827" t="e">
        <f t="shared" ref="J214:J277" si="60">I214/H214</f>
        <v>#DIV/0!</v>
      </c>
      <c r="K214" s="831"/>
      <c r="L214" s="831"/>
    </row>
    <row r="215" spans="1:12" s="884" customFormat="1" ht="30" hidden="1" customHeight="1" x14ac:dyDescent="0.25">
      <c r="A215" s="876"/>
      <c r="B215" s="1031"/>
      <c r="C215" s="1027"/>
      <c r="D215" s="1027"/>
      <c r="E215" s="1028"/>
      <c r="F215" s="1018" t="s">
        <v>73</v>
      </c>
      <c r="G215" s="1019">
        <f t="shared" ref="G215:I215" si="61">SUM(G216:G217)</f>
        <v>0</v>
      </c>
      <c r="H215" s="1020">
        <f t="shared" si="61"/>
        <v>0</v>
      </c>
      <c r="I215" s="1021">
        <f t="shared" si="61"/>
        <v>0</v>
      </c>
      <c r="J215" s="1022" t="e">
        <f t="shared" si="60"/>
        <v>#DIV/0!</v>
      </c>
      <c r="K215" s="831"/>
      <c r="L215" s="831"/>
    </row>
    <row r="216" spans="1:12" s="766" customFormat="1" ht="12.75" hidden="1" customHeight="1" x14ac:dyDescent="0.25">
      <c r="A216" s="802"/>
      <c r="B216" s="1774" t="s">
        <v>74</v>
      </c>
      <c r="C216" s="1765"/>
      <c r="D216" s="1765" t="s">
        <v>75</v>
      </c>
      <c r="E216" s="1768" t="s">
        <v>26</v>
      </c>
      <c r="F216" s="823"/>
      <c r="G216" s="889"/>
      <c r="H216" s="825"/>
      <c r="I216" s="826"/>
      <c r="J216" s="827" t="e">
        <f t="shared" si="60"/>
        <v>#DIV/0!</v>
      </c>
      <c r="K216" s="831"/>
      <c r="L216" s="831"/>
    </row>
    <row r="217" spans="1:12" s="765" customFormat="1" ht="12.75" hidden="1" customHeight="1" x14ac:dyDescent="0.25">
      <c r="A217" s="802"/>
      <c r="B217" s="1776"/>
      <c r="C217" s="1767"/>
      <c r="D217" s="1767"/>
      <c r="E217" s="1770"/>
      <c r="F217" s="823" t="s">
        <v>7</v>
      </c>
      <c r="G217" s="889"/>
      <c r="H217" s="825"/>
      <c r="I217" s="826"/>
      <c r="J217" s="827" t="e">
        <f t="shared" si="60"/>
        <v>#DIV/0!</v>
      </c>
      <c r="K217" s="831"/>
      <c r="L217" s="831"/>
    </row>
    <row r="218" spans="1:12" s="884" customFormat="1" ht="45" hidden="1" customHeight="1" x14ac:dyDescent="0.25">
      <c r="A218" s="876"/>
      <c r="B218" s="1031"/>
      <c r="C218" s="1027"/>
      <c r="D218" s="1027"/>
      <c r="E218" s="1028"/>
      <c r="F218" s="1018"/>
      <c r="G218" s="1019">
        <f>SUM(G219:G221)</f>
        <v>0</v>
      </c>
      <c r="H218" s="1020">
        <f>SUM(H219:H221)</f>
        <v>0</v>
      </c>
      <c r="I218" s="1021">
        <f>SUM(I219:I221)</f>
        <v>0</v>
      </c>
      <c r="J218" s="1022" t="e">
        <f t="shared" si="60"/>
        <v>#DIV/0!</v>
      </c>
      <c r="K218" s="831"/>
      <c r="L218" s="831"/>
    </row>
    <row r="219" spans="1:12" s="766" customFormat="1" ht="12.75" hidden="1" customHeight="1" x14ac:dyDescent="0.25">
      <c r="A219" s="802"/>
      <c r="B219" s="1774"/>
      <c r="C219" s="1765"/>
      <c r="D219" s="1765"/>
      <c r="E219" s="1768"/>
      <c r="F219" s="823"/>
      <c r="G219" s="889"/>
      <c r="H219" s="825"/>
      <c r="I219" s="826"/>
      <c r="J219" s="827" t="e">
        <f t="shared" si="60"/>
        <v>#DIV/0!</v>
      </c>
      <c r="K219" s="831"/>
      <c r="L219" s="831"/>
    </row>
    <row r="220" spans="1:12" s="766" customFormat="1" ht="12.75" hidden="1" customHeight="1" x14ac:dyDescent="0.25">
      <c r="A220" s="802"/>
      <c r="B220" s="1775"/>
      <c r="C220" s="1766"/>
      <c r="D220" s="1766"/>
      <c r="E220" s="1769"/>
      <c r="F220" s="823" t="s">
        <v>7</v>
      </c>
      <c r="G220" s="889"/>
      <c r="H220" s="825"/>
      <c r="I220" s="826"/>
      <c r="J220" s="827" t="e">
        <f t="shared" si="60"/>
        <v>#DIV/0!</v>
      </c>
      <c r="K220" s="831"/>
      <c r="L220" s="831"/>
    </row>
    <row r="221" spans="1:12" s="766" customFormat="1" ht="12.75" hidden="1" customHeight="1" x14ac:dyDescent="0.25">
      <c r="A221" s="802"/>
      <c r="B221" s="1776"/>
      <c r="C221" s="1767"/>
      <c r="D221" s="1767"/>
      <c r="E221" s="1770"/>
      <c r="F221" s="823" t="s">
        <v>9</v>
      </c>
      <c r="G221" s="889"/>
      <c r="H221" s="825"/>
      <c r="I221" s="826"/>
      <c r="J221" s="827" t="e">
        <f t="shared" si="60"/>
        <v>#DIV/0!</v>
      </c>
      <c r="K221" s="831"/>
      <c r="L221" s="831"/>
    </row>
    <row r="222" spans="1:12" s="884" customFormat="1" ht="15" hidden="1" customHeight="1" x14ac:dyDescent="0.25">
      <c r="A222" s="876"/>
      <c r="B222" s="1031"/>
      <c r="C222" s="1027"/>
      <c r="D222" s="1027"/>
      <c r="E222" s="1028"/>
      <c r="F222" s="1018" t="s">
        <v>55</v>
      </c>
      <c r="G222" s="1019">
        <f>SUM(G223:G224)</f>
        <v>0</v>
      </c>
      <c r="H222" s="1020">
        <f>SUM(H223:H224)</f>
        <v>0</v>
      </c>
      <c r="I222" s="1021">
        <f>SUM(I223:I224)</f>
        <v>0</v>
      </c>
      <c r="J222" s="1022" t="e">
        <f t="shared" si="60"/>
        <v>#DIV/0!</v>
      </c>
      <c r="K222" s="831"/>
      <c r="L222" s="831"/>
    </row>
    <row r="223" spans="1:12" s="766" customFormat="1" ht="12.75" hidden="1" customHeight="1" x14ac:dyDescent="0.25">
      <c r="A223" s="802"/>
      <c r="B223" s="1774" t="s">
        <v>45</v>
      </c>
      <c r="C223" s="1765" t="s">
        <v>68</v>
      </c>
      <c r="D223" s="1765" t="s">
        <v>76</v>
      </c>
      <c r="E223" s="1768" t="s">
        <v>53</v>
      </c>
      <c r="F223" s="823"/>
      <c r="G223" s="889"/>
      <c r="H223" s="825"/>
      <c r="I223" s="826"/>
      <c r="J223" s="827" t="e">
        <f t="shared" si="60"/>
        <v>#DIV/0!</v>
      </c>
      <c r="K223" s="831"/>
      <c r="L223" s="831"/>
    </row>
    <row r="224" spans="1:12" s="766" customFormat="1" ht="10.5" hidden="1" customHeight="1" x14ac:dyDescent="0.25">
      <c r="A224" s="802"/>
      <c r="B224" s="1776"/>
      <c r="C224" s="1767"/>
      <c r="D224" s="1767"/>
      <c r="E224" s="1770"/>
      <c r="F224" s="823" t="s">
        <v>7</v>
      </c>
      <c r="G224" s="889"/>
      <c r="H224" s="825"/>
      <c r="I224" s="826"/>
      <c r="J224" s="827" t="e">
        <f t="shared" si="60"/>
        <v>#DIV/0!</v>
      </c>
      <c r="K224" s="831"/>
      <c r="L224" s="831"/>
    </row>
    <row r="225" spans="1:12" s="874" customFormat="1" ht="30" hidden="1" customHeight="1" x14ac:dyDescent="0.25">
      <c r="A225" s="780"/>
      <c r="B225" s="1032"/>
      <c r="C225" s="1033"/>
      <c r="D225" s="1033"/>
      <c r="E225" s="1034"/>
      <c r="F225" s="1035" t="s">
        <v>177</v>
      </c>
      <c r="G225" s="1036">
        <f t="shared" ref="G225:I225" si="62">G226+G228+G230+G232+G235+G237+G239</f>
        <v>0</v>
      </c>
      <c r="H225" s="1037">
        <f t="shared" si="62"/>
        <v>0</v>
      </c>
      <c r="I225" s="1038">
        <f t="shared" si="62"/>
        <v>0</v>
      </c>
      <c r="J225" s="1039" t="e">
        <f t="shared" si="60"/>
        <v>#DIV/0!</v>
      </c>
      <c r="K225" s="831"/>
      <c r="L225" s="831"/>
    </row>
    <row r="226" spans="1:12" s="884" customFormat="1" ht="15" hidden="1" customHeight="1" x14ac:dyDescent="0.25">
      <c r="A226" s="876"/>
      <c r="B226" s="1026"/>
      <c r="C226" s="1027"/>
      <c r="D226" s="1027"/>
      <c r="E226" s="1028"/>
      <c r="F226" s="1018" t="s">
        <v>54</v>
      </c>
      <c r="G226" s="1019">
        <f t="shared" ref="G226:I226" si="63">G227</f>
        <v>0</v>
      </c>
      <c r="H226" s="1020">
        <f t="shared" si="63"/>
        <v>0</v>
      </c>
      <c r="I226" s="1021">
        <f t="shared" si="63"/>
        <v>0</v>
      </c>
      <c r="J226" s="1022" t="e">
        <f t="shared" si="60"/>
        <v>#DIV/0!</v>
      </c>
      <c r="K226" s="831"/>
      <c r="L226" s="831"/>
    </row>
    <row r="227" spans="1:12" s="766" customFormat="1" ht="12.75" hidden="1" customHeight="1" x14ac:dyDescent="0.25">
      <c r="A227" s="802"/>
      <c r="B227" s="955" t="s">
        <v>45</v>
      </c>
      <c r="C227" s="894" t="s">
        <v>77</v>
      </c>
      <c r="D227" s="894" t="s">
        <v>78</v>
      </c>
      <c r="E227" s="895" t="s">
        <v>53</v>
      </c>
      <c r="F227" s="823"/>
      <c r="G227" s="889"/>
      <c r="H227" s="825"/>
      <c r="I227" s="826"/>
      <c r="J227" s="827" t="e">
        <f t="shared" si="60"/>
        <v>#DIV/0!</v>
      </c>
      <c r="K227" s="831"/>
      <c r="L227" s="831"/>
    </row>
    <row r="228" spans="1:12" s="884" customFormat="1" ht="15" hidden="1" customHeight="1" x14ac:dyDescent="0.25">
      <c r="A228" s="876"/>
      <c r="B228" s="1026"/>
      <c r="C228" s="1027"/>
      <c r="D228" s="1027"/>
      <c r="E228" s="1028"/>
      <c r="F228" s="1018" t="s">
        <v>69</v>
      </c>
      <c r="G228" s="1019">
        <f t="shared" ref="G228:I228" si="64">G229</f>
        <v>0</v>
      </c>
      <c r="H228" s="1020">
        <f t="shared" si="64"/>
        <v>0</v>
      </c>
      <c r="I228" s="1021">
        <f t="shared" si="64"/>
        <v>0</v>
      </c>
      <c r="J228" s="1022" t="e">
        <f t="shared" si="60"/>
        <v>#DIV/0!</v>
      </c>
      <c r="K228" s="831"/>
      <c r="L228" s="831"/>
    </row>
    <row r="229" spans="1:12" s="766" customFormat="1" ht="12.75" hidden="1" customHeight="1" x14ac:dyDescent="0.25">
      <c r="A229" s="802"/>
      <c r="B229" s="955" t="s">
        <v>45</v>
      </c>
      <c r="C229" s="894" t="s">
        <v>77</v>
      </c>
      <c r="D229" s="894" t="s">
        <v>79</v>
      </c>
      <c r="E229" s="895" t="s">
        <v>53</v>
      </c>
      <c r="F229" s="823"/>
      <c r="G229" s="889"/>
      <c r="H229" s="825"/>
      <c r="I229" s="826"/>
      <c r="J229" s="827" t="e">
        <f t="shared" si="60"/>
        <v>#DIV/0!</v>
      </c>
      <c r="K229" s="831"/>
      <c r="L229" s="831"/>
    </row>
    <row r="230" spans="1:12" s="884" customFormat="1" ht="15" hidden="1" customHeight="1" x14ac:dyDescent="0.25">
      <c r="A230" s="876"/>
      <c r="B230" s="1026"/>
      <c r="C230" s="1027"/>
      <c r="D230" s="1027"/>
      <c r="E230" s="1028"/>
      <c r="F230" s="1018" t="s">
        <v>80</v>
      </c>
      <c r="G230" s="1019">
        <f t="shared" ref="G230:I230" si="65">G231</f>
        <v>0</v>
      </c>
      <c r="H230" s="1020">
        <f t="shared" si="65"/>
        <v>0</v>
      </c>
      <c r="I230" s="1021">
        <f t="shared" si="65"/>
        <v>0</v>
      </c>
      <c r="J230" s="1022" t="e">
        <f t="shared" si="60"/>
        <v>#DIV/0!</v>
      </c>
      <c r="K230" s="831"/>
      <c r="L230" s="831"/>
    </row>
    <row r="231" spans="1:12" s="766" customFormat="1" ht="12.75" hidden="1" customHeight="1" x14ac:dyDescent="0.25">
      <c r="A231" s="802"/>
      <c r="B231" s="1025" t="s">
        <v>45</v>
      </c>
      <c r="C231" s="894" t="s">
        <v>77</v>
      </c>
      <c r="D231" s="894" t="s">
        <v>81</v>
      </c>
      <c r="E231" s="895" t="s">
        <v>53</v>
      </c>
      <c r="F231" s="823"/>
      <c r="G231" s="889"/>
      <c r="H231" s="825"/>
      <c r="I231" s="826"/>
      <c r="J231" s="827" t="e">
        <f t="shared" si="60"/>
        <v>#DIV/0!</v>
      </c>
      <c r="K231" s="831"/>
      <c r="L231" s="831"/>
    </row>
    <row r="232" spans="1:12" s="884" customFormat="1" ht="15" hidden="1" customHeight="1" x14ac:dyDescent="0.25">
      <c r="A232" s="876"/>
      <c r="B232" s="1026"/>
      <c r="C232" s="1027"/>
      <c r="D232" s="1027"/>
      <c r="E232" s="1028"/>
      <c r="F232" s="1018" t="s">
        <v>82</v>
      </c>
      <c r="G232" s="1019">
        <f t="shared" ref="G232:I232" si="66">G233+G234</f>
        <v>0</v>
      </c>
      <c r="H232" s="1020">
        <f t="shared" si="66"/>
        <v>0</v>
      </c>
      <c r="I232" s="1021">
        <f t="shared" si="66"/>
        <v>0</v>
      </c>
      <c r="J232" s="1022" t="e">
        <f t="shared" si="60"/>
        <v>#DIV/0!</v>
      </c>
      <c r="K232" s="831"/>
      <c r="L232" s="831"/>
    </row>
    <row r="233" spans="1:12" s="766" customFormat="1" ht="12.75" hidden="1" customHeight="1" x14ac:dyDescent="0.25">
      <c r="A233" s="802"/>
      <c r="B233" s="1025" t="s">
        <v>45</v>
      </c>
      <c r="C233" s="894" t="s">
        <v>77</v>
      </c>
      <c r="D233" s="894" t="s">
        <v>83</v>
      </c>
      <c r="E233" s="895" t="s">
        <v>53</v>
      </c>
      <c r="F233" s="823"/>
      <c r="G233" s="889"/>
      <c r="H233" s="825"/>
      <c r="I233" s="826"/>
      <c r="J233" s="827" t="e">
        <f t="shared" si="60"/>
        <v>#DIV/0!</v>
      </c>
      <c r="K233" s="831"/>
      <c r="L233" s="831"/>
    </row>
    <row r="234" spans="1:12" s="766" customFormat="1" ht="12.75" hidden="1" customHeight="1" x14ac:dyDescent="0.25">
      <c r="A234" s="802"/>
      <c r="B234" s="955" t="s">
        <v>45</v>
      </c>
      <c r="C234" s="894" t="s">
        <v>84</v>
      </c>
      <c r="D234" s="894" t="s">
        <v>83</v>
      </c>
      <c r="E234" s="895" t="s">
        <v>53</v>
      </c>
      <c r="F234" s="823"/>
      <c r="G234" s="889"/>
      <c r="H234" s="825"/>
      <c r="I234" s="826"/>
      <c r="J234" s="827" t="e">
        <f t="shared" si="60"/>
        <v>#DIV/0!</v>
      </c>
      <c r="K234" s="831"/>
      <c r="L234" s="831"/>
    </row>
    <row r="235" spans="1:12" s="884" customFormat="1" ht="15" hidden="1" customHeight="1" x14ac:dyDescent="0.25">
      <c r="A235" s="876"/>
      <c r="B235" s="1026"/>
      <c r="C235" s="1027"/>
      <c r="D235" s="1027"/>
      <c r="E235" s="1028"/>
      <c r="F235" s="1018" t="s">
        <v>85</v>
      </c>
      <c r="G235" s="1019">
        <f>G236</f>
        <v>0</v>
      </c>
      <c r="H235" s="1020">
        <f>H236</f>
        <v>0</v>
      </c>
      <c r="I235" s="1021">
        <f>I236</f>
        <v>0</v>
      </c>
      <c r="J235" s="1022" t="e">
        <f t="shared" si="60"/>
        <v>#DIV/0!</v>
      </c>
      <c r="K235" s="831"/>
      <c r="L235" s="831"/>
    </row>
    <row r="236" spans="1:12" s="766" customFormat="1" ht="12.75" hidden="1" customHeight="1" x14ac:dyDescent="0.25">
      <c r="A236" s="802"/>
      <c r="B236" s="955" t="s">
        <v>45</v>
      </c>
      <c r="C236" s="894" t="s">
        <v>77</v>
      </c>
      <c r="D236" s="894" t="s">
        <v>86</v>
      </c>
      <c r="E236" s="895" t="s">
        <v>53</v>
      </c>
      <c r="F236" s="823"/>
      <c r="G236" s="889"/>
      <c r="H236" s="825"/>
      <c r="I236" s="826"/>
      <c r="J236" s="827" t="e">
        <f t="shared" si="60"/>
        <v>#DIV/0!</v>
      </c>
      <c r="K236" s="831"/>
      <c r="L236" s="831"/>
    </row>
    <row r="237" spans="1:12" s="884" customFormat="1" ht="15" hidden="1" customHeight="1" x14ac:dyDescent="0.25">
      <c r="A237" s="876"/>
      <c r="B237" s="1026"/>
      <c r="C237" s="1027"/>
      <c r="D237" s="1027"/>
      <c r="E237" s="1028"/>
      <c r="F237" s="1018" t="s">
        <v>87</v>
      </c>
      <c r="G237" s="1019">
        <f t="shared" ref="G237:I237" si="67">G238</f>
        <v>0</v>
      </c>
      <c r="H237" s="1020">
        <f t="shared" si="67"/>
        <v>0</v>
      </c>
      <c r="I237" s="1021">
        <f t="shared" si="67"/>
        <v>0</v>
      </c>
      <c r="J237" s="1022" t="e">
        <f t="shared" si="60"/>
        <v>#DIV/0!</v>
      </c>
      <c r="K237" s="831"/>
      <c r="L237" s="831"/>
    </row>
    <row r="238" spans="1:12" s="766" customFormat="1" ht="12.75" hidden="1" customHeight="1" x14ac:dyDescent="0.25">
      <c r="A238" s="802"/>
      <c r="B238" s="1025" t="s">
        <v>45</v>
      </c>
      <c r="C238" s="894" t="s">
        <v>77</v>
      </c>
      <c r="D238" s="894" t="s">
        <v>88</v>
      </c>
      <c r="E238" s="895" t="s">
        <v>51</v>
      </c>
      <c r="F238" s="823"/>
      <c r="G238" s="889"/>
      <c r="H238" s="825"/>
      <c r="I238" s="826"/>
      <c r="J238" s="827" t="e">
        <f t="shared" si="60"/>
        <v>#DIV/0!</v>
      </c>
      <c r="K238" s="831"/>
      <c r="L238" s="831"/>
    </row>
    <row r="239" spans="1:12" s="884" customFormat="1" ht="15" hidden="1" customHeight="1" x14ac:dyDescent="0.25">
      <c r="A239" s="876"/>
      <c r="B239" s="1026"/>
      <c r="C239" s="1027"/>
      <c r="D239" s="1027"/>
      <c r="E239" s="1028"/>
      <c r="F239" s="1018" t="s">
        <v>150</v>
      </c>
      <c r="G239" s="1019">
        <f>G240+G241</f>
        <v>0</v>
      </c>
      <c r="H239" s="1020">
        <f>H240+H241</f>
        <v>0</v>
      </c>
      <c r="I239" s="1021">
        <f>I240+I241</f>
        <v>0</v>
      </c>
      <c r="J239" s="1022" t="e">
        <f t="shared" si="60"/>
        <v>#DIV/0!</v>
      </c>
      <c r="K239" s="831"/>
      <c r="L239" s="831"/>
    </row>
    <row r="240" spans="1:12" s="766" customFormat="1" ht="12.75" hidden="1" customHeight="1" x14ac:dyDescent="0.25">
      <c r="A240" s="802"/>
      <c r="B240" s="1762" t="s">
        <v>45</v>
      </c>
      <c r="C240" s="1765" t="s">
        <v>77</v>
      </c>
      <c r="D240" s="1765" t="s">
        <v>89</v>
      </c>
      <c r="E240" s="1768" t="s">
        <v>53</v>
      </c>
      <c r="F240" s="823"/>
      <c r="G240" s="889"/>
      <c r="H240" s="825"/>
      <c r="I240" s="826"/>
      <c r="J240" s="827" t="e">
        <f t="shared" si="60"/>
        <v>#DIV/0!</v>
      </c>
      <c r="K240" s="831"/>
      <c r="L240" s="831"/>
    </row>
    <row r="241" spans="1:12" s="766" customFormat="1" ht="12.75" hidden="1" customHeight="1" x14ac:dyDescent="0.25">
      <c r="A241" s="802"/>
      <c r="B241" s="1771"/>
      <c r="C241" s="1772"/>
      <c r="D241" s="1772"/>
      <c r="E241" s="1773"/>
      <c r="F241" s="823" t="s">
        <v>7</v>
      </c>
      <c r="G241" s="889"/>
      <c r="H241" s="825"/>
      <c r="I241" s="826"/>
      <c r="J241" s="827" t="e">
        <f t="shared" si="60"/>
        <v>#DIV/0!</v>
      </c>
      <c r="K241" s="831"/>
      <c r="L241" s="831"/>
    </row>
    <row r="242" spans="1:12" s="874" customFormat="1" ht="49.5" customHeight="1" x14ac:dyDescent="0.25">
      <c r="A242" s="780"/>
      <c r="B242" s="947"/>
      <c r="C242" s="948"/>
      <c r="D242" s="948"/>
      <c r="E242" s="949"/>
      <c r="F242" s="950" t="s">
        <v>178</v>
      </c>
      <c r="G242" s="951">
        <f>G243+G245+G247+G249+G251+G253+G255+G257+G259+G261</f>
        <v>227000030.38</v>
      </c>
      <c r="H242" s="952">
        <f>H243+H245+H247+H249+H251+H253+H255+H257+H259+H261+H263</f>
        <v>241701240.52000004</v>
      </c>
      <c r="I242" s="953">
        <f>I243+I245+I247+I249+I251+I253+I255+I257+I259+I261+I263</f>
        <v>70676507.480000004</v>
      </c>
      <c r="J242" s="954">
        <f t="shared" si="60"/>
        <v>0.29241267991817255</v>
      </c>
      <c r="K242" s="831"/>
      <c r="L242" s="831"/>
    </row>
    <row r="243" spans="1:12" s="884" customFormat="1" ht="30" customHeight="1" x14ac:dyDescent="0.25">
      <c r="A243" s="876"/>
      <c r="B243" s="940"/>
      <c r="C243" s="941"/>
      <c r="D243" s="941"/>
      <c r="E243" s="942"/>
      <c r="F243" s="795" t="s">
        <v>40</v>
      </c>
      <c r="G243" s="890">
        <f t="shared" ref="G243:I243" si="68">G244</f>
        <v>41809021.350000001</v>
      </c>
      <c r="H243" s="891">
        <f t="shared" si="68"/>
        <v>43652817.560000002</v>
      </c>
      <c r="I243" s="892">
        <f t="shared" si="68"/>
        <v>12882427.57</v>
      </c>
      <c r="J243" s="893">
        <f t="shared" si="60"/>
        <v>0.2951110212369073</v>
      </c>
      <c r="K243" s="831"/>
      <c r="L243" s="831"/>
    </row>
    <row r="244" spans="1:12" s="766" customFormat="1" ht="15" customHeight="1" x14ac:dyDescent="0.25">
      <c r="A244" s="802"/>
      <c r="B244" s="955" t="s">
        <v>45</v>
      </c>
      <c r="C244" s="894"/>
      <c r="D244" s="894" t="s">
        <v>335</v>
      </c>
      <c r="E244" s="895" t="s">
        <v>12</v>
      </c>
      <c r="F244" s="823"/>
      <c r="G244" s="889">
        <v>41809021.350000001</v>
      </c>
      <c r="H244" s="825">
        <v>43652817.560000002</v>
      </c>
      <c r="I244" s="826">
        <v>12882427.57</v>
      </c>
      <c r="J244" s="827">
        <f t="shared" si="60"/>
        <v>0.2951110212369073</v>
      </c>
      <c r="K244" s="831"/>
      <c r="L244" s="831"/>
    </row>
    <row r="245" spans="1:12" s="766" customFormat="1" ht="18" customHeight="1" x14ac:dyDescent="0.25">
      <c r="A245" s="802"/>
      <c r="B245" s="940"/>
      <c r="C245" s="941"/>
      <c r="D245" s="941"/>
      <c r="E245" s="942"/>
      <c r="F245" s="795" t="s">
        <v>95</v>
      </c>
      <c r="G245" s="890">
        <f t="shared" ref="G245:I249" si="69">G246</f>
        <v>8603118.5500000007</v>
      </c>
      <c r="H245" s="891">
        <f t="shared" si="69"/>
        <v>9502941.5800000001</v>
      </c>
      <c r="I245" s="892">
        <f t="shared" si="69"/>
        <v>2960121.6</v>
      </c>
      <c r="J245" s="893">
        <f t="shared" si="60"/>
        <v>0.31149529596497849</v>
      </c>
      <c r="K245" s="831"/>
      <c r="L245" s="831"/>
    </row>
    <row r="246" spans="1:12" s="766" customFormat="1" ht="15.75" customHeight="1" x14ac:dyDescent="0.25">
      <c r="A246" s="802"/>
      <c r="B246" s="1025" t="s">
        <v>45</v>
      </c>
      <c r="C246" s="894"/>
      <c r="D246" s="894" t="s">
        <v>336</v>
      </c>
      <c r="E246" s="895" t="s">
        <v>26</v>
      </c>
      <c r="F246" s="823"/>
      <c r="G246" s="889">
        <v>8603118.5500000007</v>
      </c>
      <c r="H246" s="825">
        <v>9502941.5800000001</v>
      </c>
      <c r="I246" s="826">
        <v>2960121.6</v>
      </c>
      <c r="J246" s="827">
        <f t="shared" si="60"/>
        <v>0.31149529596497849</v>
      </c>
      <c r="K246" s="831"/>
      <c r="L246" s="831"/>
    </row>
    <row r="247" spans="1:12" s="766" customFormat="1" ht="18" customHeight="1" x14ac:dyDescent="0.25">
      <c r="A247" s="802"/>
      <c r="B247" s="940"/>
      <c r="C247" s="941"/>
      <c r="D247" s="941"/>
      <c r="E247" s="942"/>
      <c r="F247" s="795" t="s">
        <v>80</v>
      </c>
      <c r="G247" s="890">
        <f t="shared" si="69"/>
        <v>12134643.9</v>
      </c>
      <c r="H247" s="891">
        <f t="shared" si="69"/>
        <v>16474956.07</v>
      </c>
      <c r="I247" s="892">
        <f t="shared" si="69"/>
        <v>10104101.189999999</v>
      </c>
      <c r="J247" s="893">
        <f t="shared" si="60"/>
        <v>0.61330064535947493</v>
      </c>
      <c r="K247" s="831"/>
      <c r="L247" s="831"/>
    </row>
    <row r="248" spans="1:12" s="766" customFormat="1" ht="15" customHeight="1" x14ac:dyDescent="0.25">
      <c r="A248" s="802"/>
      <c r="B248" s="1025" t="s">
        <v>45</v>
      </c>
      <c r="C248" s="894"/>
      <c r="D248" s="894" t="s">
        <v>337</v>
      </c>
      <c r="E248" s="895" t="s">
        <v>26</v>
      </c>
      <c r="F248" s="823"/>
      <c r="G248" s="889">
        <v>12134643.9</v>
      </c>
      <c r="H248" s="825">
        <v>16474956.07</v>
      </c>
      <c r="I248" s="826">
        <v>10104101.189999999</v>
      </c>
      <c r="J248" s="827">
        <f t="shared" si="60"/>
        <v>0.61330064535947493</v>
      </c>
      <c r="K248" s="831"/>
      <c r="L248" s="831"/>
    </row>
    <row r="249" spans="1:12" s="884" customFormat="1" ht="28.5" customHeight="1" x14ac:dyDescent="0.25">
      <c r="A249" s="876"/>
      <c r="B249" s="940"/>
      <c r="C249" s="941"/>
      <c r="D249" s="941"/>
      <c r="E249" s="942"/>
      <c r="F249" s="795" t="s">
        <v>90</v>
      </c>
      <c r="G249" s="890">
        <f t="shared" si="69"/>
        <v>10492466.199999999</v>
      </c>
      <c r="H249" s="891">
        <f t="shared" si="69"/>
        <v>11813163.210000001</v>
      </c>
      <c r="I249" s="892">
        <f t="shared" si="69"/>
        <v>2852449.8</v>
      </c>
      <c r="J249" s="893">
        <f t="shared" si="60"/>
        <v>0.24146367482549999</v>
      </c>
      <c r="K249" s="831"/>
      <c r="L249" s="831"/>
    </row>
    <row r="250" spans="1:12" s="766" customFormat="1" ht="16.5" customHeight="1" x14ac:dyDescent="0.25">
      <c r="A250" s="802"/>
      <c r="B250" s="1025" t="s">
        <v>45</v>
      </c>
      <c r="C250" s="894"/>
      <c r="D250" s="894" t="s">
        <v>338</v>
      </c>
      <c r="E250" s="895" t="s">
        <v>26</v>
      </c>
      <c r="F250" s="823"/>
      <c r="G250" s="889">
        <v>10492466.199999999</v>
      </c>
      <c r="H250" s="825">
        <v>11813163.210000001</v>
      </c>
      <c r="I250" s="826">
        <v>2852449.8</v>
      </c>
      <c r="J250" s="827">
        <f t="shared" si="60"/>
        <v>0.24146367482549999</v>
      </c>
      <c r="K250" s="831"/>
      <c r="L250" s="831"/>
    </row>
    <row r="251" spans="1:12" s="884" customFormat="1" ht="32.25" customHeight="1" x14ac:dyDescent="0.25">
      <c r="A251" s="876"/>
      <c r="B251" s="940"/>
      <c r="C251" s="941"/>
      <c r="D251" s="941"/>
      <c r="E251" s="942"/>
      <c r="F251" s="795" t="s">
        <v>60</v>
      </c>
      <c r="G251" s="890">
        <f t="shared" ref="G251:I251" si="70">G252</f>
        <v>134847317.31999999</v>
      </c>
      <c r="H251" s="891">
        <f t="shared" si="70"/>
        <v>141630382.30000001</v>
      </c>
      <c r="I251" s="892">
        <f t="shared" si="70"/>
        <v>40867487.32</v>
      </c>
      <c r="J251" s="893">
        <f t="shared" si="60"/>
        <v>0.28855028600738303</v>
      </c>
      <c r="K251" s="831"/>
      <c r="L251" s="831"/>
    </row>
    <row r="252" spans="1:12" s="765" customFormat="1" ht="15" customHeight="1" x14ac:dyDescent="0.25">
      <c r="A252" s="802"/>
      <c r="B252" s="1338" t="s">
        <v>45</v>
      </c>
      <c r="C252" s="1341"/>
      <c r="D252" s="1341" t="s">
        <v>339</v>
      </c>
      <c r="E252" s="1344" t="s">
        <v>12</v>
      </c>
      <c r="F252" s="823"/>
      <c r="G252" s="889">
        <v>134847317.31999999</v>
      </c>
      <c r="H252" s="825">
        <v>141630382.30000001</v>
      </c>
      <c r="I252" s="826">
        <v>40867487.32</v>
      </c>
      <c r="J252" s="827">
        <f t="shared" si="60"/>
        <v>0.28855028600738303</v>
      </c>
      <c r="K252" s="831"/>
      <c r="L252" s="831"/>
    </row>
    <row r="253" spans="1:12" s="884" customFormat="1" ht="34.5" customHeight="1" x14ac:dyDescent="0.25">
      <c r="A253" s="876"/>
      <c r="B253" s="940"/>
      <c r="C253" s="941"/>
      <c r="D253" s="941"/>
      <c r="E253" s="942"/>
      <c r="F253" s="795" t="s">
        <v>82</v>
      </c>
      <c r="G253" s="890">
        <f t="shared" ref="G253:I253" si="71">G254</f>
        <v>539720.19999999995</v>
      </c>
      <c r="H253" s="891">
        <f t="shared" si="71"/>
        <v>688999.6</v>
      </c>
      <c r="I253" s="892">
        <f t="shared" si="71"/>
        <v>0</v>
      </c>
      <c r="J253" s="893">
        <f t="shared" si="60"/>
        <v>0</v>
      </c>
      <c r="K253" s="831"/>
      <c r="L253" s="831"/>
    </row>
    <row r="254" spans="1:12" s="766" customFormat="1" ht="16.5" customHeight="1" x14ac:dyDescent="0.25">
      <c r="A254" s="802"/>
      <c r="B254" s="955" t="s">
        <v>45</v>
      </c>
      <c r="C254" s="894"/>
      <c r="D254" s="894" t="s">
        <v>340</v>
      </c>
      <c r="E254" s="895" t="s">
        <v>26</v>
      </c>
      <c r="F254" s="823"/>
      <c r="G254" s="889">
        <v>539720.19999999995</v>
      </c>
      <c r="H254" s="825">
        <v>688999.6</v>
      </c>
      <c r="I254" s="826">
        <v>0</v>
      </c>
      <c r="J254" s="827">
        <f t="shared" si="60"/>
        <v>0</v>
      </c>
      <c r="K254" s="831"/>
      <c r="L254" s="831"/>
    </row>
    <row r="255" spans="1:12" s="884" customFormat="1" ht="30" customHeight="1" x14ac:dyDescent="0.25">
      <c r="A255" s="876"/>
      <c r="B255" s="940"/>
      <c r="C255" s="941"/>
      <c r="D255" s="941"/>
      <c r="E255" s="942"/>
      <c r="F255" s="795" t="s">
        <v>91</v>
      </c>
      <c r="G255" s="890">
        <f t="shared" ref="G255:I255" si="72">G256</f>
        <v>850000</v>
      </c>
      <c r="H255" s="891">
        <f t="shared" si="72"/>
        <v>904437.34</v>
      </c>
      <c r="I255" s="892">
        <f t="shared" si="72"/>
        <v>209920</v>
      </c>
      <c r="J255" s="893">
        <f t="shared" si="60"/>
        <v>0.23210010325314523</v>
      </c>
      <c r="K255" s="831"/>
      <c r="L255" s="831"/>
    </row>
    <row r="256" spans="1:12" s="765" customFormat="1" ht="15.75" customHeight="1" x14ac:dyDescent="0.25">
      <c r="A256" s="802"/>
      <c r="B256" s="1025" t="s">
        <v>45</v>
      </c>
      <c r="C256" s="894"/>
      <c r="D256" s="894" t="s">
        <v>341</v>
      </c>
      <c r="E256" s="895" t="s">
        <v>12</v>
      </c>
      <c r="F256" s="823"/>
      <c r="G256" s="889">
        <v>850000</v>
      </c>
      <c r="H256" s="825">
        <v>904437.34</v>
      </c>
      <c r="I256" s="826">
        <v>209920</v>
      </c>
      <c r="J256" s="827">
        <f t="shared" si="60"/>
        <v>0.23210010325314523</v>
      </c>
      <c r="K256" s="831"/>
      <c r="L256" s="831"/>
    </row>
    <row r="257" spans="1:12" s="884" customFormat="1" ht="32.25" customHeight="1" x14ac:dyDescent="0.25">
      <c r="A257" s="876"/>
      <c r="B257" s="940"/>
      <c r="C257" s="941"/>
      <c r="D257" s="941"/>
      <c r="E257" s="942"/>
      <c r="F257" s="795" t="s">
        <v>92</v>
      </c>
      <c r="G257" s="890">
        <f t="shared" ref="G257:I259" si="73">G258</f>
        <v>3255000</v>
      </c>
      <c r="H257" s="891">
        <f t="shared" si="73"/>
        <v>2500000</v>
      </c>
      <c r="I257" s="892">
        <f t="shared" si="73"/>
        <v>0</v>
      </c>
      <c r="J257" s="893">
        <f t="shared" si="60"/>
        <v>0</v>
      </c>
      <c r="K257" s="831"/>
      <c r="L257" s="831"/>
    </row>
    <row r="258" spans="1:12" s="765" customFormat="1" ht="12.75" customHeight="1" x14ac:dyDescent="0.25">
      <c r="A258" s="802"/>
      <c r="B258" s="1025" t="s">
        <v>45</v>
      </c>
      <c r="C258" s="894"/>
      <c r="D258" s="894" t="s">
        <v>342</v>
      </c>
      <c r="E258" s="895" t="s">
        <v>149</v>
      </c>
      <c r="F258" s="823"/>
      <c r="G258" s="889">
        <v>3255000</v>
      </c>
      <c r="H258" s="825">
        <v>2500000</v>
      </c>
      <c r="I258" s="826">
        <v>0</v>
      </c>
      <c r="J258" s="827">
        <f t="shared" si="60"/>
        <v>0</v>
      </c>
      <c r="K258" s="831"/>
      <c r="L258" s="831"/>
    </row>
    <row r="259" spans="1:12" s="765" customFormat="1" ht="18" customHeight="1" x14ac:dyDescent="0.25">
      <c r="A259" s="802"/>
      <c r="B259" s="940"/>
      <c r="C259" s="941"/>
      <c r="D259" s="941"/>
      <c r="E259" s="942"/>
      <c r="F259" s="795" t="s">
        <v>87</v>
      </c>
      <c r="G259" s="890">
        <f t="shared" si="73"/>
        <v>2400000</v>
      </c>
      <c r="H259" s="891">
        <f t="shared" si="73"/>
        <v>2400000</v>
      </c>
      <c r="I259" s="892">
        <f t="shared" si="73"/>
        <v>800000</v>
      </c>
      <c r="J259" s="893">
        <f t="shared" si="60"/>
        <v>0.33333333333333331</v>
      </c>
      <c r="K259" s="831"/>
      <c r="L259" s="831"/>
    </row>
    <row r="260" spans="1:12" s="765" customFormat="1" ht="12.75" customHeight="1" x14ac:dyDescent="0.25">
      <c r="A260" s="802"/>
      <c r="B260" s="1025" t="s">
        <v>45</v>
      </c>
      <c r="C260" s="894"/>
      <c r="D260" s="894" t="s">
        <v>343</v>
      </c>
      <c r="E260" s="895" t="s">
        <v>234</v>
      </c>
      <c r="F260" s="823"/>
      <c r="G260" s="889">
        <v>2400000</v>
      </c>
      <c r="H260" s="825">
        <v>2400000</v>
      </c>
      <c r="I260" s="826">
        <v>800000</v>
      </c>
      <c r="J260" s="827">
        <f t="shared" si="60"/>
        <v>0.33333333333333331</v>
      </c>
      <c r="K260" s="831"/>
      <c r="L260" s="831"/>
    </row>
    <row r="261" spans="1:12" s="884" customFormat="1" ht="25.5" customHeight="1" x14ac:dyDescent="0.25">
      <c r="A261" s="876"/>
      <c r="B261" s="940"/>
      <c r="C261" s="941"/>
      <c r="D261" s="941"/>
      <c r="E261" s="942"/>
      <c r="F261" s="795" t="s">
        <v>150</v>
      </c>
      <c r="G261" s="890">
        <f>G262</f>
        <v>12068742.859999999</v>
      </c>
      <c r="H261" s="891">
        <f>H262</f>
        <v>12133542.859999999</v>
      </c>
      <c r="I261" s="892">
        <f t="shared" ref="I261" si="74">I262</f>
        <v>0</v>
      </c>
      <c r="J261" s="893">
        <f t="shared" si="60"/>
        <v>0</v>
      </c>
      <c r="K261" s="831"/>
      <c r="L261" s="831"/>
    </row>
    <row r="262" spans="1:12" s="884" customFormat="1" ht="15" customHeight="1" x14ac:dyDescent="0.25">
      <c r="A262" s="876"/>
      <c r="B262" s="1352" t="s">
        <v>45</v>
      </c>
      <c r="C262" s="1347"/>
      <c r="D262" s="1347" t="s">
        <v>344</v>
      </c>
      <c r="E262" s="1348" t="s">
        <v>53</v>
      </c>
      <c r="F262" s="1041"/>
      <c r="G262" s="978">
        <v>12068742.859999999</v>
      </c>
      <c r="H262" s="808">
        <v>12133542.859999999</v>
      </c>
      <c r="I262" s="809">
        <v>0</v>
      </c>
      <c r="J262" s="810">
        <f t="shared" si="60"/>
        <v>0</v>
      </c>
      <c r="K262" s="831"/>
      <c r="L262" s="831"/>
    </row>
    <row r="263" spans="1:12" s="884" customFormat="1" ht="33" hidden="1" customHeight="1" x14ac:dyDescent="0.25">
      <c r="A263" s="876"/>
      <c r="B263" s="1042"/>
      <c r="C263" s="1042"/>
      <c r="D263" s="1042"/>
      <c r="E263" s="1042"/>
      <c r="F263" s="1043" t="s">
        <v>428</v>
      </c>
      <c r="G263" s="910"/>
      <c r="H263" s="910">
        <f>SUM(H264)</f>
        <v>0</v>
      </c>
      <c r="I263" s="910">
        <f>SUM(I264)</f>
        <v>0</v>
      </c>
      <c r="J263" s="1044" t="e">
        <f t="shared" si="60"/>
        <v>#DIV/0!</v>
      </c>
      <c r="K263" s="831"/>
      <c r="L263" s="831"/>
    </row>
    <row r="264" spans="1:12" s="884" customFormat="1" ht="39" hidden="1" customHeight="1" x14ac:dyDescent="0.25">
      <c r="A264" s="876"/>
      <c r="B264" s="1045" t="s">
        <v>45</v>
      </c>
      <c r="C264" s="821"/>
      <c r="D264" s="821" t="s">
        <v>502</v>
      </c>
      <c r="E264" s="821" t="s">
        <v>130</v>
      </c>
      <c r="F264" s="1046" t="s">
        <v>503</v>
      </c>
      <c r="G264" s="826"/>
      <c r="H264" s="826"/>
      <c r="I264" s="826"/>
      <c r="J264" s="1047" t="e">
        <f t="shared" si="60"/>
        <v>#DIV/0!</v>
      </c>
      <c r="K264" s="831"/>
      <c r="L264" s="831"/>
    </row>
    <row r="265" spans="1:12" s="874" customFormat="1" ht="48" customHeight="1" x14ac:dyDescent="0.25">
      <c r="A265" s="780"/>
      <c r="B265" s="947"/>
      <c r="C265" s="948"/>
      <c r="D265" s="948"/>
      <c r="E265" s="949"/>
      <c r="F265" s="950" t="s">
        <v>94</v>
      </c>
      <c r="G265" s="951">
        <f>G266</f>
        <v>115531492.88</v>
      </c>
      <c r="H265" s="952">
        <f>H266</f>
        <v>125968625.48</v>
      </c>
      <c r="I265" s="953">
        <f t="shared" ref="I265:I266" si="75">I266</f>
        <v>16776941.550000001</v>
      </c>
      <c r="J265" s="954">
        <f t="shared" si="60"/>
        <v>0.13318349300130825</v>
      </c>
      <c r="K265" s="831"/>
      <c r="L265" s="831"/>
    </row>
    <row r="266" spans="1:12" s="884" customFormat="1" ht="37.5" customHeight="1" x14ac:dyDescent="0.25">
      <c r="A266" s="876"/>
      <c r="B266" s="940"/>
      <c r="C266" s="941"/>
      <c r="D266" s="941"/>
      <c r="E266" s="942"/>
      <c r="F266" s="795" t="s">
        <v>94</v>
      </c>
      <c r="G266" s="890">
        <f>G267</f>
        <v>115531492.88</v>
      </c>
      <c r="H266" s="891">
        <f>H267</f>
        <v>125968625.48</v>
      </c>
      <c r="I266" s="892">
        <f t="shared" si="75"/>
        <v>16776941.550000001</v>
      </c>
      <c r="J266" s="893">
        <f t="shared" si="60"/>
        <v>0.13318349300130825</v>
      </c>
      <c r="K266" s="831"/>
      <c r="L266" s="831"/>
    </row>
    <row r="267" spans="1:12" s="766" customFormat="1" ht="15.75" customHeight="1" x14ac:dyDescent="0.25">
      <c r="A267" s="802"/>
      <c r="B267" s="955" t="s">
        <v>45</v>
      </c>
      <c r="C267" s="894"/>
      <c r="D267" s="894" t="s">
        <v>345</v>
      </c>
      <c r="E267" s="895" t="s">
        <v>53</v>
      </c>
      <c r="F267" s="823"/>
      <c r="G267" s="889">
        <v>115531492.88</v>
      </c>
      <c r="H267" s="825">
        <v>125968625.48</v>
      </c>
      <c r="I267" s="826">
        <v>16776941.550000001</v>
      </c>
      <c r="J267" s="827">
        <f t="shared" si="60"/>
        <v>0.13318349300130825</v>
      </c>
      <c r="K267" s="831"/>
      <c r="L267" s="831"/>
    </row>
    <row r="268" spans="1:12" s="874" customFormat="1" ht="21" customHeight="1" x14ac:dyDescent="0.25">
      <c r="A268" s="780"/>
      <c r="B268" s="947"/>
      <c r="C268" s="948"/>
      <c r="D268" s="948"/>
      <c r="E268" s="949"/>
      <c r="F268" s="950" t="s">
        <v>221</v>
      </c>
      <c r="G268" s="951">
        <f t="shared" ref="G268:I268" si="76">G269</f>
        <v>0</v>
      </c>
      <c r="H268" s="952">
        <f t="shared" si="76"/>
        <v>54999998</v>
      </c>
      <c r="I268" s="953">
        <f t="shared" si="76"/>
        <v>0</v>
      </c>
      <c r="J268" s="954">
        <f t="shared" si="60"/>
        <v>0</v>
      </c>
      <c r="K268" s="831"/>
      <c r="L268" s="831"/>
    </row>
    <row r="269" spans="1:12" s="884" customFormat="1" ht="18.75" customHeight="1" x14ac:dyDescent="0.25">
      <c r="A269" s="876"/>
      <c r="B269" s="940"/>
      <c r="C269" s="941"/>
      <c r="D269" s="941"/>
      <c r="E269" s="942"/>
      <c r="F269" s="795" t="s">
        <v>221</v>
      </c>
      <c r="G269" s="890">
        <f>SUM(G270:G283)</f>
        <v>0</v>
      </c>
      <c r="H269" s="891">
        <f>SUM(H270:H305)</f>
        <v>54999998</v>
      </c>
      <c r="I269" s="892">
        <f>SUM(I270:I305)</f>
        <v>0</v>
      </c>
      <c r="J269" s="893">
        <f t="shared" si="60"/>
        <v>0</v>
      </c>
      <c r="K269" s="831"/>
      <c r="L269" s="831"/>
    </row>
    <row r="270" spans="1:12" s="766" customFormat="1" ht="12.75" customHeight="1" x14ac:dyDescent="0.25">
      <c r="A270" s="802"/>
      <c r="B270" s="1352" t="s">
        <v>45</v>
      </c>
      <c r="C270" s="1347"/>
      <c r="D270" s="1347" t="s">
        <v>475</v>
      </c>
      <c r="E270" s="1348" t="s">
        <v>26</v>
      </c>
      <c r="F270" s="823"/>
      <c r="G270" s="889"/>
      <c r="H270" s="825"/>
      <c r="I270" s="826"/>
      <c r="J270" s="827" t="e">
        <f t="shared" si="60"/>
        <v>#DIV/0!</v>
      </c>
      <c r="K270" s="831"/>
      <c r="L270" s="831"/>
    </row>
    <row r="271" spans="1:12" s="766" customFormat="1" ht="12.75" customHeight="1" x14ac:dyDescent="0.25">
      <c r="A271" s="802"/>
      <c r="B271" s="1352" t="s">
        <v>45</v>
      </c>
      <c r="C271" s="1347"/>
      <c r="D271" s="1347" t="s">
        <v>476</v>
      </c>
      <c r="E271" s="1348" t="s">
        <v>26</v>
      </c>
      <c r="F271" s="823"/>
      <c r="G271" s="889"/>
      <c r="H271" s="825"/>
      <c r="I271" s="826"/>
      <c r="J271" s="827" t="e">
        <f t="shared" si="60"/>
        <v>#DIV/0!</v>
      </c>
      <c r="K271" s="831"/>
      <c r="L271" s="831"/>
    </row>
    <row r="272" spans="1:12" s="766" customFormat="1" ht="12.75" customHeight="1" x14ac:dyDescent="0.25">
      <c r="A272" s="802"/>
      <c r="B272" s="1352" t="s">
        <v>45</v>
      </c>
      <c r="C272" s="1347"/>
      <c r="D272" s="1347" t="s">
        <v>477</v>
      </c>
      <c r="E272" s="1348" t="s">
        <v>26</v>
      </c>
      <c r="F272" s="823"/>
      <c r="G272" s="889"/>
      <c r="H272" s="825"/>
      <c r="I272" s="826"/>
      <c r="J272" s="827" t="e">
        <f t="shared" si="60"/>
        <v>#DIV/0!</v>
      </c>
      <c r="K272" s="831"/>
      <c r="L272" s="831"/>
    </row>
    <row r="273" spans="1:12" s="766" customFormat="1" ht="12.75" customHeight="1" x14ac:dyDescent="0.25">
      <c r="A273" s="802"/>
      <c r="B273" s="1352" t="s">
        <v>45</v>
      </c>
      <c r="C273" s="1347"/>
      <c r="D273" s="1347" t="s">
        <v>478</v>
      </c>
      <c r="E273" s="1348" t="s">
        <v>26</v>
      </c>
      <c r="F273" s="823"/>
      <c r="G273" s="889"/>
      <c r="H273" s="825"/>
      <c r="I273" s="826"/>
      <c r="J273" s="827" t="e">
        <f t="shared" si="60"/>
        <v>#DIV/0!</v>
      </c>
      <c r="K273" s="831"/>
      <c r="L273" s="831"/>
    </row>
    <row r="274" spans="1:12" s="766" customFormat="1" ht="12.75" customHeight="1" x14ac:dyDescent="0.25">
      <c r="A274" s="802"/>
      <c r="B274" s="1352" t="s">
        <v>45</v>
      </c>
      <c r="C274" s="1347"/>
      <c r="D274" s="1347" t="s">
        <v>479</v>
      </c>
      <c r="E274" s="1348" t="s">
        <v>26</v>
      </c>
      <c r="F274" s="823"/>
      <c r="G274" s="889"/>
      <c r="H274" s="825"/>
      <c r="I274" s="826"/>
      <c r="J274" s="827" t="e">
        <f t="shared" si="60"/>
        <v>#DIV/0!</v>
      </c>
      <c r="K274" s="831"/>
      <c r="L274" s="831"/>
    </row>
    <row r="275" spans="1:12" s="766" customFormat="1" ht="12.75" customHeight="1" x14ac:dyDescent="0.25">
      <c r="A275" s="802"/>
      <c r="B275" s="1352" t="s">
        <v>45</v>
      </c>
      <c r="C275" s="1347"/>
      <c r="D275" s="1347" t="s">
        <v>480</v>
      </c>
      <c r="E275" s="1348" t="s">
        <v>26</v>
      </c>
      <c r="F275" s="823"/>
      <c r="G275" s="889"/>
      <c r="H275" s="825"/>
      <c r="I275" s="826"/>
      <c r="J275" s="827" t="e">
        <f t="shared" si="60"/>
        <v>#DIV/0!</v>
      </c>
      <c r="K275" s="831"/>
      <c r="L275" s="831"/>
    </row>
    <row r="276" spans="1:12" s="766" customFormat="1" ht="12.75" customHeight="1" x14ac:dyDescent="0.25">
      <c r="A276" s="802"/>
      <c r="B276" s="1352" t="s">
        <v>45</v>
      </c>
      <c r="C276" s="1347"/>
      <c r="D276" s="1347" t="s">
        <v>481</v>
      </c>
      <c r="E276" s="1348" t="s">
        <v>26</v>
      </c>
      <c r="F276" s="823"/>
      <c r="G276" s="889"/>
      <c r="H276" s="825"/>
      <c r="I276" s="826"/>
      <c r="J276" s="827" t="e">
        <f t="shared" si="60"/>
        <v>#DIV/0!</v>
      </c>
      <c r="K276" s="831"/>
      <c r="L276" s="831"/>
    </row>
    <row r="277" spans="1:12" s="766" customFormat="1" ht="12.75" customHeight="1" x14ac:dyDescent="0.25">
      <c r="A277" s="802"/>
      <c r="B277" s="1352" t="s">
        <v>45</v>
      </c>
      <c r="C277" s="1347"/>
      <c r="D277" s="1347" t="s">
        <v>482</v>
      </c>
      <c r="E277" s="1348" t="s">
        <v>26</v>
      </c>
      <c r="F277" s="823"/>
      <c r="G277" s="889"/>
      <c r="H277" s="825"/>
      <c r="I277" s="826"/>
      <c r="J277" s="827" t="e">
        <f t="shared" si="60"/>
        <v>#DIV/0!</v>
      </c>
      <c r="K277" s="831"/>
      <c r="L277" s="831"/>
    </row>
    <row r="278" spans="1:12" s="766" customFormat="1" ht="12.75" customHeight="1" x14ac:dyDescent="0.25">
      <c r="A278" s="802"/>
      <c r="B278" s="1352" t="s">
        <v>45</v>
      </c>
      <c r="C278" s="1347"/>
      <c r="D278" s="1347" t="s">
        <v>483</v>
      </c>
      <c r="E278" s="1348" t="s">
        <v>26</v>
      </c>
      <c r="F278" s="823"/>
      <c r="G278" s="889"/>
      <c r="H278" s="825"/>
      <c r="I278" s="826"/>
      <c r="J278" s="827" t="e">
        <f t="shared" ref="J278:J383" si="77">I278/H278</f>
        <v>#DIV/0!</v>
      </c>
      <c r="K278" s="831"/>
      <c r="L278" s="831"/>
    </row>
    <row r="279" spans="1:12" s="766" customFormat="1" ht="12.75" customHeight="1" x14ac:dyDescent="0.25">
      <c r="A279" s="802"/>
      <c r="B279" s="1352" t="s">
        <v>45</v>
      </c>
      <c r="C279" s="1347"/>
      <c r="D279" s="1347" t="s">
        <v>484</v>
      </c>
      <c r="E279" s="1348" t="s">
        <v>26</v>
      </c>
      <c r="F279" s="823"/>
      <c r="G279" s="889"/>
      <c r="H279" s="825"/>
      <c r="I279" s="826"/>
      <c r="J279" s="827" t="e">
        <f t="shared" si="77"/>
        <v>#DIV/0!</v>
      </c>
      <c r="K279" s="831"/>
      <c r="L279" s="831"/>
    </row>
    <row r="280" spans="1:12" s="766" customFormat="1" ht="12.75" customHeight="1" x14ac:dyDescent="0.25">
      <c r="A280" s="802"/>
      <c r="B280" s="1352" t="s">
        <v>45</v>
      </c>
      <c r="C280" s="1347"/>
      <c r="D280" s="1347" t="s">
        <v>485</v>
      </c>
      <c r="E280" s="1348" t="s">
        <v>26</v>
      </c>
      <c r="F280" s="823"/>
      <c r="G280" s="889"/>
      <c r="H280" s="1048"/>
      <c r="I280" s="1048"/>
      <c r="J280" s="827" t="e">
        <f t="shared" si="77"/>
        <v>#DIV/0!</v>
      </c>
      <c r="K280" s="831"/>
      <c r="L280" s="831"/>
    </row>
    <row r="281" spans="1:12" s="766" customFormat="1" ht="12.75" customHeight="1" x14ac:dyDescent="0.25">
      <c r="A281" s="802"/>
      <c r="B281" s="1352" t="s">
        <v>45</v>
      </c>
      <c r="C281" s="1347"/>
      <c r="D281" s="1347" t="s">
        <v>486</v>
      </c>
      <c r="E281" s="1348" t="s">
        <v>26</v>
      </c>
      <c r="F281" s="823"/>
      <c r="G281" s="889"/>
      <c r="H281" s="825"/>
      <c r="I281" s="826"/>
      <c r="J281" s="827" t="e">
        <f t="shared" si="77"/>
        <v>#DIV/0!</v>
      </c>
      <c r="K281" s="831"/>
      <c r="L281" s="831"/>
    </row>
    <row r="282" spans="1:12" s="766" customFormat="1" ht="12.75" customHeight="1" x14ac:dyDescent="0.25">
      <c r="A282" s="802"/>
      <c r="B282" s="1352" t="s">
        <v>45</v>
      </c>
      <c r="C282" s="1347"/>
      <c r="D282" s="1347" t="s">
        <v>487</v>
      </c>
      <c r="E282" s="1348" t="s">
        <v>26</v>
      </c>
      <c r="F282" s="1041"/>
      <c r="G282" s="889"/>
      <c r="H282" s="825"/>
      <c r="I282" s="826"/>
      <c r="J282" s="827" t="e">
        <f t="shared" si="77"/>
        <v>#DIV/0!</v>
      </c>
      <c r="K282" s="831"/>
      <c r="L282" s="831"/>
    </row>
    <row r="283" spans="1:12" s="766" customFormat="1" ht="12.75" customHeight="1" x14ac:dyDescent="0.25">
      <c r="A283" s="802"/>
      <c r="B283" s="1045" t="s">
        <v>45</v>
      </c>
      <c r="C283" s="821"/>
      <c r="D283" s="821" t="s">
        <v>488</v>
      </c>
      <c r="E283" s="821" t="s">
        <v>26</v>
      </c>
      <c r="F283" s="1069"/>
      <c r="G283" s="1233"/>
      <c r="H283" s="825"/>
      <c r="I283" s="826"/>
      <c r="J283" s="827" t="e">
        <f t="shared" si="77"/>
        <v>#DIV/0!</v>
      </c>
      <c r="K283" s="831"/>
      <c r="L283" s="831"/>
    </row>
    <row r="284" spans="1:12" s="766" customFormat="1" ht="12.75" customHeight="1" x14ac:dyDescent="0.25">
      <c r="A284" s="802"/>
      <c r="B284" s="1045" t="s">
        <v>45</v>
      </c>
      <c r="C284" s="821" t="s">
        <v>620</v>
      </c>
      <c r="D284" s="821" t="s">
        <v>640</v>
      </c>
      <c r="E284" s="821" t="s">
        <v>26</v>
      </c>
      <c r="F284" s="1069"/>
      <c r="G284" s="1233"/>
      <c r="H284" s="825">
        <v>2500000</v>
      </c>
      <c r="I284" s="826">
        <v>0</v>
      </c>
      <c r="J284" s="827">
        <f t="shared" si="77"/>
        <v>0</v>
      </c>
      <c r="K284" s="831"/>
      <c r="L284" s="831"/>
    </row>
    <row r="285" spans="1:12" s="766" customFormat="1" ht="12.75" customHeight="1" x14ac:dyDescent="0.25">
      <c r="A285" s="802"/>
      <c r="B285" s="1045" t="s">
        <v>45</v>
      </c>
      <c r="C285" s="821" t="s">
        <v>620</v>
      </c>
      <c r="D285" s="821" t="s">
        <v>641</v>
      </c>
      <c r="E285" s="821" t="s">
        <v>26</v>
      </c>
      <c r="F285" s="1069"/>
      <c r="G285" s="1233"/>
      <c r="H285" s="825">
        <v>2500000</v>
      </c>
      <c r="I285" s="826">
        <v>0</v>
      </c>
      <c r="J285" s="827">
        <f t="shared" si="77"/>
        <v>0</v>
      </c>
      <c r="K285" s="831"/>
      <c r="L285" s="831"/>
    </row>
    <row r="286" spans="1:12" s="766" customFormat="1" ht="12.75" customHeight="1" x14ac:dyDescent="0.25">
      <c r="A286" s="802"/>
      <c r="B286" s="1045" t="s">
        <v>45</v>
      </c>
      <c r="C286" s="821" t="s">
        <v>620</v>
      </c>
      <c r="D286" s="821" t="s">
        <v>642</v>
      </c>
      <c r="E286" s="821" t="s">
        <v>26</v>
      </c>
      <c r="F286" s="1069"/>
      <c r="G286" s="1233"/>
      <c r="H286" s="825">
        <v>2500000</v>
      </c>
      <c r="I286" s="826">
        <v>0</v>
      </c>
      <c r="J286" s="827">
        <f t="shared" si="77"/>
        <v>0</v>
      </c>
      <c r="K286" s="831"/>
      <c r="L286" s="831"/>
    </row>
    <row r="287" spans="1:12" s="766" customFormat="1" ht="12.75" customHeight="1" x14ac:dyDescent="0.25">
      <c r="A287" s="802"/>
      <c r="B287" s="1045" t="s">
        <v>45</v>
      </c>
      <c r="C287" s="821" t="s">
        <v>620</v>
      </c>
      <c r="D287" s="821" t="s">
        <v>643</v>
      </c>
      <c r="E287" s="821" t="s">
        <v>26</v>
      </c>
      <c r="F287" s="1069"/>
      <c r="G287" s="1233"/>
      <c r="H287" s="825">
        <v>2500000</v>
      </c>
      <c r="I287" s="826">
        <v>0</v>
      </c>
      <c r="J287" s="827">
        <f t="shared" si="77"/>
        <v>0</v>
      </c>
      <c r="K287" s="831"/>
      <c r="L287" s="831"/>
    </row>
    <row r="288" spans="1:12" s="766" customFormat="1" ht="12.75" customHeight="1" x14ac:dyDescent="0.25">
      <c r="A288" s="802"/>
      <c r="B288" s="1045" t="s">
        <v>45</v>
      </c>
      <c r="C288" s="821" t="s">
        <v>620</v>
      </c>
      <c r="D288" s="821" t="s">
        <v>644</v>
      </c>
      <c r="E288" s="821" t="s">
        <v>26</v>
      </c>
      <c r="F288" s="1069"/>
      <c r="G288" s="1233"/>
      <c r="H288" s="825">
        <v>2500000</v>
      </c>
      <c r="I288" s="826">
        <v>0</v>
      </c>
      <c r="J288" s="827">
        <f t="shared" si="77"/>
        <v>0</v>
      </c>
      <c r="K288" s="831"/>
      <c r="L288" s="831"/>
    </row>
    <row r="289" spans="1:12" s="766" customFormat="1" ht="12.75" customHeight="1" x14ac:dyDescent="0.25">
      <c r="A289" s="802"/>
      <c r="B289" s="1045" t="s">
        <v>45</v>
      </c>
      <c r="C289" s="821" t="s">
        <v>620</v>
      </c>
      <c r="D289" s="821" t="s">
        <v>645</v>
      </c>
      <c r="E289" s="821" t="s">
        <v>26</v>
      </c>
      <c r="F289" s="1069"/>
      <c r="G289" s="1233"/>
      <c r="H289" s="825">
        <v>2500000</v>
      </c>
      <c r="I289" s="826">
        <v>0</v>
      </c>
      <c r="J289" s="827">
        <f t="shared" si="77"/>
        <v>0</v>
      </c>
      <c r="K289" s="831"/>
      <c r="L289" s="831"/>
    </row>
    <row r="290" spans="1:12" s="766" customFormat="1" ht="12.75" customHeight="1" x14ac:dyDescent="0.25">
      <c r="A290" s="802"/>
      <c r="B290" s="1045" t="s">
        <v>45</v>
      </c>
      <c r="C290" s="821" t="s">
        <v>620</v>
      </c>
      <c r="D290" s="821" t="s">
        <v>646</v>
      </c>
      <c r="E290" s="821" t="s">
        <v>26</v>
      </c>
      <c r="F290" s="1069"/>
      <c r="G290" s="1233"/>
      <c r="H290" s="825">
        <v>2500000</v>
      </c>
      <c r="I290" s="826">
        <v>0</v>
      </c>
      <c r="J290" s="827">
        <f t="shared" si="77"/>
        <v>0</v>
      </c>
      <c r="K290" s="831"/>
      <c r="L290" s="831"/>
    </row>
    <row r="291" spans="1:12" s="766" customFormat="1" ht="12.75" customHeight="1" x14ac:dyDescent="0.25">
      <c r="A291" s="802"/>
      <c r="B291" s="1045" t="s">
        <v>45</v>
      </c>
      <c r="C291" s="821" t="s">
        <v>620</v>
      </c>
      <c r="D291" s="821" t="s">
        <v>647</v>
      </c>
      <c r="E291" s="821" t="s">
        <v>26</v>
      </c>
      <c r="F291" s="1069"/>
      <c r="G291" s="1233"/>
      <c r="H291" s="825">
        <v>2500000</v>
      </c>
      <c r="I291" s="826">
        <v>0</v>
      </c>
      <c r="J291" s="827">
        <f t="shared" si="77"/>
        <v>0</v>
      </c>
      <c r="K291" s="831"/>
      <c r="L291" s="831"/>
    </row>
    <row r="292" spans="1:12" s="766" customFormat="1" ht="12.75" customHeight="1" x14ac:dyDescent="0.25">
      <c r="A292" s="802"/>
      <c r="B292" s="1045" t="s">
        <v>648</v>
      </c>
      <c r="C292" s="821" t="s">
        <v>620</v>
      </c>
      <c r="D292" s="821" t="s">
        <v>649</v>
      </c>
      <c r="E292" s="821" t="s">
        <v>26</v>
      </c>
      <c r="F292" s="1069"/>
      <c r="G292" s="1233"/>
      <c r="H292" s="825">
        <v>2500000</v>
      </c>
      <c r="I292" s="826">
        <v>0</v>
      </c>
      <c r="J292" s="827">
        <f t="shared" si="77"/>
        <v>0</v>
      </c>
      <c r="K292" s="831"/>
      <c r="L292" s="831"/>
    </row>
    <row r="293" spans="1:12" s="766" customFormat="1" ht="12.75" customHeight="1" x14ac:dyDescent="0.25">
      <c r="A293" s="802"/>
      <c r="B293" s="1045" t="s">
        <v>45</v>
      </c>
      <c r="C293" s="821" t="s">
        <v>620</v>
      </c>
      <c r="D293" s="821" t="s">
        <v>650</v>
      </c>
      <c r="E293" s="821" t="s">
        <v>26</v>
      </c>
      <c r="F293" s="1069"/>
      <c r="G293" s="1233"/>
      <c r="H293" s="825">
        <v>2500000</v>
      </c>
      <c r="I293" s="826">
        <v>0</v>
      </c>
      <c r="J293" s="827">
        <f t="shared" si="77"/>
        <v>0</v>
      </c>
      <c r="K293" s="831"/>
      <c r="L293" s="831"/>
    </row>
    <row r="294" spans="1:12" s="766" customFormat="1" ht="12.75" customHeight="1" x14ac:dyDescent="0.25">
      <c r="A294" s="802"/>
      <c r="B294" s="1045" t="s">
        <v>45</v>
      </c>
      <c r="C294" s="821" t="s">
        <v>43</v>
      </c>
      <c r="D294" s="821" t="s">
        <v>651</v>
      </c>
      <c r="E294" s="821" t="s">
        <v>26</v>
      </c>
      <c r="F294" s="1069"/>
      <c r="G294" s="1233"/>
      <c r="H294" s="825">
        <v>2500000</v>
      </c>
      <c r="I294" s="826">
        <v>0</v>
      </c>
      <c r="J294" s="827">
        <f t="shared" si="77"/>
        <v>0</v>
      </c>
      <c r="K294" s="831"/>
      <c r="L294" s="831"/>
    </row>
    <row r="295" spans="1:12" s="766" customFormat="1" ht="12.75" customHeight="1" x14ac:dyDescent="0.25">
      <c r="A295" s="802"/>
      <c r="B295" s="1045" t="s">
        <v>45</v>
      </c>
      <c r="C295" s="821" t="s">
        <v>43</v>
      </c>
      <c r="D295" s="821" t="s">
        <v>652</v>
      </c>
      <c r="E295" s="821" t="s">
        <v>26</v>
      </c>
      <c r="F295" s="1069"/>
      <c r="G295" s="1233"/>
      <c r="H295" s="825">
        <v>2500000</v>
      </c>
      <c r="I295" s="826">
        <v>0</v>
      </c>
      <c r="J295" s="827">
        <f t="shared" si="77"/>
        <v>0</v>
      </c>
      <c r="K295" s="831"/>
      <c r="L295" s="831"/>
    </row>
    <row r="296" spans="1:12" s="766" customFormat="1" ht="12.75" customHeight="1" x14ac:dyDescent="0.25">
      <c r="A296" s="802"/>
      <c r="B296" s="1045" t="s">
        <v>45</v>
      </c>
      <c r="C296" s="821" t="s">
        <v>43</v>
      </c>
      <c r="D296" s="821" t="s">
        <v>653</v>
      </c>
      <c r="E296" s="821" t="s">
        <v>26</v>
      </c>
      <c r="F296" s="1069"/>
      <c r="G296" s="1233"/>
      <c r="H296" s="825">
        <v>2500000</v>
      </c>
      <c r="I296" s="826">
        <v>0</v>
      </c>
      <c r="J296" s="827">
        <f t="shared" si="77"/>
        <v>0</v>
      </c>
      <c r="K296" s="831"/>
      <c r="L296" s="831"/>
    </row>
    <row r="297" spans="1:12" s="766" customFormat="1" ht="12.75" customHeight="1" x14ac:dyDescent="0.25">
      <c r="A297" s="802"/>
      <c r="B297" s="1045" t="s">
        <v>45</v>
      </c>
      <c r="C297" s="821" t="s">
        <v>43</v>
      </c>
      <c r="D297" s="821" t="s">
        <v>654</v>
      </c>
      <c r="E297" s="821" t="s">
        <v>26</v>
      </c>
      <c r="F297" s="1069"/>
      <c r="G297" s="1233"/>
      <c r="H297" s="825">
        <v>2500000</v>
      </c>
      <c r="I297" s="826">
        <v>0</v>
      </c>
      <c r="J297" s="827">
        <f t="shared" si="77"/>
        <v>0</v>
      </c>
      <c r="K297" s="831"/>
      <c r="L297" s="831"/>
    </row>
    <row r="298" spans="1:12" s="766" customFormat="1" ht="12.75" customHeight="1" x14ac:dyDescent="0.25">
      <c r="A298" s="802"/>
      <c r="B298" s="1045" t="s">
        <v>45</v>
      </c>
      <c r="C298" s="821" t="s">
        <v>43</v>
      </c>
      <c r="D298" s="821" t="s">
        <v>655</v>
      </c>
      <c r="E298" s="821" t="s">
        <v>26</v>
      </c>
      <c r="F298" s="1069"/>
      <c r="G298" s="1233"/>
      <c r="H298" s="825">
        <v>2500000</v>
      </c>
      <c r="I298" s="826">
        <v>0</v>
      </c>
      <c r="J298" s="827">
        <f t="shared" si="77"/>
        <v>0</v>
      </c>
      <c r="K298" s="831"/>
      <c r="L298" s="831"/>
    </row>
    <row r="299" spans="1:12" s="766" customFormat="1" ht="12.75" customHeight="1" x14ac:dyDescent="0.25">
      <c r="A299" s="802"/>
      <c r="B299" s="1045" t="s">
        <v>45</v>
      </c>
      <c r="C299" s="821" t="s">
        <v>43</v>
      </c>
      <c r="D299" s="821" t="s">
        <v>656</v>
      </c>
      <c r="E299" s="821" t="s">
        <v>26</v>
      </c>
      <c r="F299" s="1069"/>
      <c r="G299" s="1233"/>
      <c r="H299" s="825">
        <v>2500000</v>
      </c>
      <c r="I299" s="826">
        <v>0</v>
      </c>
      <c r="J299" s="827">
        <f t="shared" si="77"/>
        <v>0</v>
      </c>
      <c r="K299" s="831"/>
      <c r="L299" s="831"/>
    </row>
    <row r="300" spans="1:12" s="766" customFormat="1" ht="12.75" customHeight="1" x14ac:dyDescent="0.25">
      <c r="A300" s="802"/>
      <c r="B300" s="1045" t="s">
        <v>45</v>
      </c>
      <c r="C300" s="821" t="s">
        <v>43</v>
      </c>
      <c r="D300" s="821" t="s">
        <v>657</v>
      </c>
      <c r="E300" s="821" t="s">
        <v>26</v>
      </c>
      <c r="F300" s="1069"/>
      <c r="G300" s="1233"/>
      <c r="H300" s="825">
        <v>2500000</v>
      </c>
      <c r="I300" s="826">
        <v>0</v>
      </c>
      <c r="J300" s="827">
        <f t="shared" si="77"/>
        <v>0</v>
      </c>
      <c r="K300" s="831"/>
      <c r="L300" s="831"/>
    </row>
    <row r="301" spans="1:12" s="766" customFormat="1" ht="12.75" customHeight="1" x14ac:dyDescent="0.25">
      <c r="A301" s="802"/>
      <c r="B301" s="1045" t="s">
        <v>45</v>
      </c>
      <c r="C301" s="821" t="s">
        <v>43</v>
      </c>
      <c r="D301" s="821" t="s">
        <v>658</v>
      </c>
      <c r="E301" s="821" t="s">
        <v>26</v>
      </c>
      <c r="F301" s="1069"/>
      <c r="G301" s="1233"/>
      <c r="H301" s="825">
        <v>2500000</v>
      </c>
      <c r="I301" s="826">
        <v>0</v>
      </c>
      <c r="J301" s="827">
        <f t="shared" si="77"/>
        <v>0</v>
      </c>
      <c r="K301" s="831"/>
      <c r="L301" s="831"/>
    </row>
    <row r="302" spans="1:12" s="766" customFormat="1" ht="12.75" customHeight="1" x14ac:dyDescent="0.25">
      <c r="A302" s="802"/>
      <c r="B302" s="1045" t="s">
        <v>45</v>
      </c>
      <c r="C302" s="821" t="s">
        <v>43</v>
      </c>
      <c r="D302" s="821" t="s">
        <v>659</v>
      </c>
      <c r="E302" s="821" t="s">
        <v>26</v>
      </c>
      <c r="F302" s="1069"/>
      <c r="G302" s="1233"/>
      <c r="H302" s="825">
        <v>2500000</v>
      </c>
      <c r="I302" s="826">
        <v>0</v>
      </c>
      <c r="J302" s="827">
        <f t="shared" si="77"/>
        <v>0</v>
      </c>
      <c r="K302" s="831"/>
      <c r="L302" s="831"/>
    </row>
    <row r="303" spans="1:12" s="766" customFormat="1" ht="12.75" customHeight="1" x14ac:dyDescent="0.25">
      <c r="A303" s="802"/>
      <c r="B303" s="1045" t="s">
        <v>45</v>
      </c>
      <c r="C303" s="821" t="s">
        <v>43</v>
      </c>
      <c r="D303" s="821" t="s">
        <v>660</v>
      </c>
      <c r="E303" s="821" t="s">
        <v>26</v>
      </c>
      <c r="F303" s="1069"/>
      <c r="G303" s="1233"/>
      <c r="H303" s="825">
        <v>2500000</v>
      </c>
      <c r="I303" s="826">
        <v>0</v>
      </c>
      <c r="J303" s="827">
        <f t="shared" si="77"/>
        <v>0</v>
      </c>
      <c r="K303" s="831"/>
      <c r="L303" s="831"/>
    </row>
    <row r="304" spans="1:12" s="766" customFormat="1" ht="12.75" customHeight="1" x14ac:dyDescent="0.25">
      <c r="A304" s="802"/>
      <c r="B304" s="1045" t="s">
        <v>45</v>
      </c>
      <c r="C304" s="821" t="s">
        <v>43</v>
      </c>
      <c r="D304" s="821" t="s">
        <v>661</v>
      </c>
      <c r="E304" s="821" t="s">
        <v>26</v>
      </c>
      <c r="F304" s="1069"/>
      <c r="G304" s="1233"/>
      <c r="H304" s="825">
        <v>2500000</v>
      </c>
      <c r="I304" s="826">
        <v>0</v>
      </c>
      <c r="J304" s="827">
        <f t="shared" si="77"/>
        <v>0</v>
      </c>
      <c r="K304" s="831"/>
      <c r="L304" s="831"/>
    </row>
    <row r="305" spans="1:12" s="766" customFormat="1" ht="12.75" customHeight="1" x14ac:dyDescent="0.25">
      <c r="A305" s="802"/>
      <c r="B305" s="1045" t="s">
        <v>45</v>
      </c>
      <c r="C305" s="821" t="s">
        <v>84</v>
      </c>
      <c r="D305" s="821" t="s">
        <v>662</v>
      </c>
      <c r="E305" s="821" t="s">
        <v>26</v>
      </c>
      <c r="F305" s="1069"/>
      <c r="G305" s="1233"/>
      <c r="H305" s="825">
        <v>2499998</v>
      </c>
      <c r="I305" s="826">
        <v>0</v>
      </c>
      <c r="J305" s="827">
        <f t="shared" si="77"/>
        <v>0</v>
      </c>
      <c r="K305" s="831"/>
      <c r="L305" s="831"/>
    </row>
    <row r="306" spans="1:12" s="874" customFormat="1" ht="27" customHeight="1" x14ac:dyDescent="0.25">
      <c r="A306" s="780"/>
      <c r="B306" s="947"/>
      <c r="C306" s="948"/>
      <c r="D306" s="948"/>
      <c r="E306" s="949"/>
      <c r="F306" s="950" t="s">
        <v>44</v>
      </c>
      <c r="G306" s="951">
        <f>G311</f>
        <v>7521477.4000000004</v>
      </c>
      <c r="H306" s="952">
        <f>SUM(H311)</f>
        <v>64162024.280000001</v>
      </c>
      <c r="I306" s="953">
        <f>SUM(I311)</f>
        <v>15149368.460000001</v>
      </c>
      <c r="J306" s="954">
        <f t="shared" si="77"/>
        <v>0.23611113629908062</v>
      </c>
      <c r="K306" s="831"/>
      <c r="L306" s="831"/>
    </row>
    <row r="307" spans="1:12" s="874" customFormat="1" ht="22.5" hidden="1" customHeight="1" x14ac:dyDescent="0.25">
      <c r="A307" s="780"/>
      <c r="B307" s="1049"/>
      <c r="C307" s="1016"/>
      <c r="D307" s="1016"/>
      <c r="E307" s="1017"/>
      <c r="F307" s="1018" t="s">
        <v>209</v>
      </c>
      <c r="G307" s="1019">
        <f>SUM(G308:G310)</f>
        <v>0</v>
      </c>
      <c r="H307" s="1020">
        <f>SUM(H308:H310)</f>
        <v>0</v>
      </c>
      <c r="I307" s="1021">
        <f t="shared" ref="I307" si="78">SUM(I308:I310)</f>
        <v>0</v>
      </c>
      <c r="J307" s="1022" t="e">
        <f t="shared" si="77"/>
        <v>#DIV/0!</v>
      </c>
      <c r="K307" s="831"/>
      <c r="L307" s="831"/>
    </row>
    <row r="308" spans="1:12" s="874" customFormat="1" ht="13.5" hidden="1" customHeight="1" x14ac:dyDescent="0.25">
      <c r="A308" s="780"/>
      <c r="B308" s="962" t="s">
        <v>45</v>
      </c>
      <c r="C308" s="821"/>
      <c r="D308" s="821" t="s">
        <v>261</v>
      </c>
      <c r="E308" s="821" t="s">
        <v>26</v>
      </c>
      <c r="F308" s="1029"/>
      <c r="G308" s="1050"/>
      <c r="H308" s="1051"/>
      <c r="I308" s="1052"/>
      <c r="J308" s="827" t="e">
        <f t="shared" si="77"/>
        <v>#DIV/0!</v>
      </c>
      <c r="K308" s="831"/>
      <c r="L308" s="831"/>
    </row>
    <row r="309" spans="1:12" s="874" customFormat="1" ht="13.5" hidden="1" customHeight="1" x14ac:dyDescent="0.25">
      <c r="A309" s="780"/>
      <c r="B309" s="962"/>
      <c r="C309" s="821"/>
      <c r="D309" s="821"/>
      <c r="E309" s="821"/>
      <c r="F309" s="1029"/>
      <c r="G309" s="1050"/>
      <c r="H309" s="1051"/>
      <c r="I309" s="1052"/>
      <c r="J309" s="827" t="e">
        <f t="shared" si="77"/>
        <v>#DIV/0!</v>
      </c>
      <c r="K309" s="831"/>
      <c r="L309" s="831"/>
    </row>
    <row r="310" spans="1:12" s="874" customFormat="1" ht="14.25" hidden="1" customHeight="1" x14ac:dyDescent="0.25">
      <c r="A310" s="780"/>
      <c r="B310" s="962"/>
      <c r="C310" s="821"/>
      <c r="D310" s="821"/>
      <c r="E310" s="821"/>
      <c r="F310" s="1029"/>
      <c r="G310" s="889"/>
      <c r="H310" s="825"/>
      <c r="I310" s="826"/>
      <c r="J310" s="827" t="e">
        <f t="shared" si="77"/>
        <v>#DIV/0!</v>
      </c>
      <c r="K310" s="831"/>
      <c r="L310" s="831"/>
    </row>
    <row r="311" spans="1:12" s="884" customFormat="1" ht="75" customHeight="1" x14ac:dyDescent="0.25">
      <c r="A311" s="876"/>
      <c r="B311" s="940"/>
      <c r="C311" s="941"/>
      <c r="D311" s="941"/>
      <c r="E311" s="942"/>
      <c r="F311" s="795" t="s">
        <v>265</v>
      </c>
      <c r="G311" s="890">
        <f>G312</f>
        <v>7521477.4000000004</v>
      </c>
      <c r="H311" s="891">
        <f>H312</f>
        <v>64162024.280000001</v>
      </c>
      <c r="I311" s="892">
        <f t="shared" ref="I311" si="79">I312</f>
        <v>15149368.460000001</v>
      </c>
      <c r="J311" s="893">
        <f t="shared" si="77"/>
        <v>0.23611113629908062</v>
      </c>
      <c r="K311" s="831"/>
      <c r="L311" s="831"/>
    </row>
    <row r="312" spans="1:12" s="765" customFormat="1" ht="16.5" customHeight="1" x14ac:dyDescent="0.25">
      <c r="A312" s="802"/>
      <c r="B312" s="1345" t="s">
        <v>45</v>
      </c>
      <c r="C312" s="1347"/>
      <c r="D312" s="1347" t="s">
        <v>346</v>
      </c>
      <c r="E312" s="1348" t="s">
        <v>26</v>
      </c>
      <c r="F312" s="1041"/>
      <c r="G312" s="978">
        <v>7521477.4000000004</v>
      </c>
      <c r="H312" s="808">
        <v>64162024.280000001</v>
      </c>
      <c r="I312" s="809">
        <v>15149368.460000001</v>
      </c>
      <c r="J312" s="810">
        <f t="shared" si="77"/>
        <v>0.23611113629908062</v>
      </c>
      <c r="K312" s="831"/>
      <c r="L312" s="831"/>
    </row>
    <row r="313" spans="1:12" s="765" customFormat="1" ht="34.5" customHeight="1" x14ac:dyDescent="0.25">
      <c r="A313" s="802"/>
      <c r="B313" s="1053"/>
      <c r="C313" s="1054"/>
      <c r="D313" s="1054"/>
      <c r="E313" s="1055"/>
      <c r="F313" s="1056" t="s">
        <v>603</v>
      </c>
      <c r="G313" s="1057"/>
      <c r="H313" s="1058">
        <f>SUM(H314)</f>
        <v>1749241.41</v>
      </c>
      <c r="I313" s="1059">
        <f>SUM(I314)</f>
        <v>1749241.41</v>
      </c>
      <c r="J313" s="1060"/>
      <c r="K313" s="831"/>
      <c r="L313" s="831"/>
    </row>
    <row r="314" spans="1:12" s="765" customFormat="1" ht="51.75" customHeight="1" x14ac:dyDescent="0.25">
      <c r="A314" s="802"/>
      <c r="B314" s="1061"/>
      <c r="C314" s="1062"/>
      <c r="D314" s="1062"/>
      <c r="E314" s="1063"/>
      <c r="F314" s="1064" t="s">
        <v>67</v>
      </c>
      <c r="G314" s="1065"/>
      <c r="H314" s="1066">
        <f>SUM(H315)</f>
        <v>1749241.41</v>
      </c>
      <c r="I314" s="1067">
        <f>SUM(I315)</f>
        <v>1749241.41</v>
      </c>
      <c r="J314" s="1068">
        <f>I314/H314</f>
        <v>1</v>
      </c>
      <c r="K314" s="831"/>
      <c r="L314" s="831"/>
    </row>
    <row r="315" spans="1:12" s="765" customFormat="1" ht="16.5" customHeight="1" x14ac:dyDescent="0.25">
      <c r="A315" s="802"/>
      <c r="B315" s="962" t="s">
        <v>45</v>
      </c>
      <c r="C315" s="821"/>
      <c r="D315" s="821" t="s">
        <v>557</v>
      </c>
      <c r="E315" s="821" t="s">
        <v>558</v>
      </c>
      <c r="F315" s="1029"/>
      <c r="G315" s="889"/>
      <c r="H315" s="825">
        <v>1749241.41</v>
      </c>
      <c r="I315" s="826">
        <v>1749241.41</v>
      </c>
      <c r="J315" s="911">
        <f>I315/H315</f>
        <v>1</v>
      </c>
      <c r="K315" s="831"/>
      <c r="L315" s="831"/>
    </row>
    <row r="316" spans="1:12" s="765" customFormat="1" ht="39.75" customHeight="1" x14ac:dyDescent="0.25">
      <c r="A316" s="802"/>
      <c r="B316" s="947"/>
      <c r="C316" s="948"/>
      <c r="D316" s="948"/>
      <c r="E316" s="949"/>
      <c r="F316" s="950" t="s">
        <v>267</v>
      </c>
      <c r="G316" s="951">
        <f>G317</f>
        <v>24119589.059999999</v>
      </c>
      <c r="H316" s="952">
        <f>H317</f>
        <v>23776955.510000002</v>
      </c>
      <c r="I316" s="953">
        <f t="shared" ref="I316:I317" si="80">I317</f>
        <v>8125181.71</v>
      </c>
      <c r="J316" s="954">
        <f t="shared" si="77"/>
        <v>0.34172506680187664</v>
      </c>
      <c r="K316" s="831"/>
      <c r="L316" s="831"/>
    </row>
    <row r="317" spans="1:12" s="765" customFormat="1" ht="53.25" customHeight="1" x14ac:dyDescent="0.25">
      <c r="A317" s="802"/>
      <c r="B317" s="940"/>
      <c r="C317" s="941"/>
      <c r="D317" s="941"/>
      <c r="E317" s="942"/>
      <c r="F317" s="795" t="s">
        <v>268</v>
      </c>
      <c r="G317" s="890">
        <f>G318</f>
        <v>24119589.059999999</v>
      </c>
      <c r="H317" s="891">
        <f>H318</f>
        <v>23776955.510000002</v>
      </c>
      <c r="I317" s="892">
        <f t="shared" si="80"/>
        <v>8125181.71</v>
      </c>
      <c r="J317" s="893">
        <f t="shared" si="77"/>
        <v>0.34172506680187664</v>
      </c>
      <c r="K317" s="831"/>
      <c r="L317" s="831"/>
    </row>
    <row r="318" spans="1:12" s="765" customFormat="1" ht="16.5" customHeight="1" x14ac:dyDescent="0.25">
      <c r="A318" s="802"/>
      <c r="B318" s="1345" t="s">
        <v>45</v>
      </c>
      <c r="C318" s="1347"/>
      <c r="D318" s="1347" t="s">
        <v>347</v>
      </c>
      <c r="E318" s="1348" t="s">
        <v>53</v>
      </c>
      <c r="F318" s="1041"/>
      <c r="G318" s="978">
        <v>24119589.059999999</v>
      </c>
      <c r="H318" s="808">
        <v>23776955.510000002</v>
      </c>
      <c r="I318" s="826">
        <v>8125181.71</v>
      </c>
      <c r="J318" s="827">
        <f t="shared" si="77"/>
        <v>0.34172506680187664</v>
      </c>
      <c r="K318" s="831"/>
      <c r="L318" s="831"/>
    </row>
    <row r="319" spans="1:12" s="765" customFormat="1" ht="36.75" customHeight="1" x14ac:dyDescent="0.25">
      <c r="A319" s="802"/>
      <c r="B319" s="947"/>
      <c r="C319" s="948"/>
      <c r="D319" s="948"/>
      <c r="E319" s="949"/>
      <c r="F319" s="950" t="s">
        <v>560</v>
      </c>
      <c r="G319" s="951">
        <f>G320</f>
        <v>114179196.23</v>
      </c>
      <c r="H319" s="952">
        <f>H320</f>
        <v>523411385.67999995</v>
      </c>
      <c r="I319" s="953">
        <f t="shared" ref="I319" si="81">I320</f>
        <v>32802182.489999998</v>
      </c>
      <c r="J319" s="954">
        <f t="shared" si="77"/>
        <v>6.2669982708504546E-2</v>
      </c>
      <c r="K319" s="831"/>
      <c r="L319" s="831"/>
    </row>
    <row r="320" spans="1:12" s="765" customFormat="1" ht="23.25" customHeight="1" x14ac:dyDescent="0.25">
      <c r="A320" s="802"/>
      <c r="B320" s="940"/>
      <c r="C320" s="941"/>
      <c r="D320" s="941"/>
      <c r="E320" s="942"/>
      <c r="F320" s="795" t="s">
        <v>258</v>
      </c>
      <c r="G320" s="890">
        <f>G321</f>
        <v>114179196.23</v>
      </c>
      <c r="H320" s="891">
        <f>SUM(H321:H322)</f>
        <v>523411385.67999995</v>
      </c>
      <c r="I320" s="892">
        <f>SUM(I321:I322)</f>
        <v>32802182.489999998</v>
      </c>
      <c r="J320" s="893">
        <f t="shared" si="77"/>
        <v>6.2669982708504546E-2</v>
      </c>
      <c r="K320" s="831"/>
      <c r="L320" s="831"/>
    </row>
    <row r="321" spans="1:12" s="765" customFormat="1" ht="18" customHeight="1" x14ac:dyDescent="0.25">
      <c r="A321" s="802"/>
      <c r="B321" s="962" t="s">
        <v>45</v>
      </c>
      <c r="C321" s="821"/>
      <c r="D321" s="821" t="s">
        <v>609</v>
      </c>
      <c r="E321" s="821" t="s">
        <v>26</v>
      </c>
      <c r="F321" s="1069"/>
      <c r="G321" s="1070">
        <v>114179196.23</v>
      </c>
      <c r="H321" s="826">
        <v>334792049.27999997</v>
      </c>
      <c r="I321" s="826">
        <v>32802182.489999998</v>
      </c>
      <c r="J321" s="1047">
        <f t="shared" si="77"/>
        <v>9.7977782210013659E-2</v>
      </c>
      <c r="K321" s="831"/>
      <c r="L321" s="831"/>
    </row>
    <row r="322" spans="1:12" s="765" customFormat="1" ht="18" customHeight="1" thickBot="1" x14ac:dyDescent="0.3">
      <c r="A322" s="802"/>
      <c r="B322" s="962" t="s">
        <v>45</v>
      </c>
      <c r="C322" s="821"/>
      <c r="D322" s="821" t="s">
        <v>610</v>
      </c>
      <c r="E322" s="821" t="s">
        <v>26</v>
      </c>
      <c r="F322" s="1069"/>
      <c r="G322" s="845"/>
      <c r="H322" s="826">
        <v>188619336.40000001</v>
      </c>
      <c r="I322" s="826">
        <v>0</v>
      </c>
      <c r="J322" s="1047">
        <f t="shared" si="77"/>
        <v>0</v>
      </c>
      <c r="K322" s="831"/>
      <c r="L322" s="831"/>
    </row>
    <row r="323" spans="1:12" s="765" customFormat="1" ht="37.5" customHeight="1" thickBot="1" x14ac:dyDescent="0.3">
      <c r="A323" s="802"/>
      <c r="B323" s="1071"/>
      <c r="C323" s="1072"/>
      <c r="D323" s="1072"/>
      <c r="E323" s="1073"/>
      <c r="F323" s="1074" t="s">
        <v>210</v>
      </c>
      <c r="G323" s="785">
        <f>G324+G331+G336</f>
        <v>1130452837.01</v>
      </c>
      <c r="H323" s="1075">
        <f>H324+H331+H336+H340+H344+H347</f>
        <v>2421727191.21</v>
      </c>
      <c r="I323" s="1076">
        <f>I324+I331+I336+I340+I344+I347</f>
        <v>324043684.50999999</v>
      </c>
      <c r="J323" s="1077">
        <f t="shared" si="77"/>
        <v>0.13380684896554912</v>
      </c>
      <c r="K323" s="831"/>
      <c r="L323" s="831"/>
    </row>
    <row r="324" spans="1:12" s="765" customFormat="1" ht="27" hidden="1" customHeight="1" x14ac:dyDescent="0.25">
      <c r="A324" s="802"/>
      <c r="B324" s="1078"/>
      <c r="C324" s="1079"/>
      <c r="D324" s="1079"/>
      <c r="E324" s="1080"/>
      <c r="F324" s="1081" t="s">
        <v>173</v>
      </c>
      <c r="G324" s="973">
        <f>SUM(G325:G328)</f>
        <v>6000000</v>
      </c>
      <c r="H324" s="974">
        <f>SUM(H325:H330)</f>
        <v>0</v>
      </c>
      <c r="I324" s="975">
        <f>SUM(I325:I330)</f>
        <v>0</v>
      </c>
      <c r="J324" s="976" t="e">
        <f t="shared" si="77"/>
        <v>#DIV/0!</v>
      </c>
      <c r="K324" s="831"/>
      <c r="L324" s="831"/>
    </row>
    <row r="325" spans="1:12" s="765" customFormat="1" ht="15" hidden="1" customHeight="1" x14ac:dyDescent="0.25">
      <c r="A325" s="802"/>
      <c r="B325" s="1082"/>
      <c r="C325" s="1083"/>
      <c r="D325" s="1083"/>
      <c r="E325" s="1084"/>
      <c r="F325" s="921"/>
      <c r="G325" s="889">
        <v>6000000</v>
      </c>
      <c r="H325" s="825"/>
      <c r="I325" s="826"/>
      <c r="J325" s="827" t="e">
        <f t="shared" si="77"/>
        <v>#DIV/0!</v>
      </c>
      <c r="K325" s="831"/>
      <c r="L325" s="831"/>
    </row>
    <row r="326" spans="1:12" s="765" customFormat="1" ht="15" hidden="1" customHeight="1" x14ac:dyDescent="0.25">
      <c r="A326" s="802"/>
      <c r="B326" s="1082"/>
      <c r="C326" s="1083"/>
      <c r="D326" s="1083"/>
      <c r="E326" s="1084"/>
      <c r="F326" s="921"/>
      <c r="G326" s="889"/>
      <c r="H326" s="825"/>
      <c r="I326" s="826"/>
      <c r="J326" s="827" t="e">
        <f t="shared" si="77"/>
        <v>#DIV/0!</v>
      </c>
      <c r="K326" s="831"/>
      <c r="L326" s="831"/>
    </row>
    <row r="327" spans="1:12" s="765" customFormat="1" ht="15" hidden="1" customHeight="1" x14ac:dyDescent="0.25">
      <c r="A327" s="802"/>
      <c r="B327" s="1082" t="s">
        <v>41</v>
      </c>
      <c r="C327" s="1083"/>
      <c r="D327" s="1083" t="s">
        <v>437</v>
      </c>
      <c r="E327" s="1084" t="s">
        <v>22</v>
      </c>
      <c r="F327" s="921"/>
      <c r="G327" s="889">
        <v>0</v>
      </c>
      <c r="H327" s="825"/>
      <c r="I327" s="826"/>
      <c r="J327" s="827" t="e">
        <f t="shared" si="77"/>
        <v>#DIV/0!</v>
      </c>
      <c r="K327" s="831"/>
      <c r="L327" s="831"/>
    </row>
    <row r="328" spans="1:12" s="765" customFormat="1" ht="12.75" hidden="1" customHeight="1" x14ac:dyDescent="0.25">
      <c r="A328" s="802"/>
      <c r="B328" s="1085" t="s">
        <v>41</v>
      </c>
      <c r="C328" s="1085"/>
      <c r="D328" s="1085" t="s">
        <v>260</v>
      </c>
      <c r="E328" s="1085" t="s">
        <v>22</v>
      </c>
      <c r="F328" s="1029"/>
      <c r="G328" s="889">
        <v>0</v>
      </c>
      <c r="H328" s="825"/>
      <c r="I328" s="826"/>
      <c r="J328" s="827" t="e">
        <f t="shared" si="77"/>
        <v>#DIV/0!</v>
      </c>
      <c r="K328" s="831"/>
      <c r="L328" s="831"/>
    </row>
    <row r="329" spans="1:12" s="765" customFormat="1" ht="12.75" hidden="1" customHeight="1" x14ac:dyDescent="0.25">
      <c r="A329" s="802"/>
      <c r="B329" s="1085" t="s">
        <v>41</v>
      </c>
      <c r="C329" s="1085" t="s">
        <v>43</v>
      </c>
      <c r="D329" s="1085" t="s">
        <v>546</v>
      </c>
      <c r="E329" s="1085" t="s">
        <v>22</v>
      </c>
      <c r="F329" s="1086"/>
      <c r="G329" s="923"/>
      <c r="H329" s="924"/>
      <c r="I329" s="826"/>
      <c r="J329" s="827"/>
      <c r="K329" s="831"/>
      <c r="L329" s="831"/>
    </row>
    <row r="330" spans="1:12" s="765" customFormat="1" ht="12.75" hidden="1" customHeight="1" x14ac:dyDescent="0.25">
      <c r="A330" s="802"/>
      <c r="B330" s="1085" t="s">
        <v>41</v>
      </c>
      <c r="C330" s="1085" t="s">
        <v>43</v>
      </c>
      <c r="D330" s="1085" t="s">
        <v>547</v>
      </c>
      <c r="E330" s="1085" t="s">
        <v>22</v>
      </c>
      <c r="F330" s="1069"/>
      <c r="G330" s="1087"/>
      <c r="H330" s="924"/>
      <c r="I330" s="826"/>
      <c r="J330" s="827"/>
      <c r="K330" s="831"/>
      <c r="L330" s="831"/>
    </row>
    <row r="331" spans="1:12" s="765" customFormat="1" ht="33.75" hidden="1" customHeight="1" x14ac:dyDescent="0.25">
      <c r="A331" s="802"/>
      <c r="B331" s="941"/>
      <c r="C331" s="941"/>
      <c r="D331" s="941"/>
      <c r="E331" s="941"/>
      <c r="F331" s="1088" t="s">
        <v>259</v>
      </c>
      <c r="G331" s="892">
        <f>G332</f>
        <v>343434343.43000001</v>
      </c>
      <c r="H331" s="892">
        <f>SUM(H332:H335)</f>
        <v>0</v>
      </c>
      <c r="I331" s="892">
        <f>SUM(I332:I335)</f>
        <v>0</v>
      </c>
      <c r="J331" s="1089" t="e">
        <f t="shared" si="77"/>
        <v>#DIV/0!</v>
      </c>
      <c r="K331" s="831"/>
      <c r="L331" s="831"/>
    </row>
    <row r="332" spans="1:12" s="765" customFormat="1" ht="16.5" hidden="1" customHeight="1" x14ac:dyDescent="0.25">
      <c r="A332" s="802"/>
      <c r="B332" s="1085" t="s">
        <v>41</v>
      </c>
      <c r="C332" s="1085"/>
      <c r="D332" s="1085" t="s">
        <v>350</v>
      </c>
      <c r="E332" s="1085" t="s">
        <v>22</v>
      </c>
      <c r="F332" s="1090"/>
      <c r="G332" s="826">
        <v>343434343.43000001</v>
      </c>
      <c r="H332" s="826"/>
      <c r="I332" s="826"/>
      <c r="J332" s="1047" t="e">
        <f t="shared" si="77"/>
        <v>#DIV/0!</v>
      </c>
      <c r="K332" s="831"/>
      <c r="L332" s="831"/>
    </row>
    <row r="333" spans="1:12" s="765" customFormat="1" ht="16.5" hidden="1" customHeight="1" x14ac:dyDescent="0.25">
      <c r="A333" s="802"/>
      <c r="B333" s="1085" t="s">
        <v>41</v>
      </c>
      <c r="C333" s="1085"/>
      <c r="D333" s="1085" t="s">
        <v>516</v>
      </c>
      <c r="E333" s="1085" t="s">
        <v>22</v>
      </c>
      <c r="F333" s="1090"/>
      <c r="G333" s="826"/>
      <c r="H333" s="826"/>
      <c r="I333" s="826"/>
      <c r="J333" s="1047" t="e">
        <f t="shared" si="77"/>
        <v>#DIV/0!</v>
      </c>
      <c r="K333" s="831"/>
      <c r="L333" s="831"/>
    </row>
    <row r="334" spans="1:12" s="765" customFormat="1" ht="17.25" hidden="1" customHeight="1" x14ac:dyDescent="0.25">
      <c r="A334" s="802"/>
      <c r="B334" s="1085" t="s">
        <v>41</v>
      </c>
      <c r="C334" s="1085"/>
      <c r="D334" s="1085" t="s">
        <v>474</v>
      </c>
      <c r="E334" s="1085" t="s">
        <v>22</v>
      </c>
      <c r="F334" s="1090"/>
      <c r="G334" s="826"/>
      <c r="H334" s="826"/>
      <c r="I334" s="826"/>
      <c r="J334" s="1047" t="e">
        <f t="shared" si="77"/>
        <v>#DIV/0!</v>
      </c>
      <c r="K334" s="831"/>
      <c r="L334" s="831"/>
    </row>
    <row r="335" spans="1:12" s="765" customFormat="1" ht="17.25" hidden="1" customHeight="1" x14ac:dyDescent="0.25">
      <c r="A335" s="802"/>
      <c r="B335" s="1085" t="s">
        <v>41</v>
      </c>
      <c r="C335" s="1085"/>
      <c r="D335" s="1085" t="s">
        <v>517</v>
      </c>
      <c r="E335" s="1085" t="s">
        <v>22</v>
      </c>
      <c r="F335" s="1090"/>
      <c r="G335" s="826"/>
      <c r="H335" s="826"/>
      <c r="I335" s="826"/>
      <c r="J335" s="1047" t="e">
        <f t="shared" si="77"/>
        <v>#DIV/0!</v>
      </c>
      <c r="K335" s="831"/>
      <c r="L335" s="831"/>
    </row>
    <row r="336" spans="1:12" s="765" customFormat="1" ht="23.25" customHeight="1" x14ac:dyDescent="0.25">
      <c r="A336" s="802"/>
      <c r="B336" s="1091"/>
      <c r="C336" s="1091"/>
      <c r="D336" s="1091"/>
      <c r="E336" s="1091"/>
      <c r="F336" s="1092" t="s">
        <v>595</v>
      </c>
      <c r="G336" s="1093">
        <f>G340+G341</f>
        <v>781018493.57999992</v>
      </c>
      <c r="H336" s="1093">
        <f>SUM(H337:H339)</f>
        <v>991301882.85000002</v>
      </c>
      <c r="I336" s="1093">
        <f>SUM(I337:I339)</f>
        <v>240827507.89999998</v>
      </c>
      <c r="J336" s="1094">
        <f t="shared" si="77"/>
        <v>0.24294063399498361</v>
      </c>
      <c r="K336" s="831"/>
      <c r="L336" s="831"/>
    </row>
    <row r="337" spans="1:12" s="765" customFormat="1" ht="23.25" customHeight="1" x14ac:dyDescent="0.25">
      <c r="A337" s="802"/>
      <c r="B337" s="821" t="s">
        <v>41</v>
      </c>
      <c r="C337" s="821" t="s">
        <v>43</v>
      </c>
      <c r="D337" s="821" t="s">
        <v>621</v>
      </c>
      <c r="E337" s="821"/>
      <c r="F337" s="1046"/>
      <c r="G337" s="826"/>
      <c r="H337" s="826">
        <v>14759376.32</v>
      </c>
      <c r="I337" s="826">
        <v>0</v>
      </c>
      <c r="J337" s="1094">
        <f t="shared" si="77"/>
        <v>0</v>
      </c>
      <c r="K337" s="831"/>
      <c r="L337" s="831"/>
    </row>
    <row r="338" spans="1:12" s="765" customFormat="1" ht="21.75" customHeight="1" x14ac:dyDescent="0.25">
      <c r="A338" s="802"/>
      <c r="B338" s="821" t="s">
        <v>41</v>
      </c>
      <c r="C338" s="821" t="s">
        <v>43</v>
      </c>
      <c r="D338" s="1085" t="s">
        <v>266</v>
      </c>
      <c r="E338" s="821" t="s">
        <v>22</v>
      </c>
      <c r="F338" s="1095"/>
      <c r="G338" s="1021"/>
      <c r="H338" s="1021">
        <v>670234466.66999996</v>
      </c>
      <c r="I338" s="1021">
        <v>181759634.97999999</v>
      </c>
      <c r="J338" s="1094">
        <f t="shared" si="77"/>
        <v>0.27118813492695548</v>
      </c>
      <c r="K338" s="831"/>
      <c r="L338" s="831"/>
    </row>
    <row r="339" spans="1:12" s="765" customFormat="1" ht="21.75" customHeight="1" x14ac:dyDescent="0.25">
      <c r="A339" s="802"/>
      <c r="B339" s="821" t="s">
        <v>41</v>
      </c>
      <c r="C339" s="821" t="s">
        <v>43</v>
      </c>
      <c r="D339" s="1085" t="s">
        <v>593</v>
      </c>
      <c r="E339" s="821" t="s">
        <v>567</v>
      </c>
      <c r="F339" s="1095"/>
      <c r="G339" s="1021"/>
      <c r="H339" s="826">
        <v>306308039.86000001</v>
      </c>
      <c r="I339" s="826">
        <v>59067872.920000002</v>
      </c>
      <c r="J339" s="1096">
        <f t="shared" si="77"/>
        <v>0.19283814080426143</v>
      </c>
      <c r="K339" s="831"/>
      <c r="L339" s="831"/>
    </row>
    <row r="340" spans="1:12" s="765" customFormat="1" ht="26.25" customHeight="1" x14ac:dyDescent="0.25">
      <c r="A340" s="802"/>
      <c r="B340" s="1097"/>
      <c r="C340" s="1097"/>
      <c r="D340" s="1097"/>
      <c r="E340" s="1097"/>
      <c r="F340" s="1092" t="s">
        <v>604</v>
      </c>
      <c r="G340" s="1098">
        <v>414807876.76999998</v>
      </c>
      <c r="H340" s="1098">
        <f>SUM(H341:H342)</f>
        <v>737774935.79999995</v>
      </c>
      <c r="I340" s="1098">
        <f>SUM(I341:I342)</f>
        <v>63149061.090000004</v>
      </c>
      <c r="J340" s="1096">
        <f t="shared" si="77"/>
        <v>8.5593936613643368E-2</v>
      </c>
      <c r="K340" s="831"/>
      <c r="L340" s="831"/>
    </row>
    <row r="341" spans="1:12" s="765" customFormat="1" ht="19.5" customHeight="1" x14ac:dyDescent="0.25">
      <c r="A341" s="802"/>
      <c r="B341" s="1085" t="s">
        <v>41</v>
      </c>
      <c r="C341" s="1085" t="s">
        <v>43</v>
      </c>
      <c r="D341" s="1085" t="s">
        <v>46</v>
      </c>
      <c r="E341" s="1085" t="s">
        <v>22</v>
      </c>
      <c r="F341" s="1069"/>
      <c r="G341" s="826">
        <v>366210616.81</v>
      </c>
      <c r="H341" s="826">
        <v>515680206.31999999</v>
      </c>
      <c r="I341" s="826">
        <v>63149061.090000004</v>
      </c>
      <c r="J341" s="1047">
        <f t="shared" si="77"/>
        <v>0.12245779519180054</v>
      </c>
      <c r="K341" s="831"/>
      <c r="L341" s="831"/>
    </row>
    <row r="342" spans="1:12" s="765" customFormat="1" ht="19.5" customHeight="1" x14ac:dyDescent="0.25">
      <c r="A342" s="802"/>
      <c r="B342" s="1085" t="s">
        <v>41</v>
      </c>
      <c r="C342" s="1085" t="s">
        <v>43</v>
      </c>
      <c r="D342" s="1085" t="s">
        <v>592</v>
      </c>
      <c r="E342" s="1085" t="s">
        <v>567</v>
      </c>
      <c r="F342" s="1069"/>
      <c r="G342" s="826"/>
      <c r="H342" s="826">
        <v>222094729.47999999</v>
      </c>
      <c r="I342" s="826">
        <v>0</v>
      </c>
      <c r="J342" s="1047">
        <f t="shared" si="77"/>
        <v>0</v>
      </c>
      <c r="K342" s="831"/>
      <c r="L342" s="831"/>
    </row>
    <row r="343" spans="1:12" s="765" customFormat="1" ht="19.5" hidden="1" customHeight="1" x14ac:dyDescent="0.25">
      <c r="A343" s="802"/>
      <c r="B343" s="1085"/>
      <c r="C343" s="1085"/>
      <c r="D343" s="1085"/>
      <c r="E343" s="1085"/>
      <c r="F343" s="1069"/>
      <c r="G343" s="826"/>
      <c r="H343" s="826"/>
      <c r="I343" s="826"/>
      <c r="J343" s="1047"/>
      <c r="K343" s="831"/>
      <c r="L343" s="831"/>
    </row>
    <row r="344" spans="1:12" s="765" customFormat="1" ht="69" customHeight="1" x14ac:dyDescent="0.25">
      <c r="A344" s="802"/>
      <c r="B344" s="1097"/>
      <c r="C344" s="1097"/>
      <c r="D344" s="1097"/>
      <c r="E344" s="1097"/>
      <c r="F344" s="1092" t="s">
        <v>590</v>
      </c>
      <c r="G344" s="1098"/>
      <c r="H344" s="1098">
        <f>SUM(H345:H346)</f>
        <v>589179865.79999995</v>
      </c>
      <c r="I344" s="1098">
        <f>SUM(I345:I346)</f>
        <v>0</v>
      </c>
      <c r="J344" s="1047">
        <f t="shared" si="77"/>
        <v>0</v>
      </c>
      <c r="K344" s="831"/>
      <c r="L344" s="831"/>
    </row>
    <row r="345" spans="1:12" s="765" customFormat="1" ht="19.5" customHeight="1" x14ac:dyDescent="0.25">
      <c r="A345" s="802"/>
      <c r="B345" s="1085" t="s">
        <v>41</v>
      </c>
      <c r="C345" s="1085" t="s">
        <v>43</v>
      </c>
      <c r="D345" s="1085" t="s">
        <v>591</v>
      </c>
      <c r="E345" s="1085" t="s">
        <v>567</v>
      </c>
      <c r="F345" s="1069"/>
      <c r="G345" s="826"/>
      <c r="H345" s="826">
        <v>409122290.04000002</v>
      </c>
      <c r="I345" s="826">
        <v>0</v>
      </c>
      <c r="J345" s="1047">
        <f>I345/H345</f>
        <v>0</v>
      </c>
      <c r="K345" s="831"/>
      <c r="L345" s="831"/>
    </row>
    <row r="346" spans="1:12" s="765" customFormat="1" ht="19.5" customHeight="1" x14ac:dyDescent="0.25">
      <c r="A346" s="802"/>
      <c r="B346" s="1085" t="s">
        <v>41</v>
      </c>
      <c r="C346" s="1085" t="s">
        <v>43</v>
      </c>
      <c r="D346" s="1085" t="s">
        <v>594</v>
      </c>
      <c r="E346" s="1085" t="s">
        <v>567</v>
      </c>
      <c r="F346" s="1069"/>
      <c r="G346" s="826"/>
      <c r="H346" s="826">
        <v>180057575.75999999</v>
      </c>
      <c r="I346" s="826">
        <v>0</v>
      </c>
      <c r="J346" s="1047">
        <f>I346/H346</f>
        <v>0</v>
      </c>
      <c r="K346" s="831"/>
      <c r="L346" s="831"/>
    </row>
    <row r="347" spans="1:12" s="765" customFormat="1" ht="83.25" customHeight="1" x14ac:dyDescent="0.25">
      <c r="A347" s="802"/>
      <c r="B347" s="1099"/>
      <c r="C347" s="1099"/>
      <c r="D347" s="1099"/>
      <c r="E347" s="1099"/>
      <c r="F347" s="1092" t="s">
        <v>619</v>
      </c>
      <c r="G347" s="1100"/>
      <c r="H347" s="1100">
        <f>SUM(H348:H349)</f>
        <v>103470506.75999999</v>
      </c>
      <c r="I347" s="1100">
        <f>SUM(I348:I349)</f>
        <v>20067115.52</v>
      </c>
      <c r="J347" s="1047">
        <f t="shared" ref="J347:J349" si="82">I347/H347</f>
        <v>0.19394043914896161</v>
      </c>
      <c r="K347" s="831"/>
      <c r="L347" s="831"/>
    </row>
    <row r="348" spans="1:12" s="765" customFormat="1" ht="19.5" customHeight="1" x14ac:dyDescent="0.25">
      <c r="A348" s="802"/>
      <c r="B348" s="1085" t="s">
        <v>41</v>
      </c>
      <c r="C348" s="1085" t="s">
        <v>620</v>
      </c>
      <c r="D348" s="1085" t="s">
        <v>666</v>
      </c>
      <c r="E348" s="1085"/>
      <c r="F348" s="1069"/>
      <c r="G348" s="826"/>
      <c r="H348" s="826">
        <v>102435801.69</v>
      </c>
      <c r="I348" s="826">
        <v>19866444.370000001</v>
      </c>
      <c r="J348" s="1047">
        <f t="shared" si="82"/>
        <v>0.19394043920426901</v>
      </c>
      <c r="K348" s="831"/>
      <c r="L348" s="831"/>
    </row>
    <row r="349" spans="1:12" s="765" customFormat="1" ht="19.5" customHeight="1" thickBot="1" x14ac:dyDescent="0.3">
      <c r="A349" s="802"/>
      <c r="B349" s="1085" t="s">
        <v>41</v>
      </c>
      <c r="C349" s="1085" t="s">
        <v>620</v>
      </c>
      <c r="D349" s="1085" t="s">
        <v>667</v>
      </c>
      <c r="E349" s="1085"/>
      <c r="F349" s="1069"/>
      <c r="G349" s="826"/>
      <c r="H349" s="826">
        <v>1034705.07</v>
      </c>
      <c r="I349" s="826">
        <v>200671.15</v>
      </c>
      <c r="J349" s="1047">
        <f t="shared" si="82"/>
        <v>0.19394043367352978</v>
      </c>
      <c r="K349" s="831"/>
      <c r="L349" s="831"/>
    </row>
    <row r="350" spans="1:12" s="778" customFormat="1" ht="41.25" customHeight="1" thickBot="1" x14ac:dyDescent="0.3">
      <c r="A350" s="984">
        <v>6</v>
      </c>
      <c r="B350" s="858"/>
      <c r="C350" s="859"/>
      <c r="D350" s="859"/>
      <c r="E350" s="1101"/>
      <c r="F350" s="861" t="s">
        <v>231</v>
      </c>
      <c r="G350" s="1102">
        <f>G351+G388+G396+G405+G408+G416</f>
        <v>770027225.51999998</v>
      </c>
      <c r="H350" s="1103">
        <f>H351+H388+H396+H405+H408+H411+H416</f>
        <v>1050441514.3299999</v>
      </c>
      <c r="I350" s="1104">
        <f>I351+I388+I396+I405+I408+I411+I416</f>
        <v>262205800.77999997</v>
      </c>
      <c r="J350" s="1105">
        <f t="shared" si="77"/>
        <v>0.24961484975890535</v>
      </c>
      <c r="K350" s="831"/>
      <c r="L350" s="831"/>
    </row>
    <row r="351" spans="1:12" s="789" customFormat="1" ht="32.25" customHeight="1" x14ac:dyDescent="0.25">
      <c r="A351" s="989"/>
      <c r="B351" s="1106"/>
      <c r="C351" s="1107"/>
      <c r="D351" s="1107"/>
      <c r="E351" s="1108"/>
      <c r="F351" s="1109" t="s">
        <v>180</v>
      </c>
      <c r="G351" s="871">
        <f>G352+G355+G357+G359+G361+G372</f>
        <v>669594588.13</v>
      </c>
      <c r="H351" s="871">
        <f>H352+H355+H357+H359+H361+H372+H363+H374+H367</f>
        <v>807180960.00999999</v>
      </c>
      <c r="I351" s="872">
        <f>I352+I355+I357+I359+I361+I372+I363+I374+I367</f>
        <v>217769169.33999997</v>
      </c>
      <c r="J351" s="903">
        <f t="shared" si="77"/>
        <v>0.26978977469600135</v>
      </c>
      <c r="K351" s="831"/>
      <c r="L351" s="831"/>
    </row>
    <row r="352" spans="1:12" s="1110" customFormat="1" ht="17.25" customHeight="1" x14ac:dyDescent="0.25">
      <c r="A352" s="876"/>
      <c r="B352" s="969"/>
      <c r="C352" s="970"/>
      <c r="D352" s="970"/>
      <c r="E352" s="971"/>
      <c r="F352" s="1081" t="s">
        <v>95</v>
      </c>
      <c r="G352" s="974">
        <f>G353</f>
        <v>266896073</v>
      </c>
      <c r="H352" s="974">
        <f>SUM(H353:H354)</f>
        <v>284106163.10000002</v>
      </c>
      <c r="I352" s="892">
        <f>SUM(I353:I354)</f>
        <v>81706163.129999995</v>
      </c>
      <c r="J352" s="893">
        <f t="shared" si="77"/>
        <v>0.28759025231438207</v>
      </c>
      <c r="K352" s="831"/>
      <c r="L352" s="831"/>
    </row>
    <row r="353" spans="1:12" s="766" customFormat="1" ht="16.5" customHeight="1" x14ac:dyDescent="0.25">
      <c r="A353" s="802"/>
      <c r="B353" s="1350" t="s">
        <v>74</v>
      </c>
      <c r="C353" s="1347"/>
      <c r="D353" s="1347" t="s">
        <v>351</v>
      </c>
      <c r="E353" s="1348" t="s">
        <v>26</v>
      </c>
      <c r="F353" s="1121"/>
      <c r="G353" s="825">
        <v>266896073</v>
      </c>
      <c r="H353" s="825">
        <v>283996433</v>
      </c>
      <c r="I353" s="826">
        <v>81596433.030000001</v>
      </c>
      <c r="J353" s="827">
        <f t="shared" si="77"/>
        <v>0.28731499254429016</v>
      </c>
      <c r="K353" s="831"/>
      <c r="L353" s="831"/>
    </row>
    <row r="354" spans="1:12" s="766" customFormat="1" ht="16.5" customHeight="1" x14ac:dyDescent="0.25">
      <c r="A354" s="802"/>
      <c r="B354" s="821" t="s">
        <v>74</v>
      </c>
      <c r="C354" s="821" t="s">
        <v>68</v>
      </c>
      <c r="D354" s="821" t="s">
        <v>628</v>
      </c>
      <c r="E354" s="821"/>
      <c r="F354" s="1090"/>
      <c r="G354" s="1330"/>
      <c r="H354" s="924">
        <v>109730.1</v>
      </c>
      <c r="I354" s="826">
        <v>109730.1</v>
      </c>
      <c r="J354" s="827">
        <f t="shared" si="77"/>
        <v>1</v>
      </c>
      <c r="K354" s="831"/>
      <c r="L354" s="831"/>
    </row>
    <row r="355" spans="1:12" s="1110" customFormat="1" ht="15" customHeight="1" x14ac:dyDescent="0.25">
      <c r="A355" s="876"/>
      <c r="B355" s="969"/>
      <c r="C355" s="970"/>
      <c r="D355" s="970"/>
      <c r="E355" s="971"/>
      <c r="F355" s="1081" t="s">
        <v>96</v>
      </c>
      <c r="G355" s="974">
        <f>G356</f>
        <v>114652696.13</v>
      </c>
      <c r="H355" s="974">
        <f>H356</f>
        <v>143646500.74000001</v>
      </c>
      <c r="I355" s="892">
        <f t="shared" ref="I355" si="83">I356</f>
        <v>36830768.289999999</v>
      </c>
      <c r="J355" s="893">
        <f t="shared" si="77"/>
        <v>0.25639864598347328</v>
      </c>
      <c r="K355" s="831"/>
      <c r="L355" s="831"/>
    </row>
    <row r="356" spans="1:12" s="766" customFormat="1" ht="15.75" customHeight="1" x14ac:dyDescent="0.25">
      <c r="A356" s="802"/>
      <c r="B356" s="886" t="s">
        <v>74</v>
      </c>
      <c r="C356" s="894"/>
      <c r="D356" s="894" t="s">
        <v>352</v>
      </c>
      <c r="E356" s="895" t="s">
        <v>26</v>
      </c>
      <c r="F356" s="1112"/>
      <c r="G356" s="825">
        <v>114652696.13</v>
      </c>
      <c r="H356" s="825">
        <v>143646500.74000001</v>
      </c>
      <c r="I356" s="826">
        <v>36830768.289999999</v>
      </c>
      <c r="J356" s="827">
        <f t="shared" si="77"/>
        <v>0.25639864598347328</v>
      </c>
      <c r="K356" s="831"/>
      <c r="L356" s="831"/>
    </row>
    <row r="357" spans="1:12" s="1110" customFormat="1" ht="15" customHeight="1" x14ac:dyDescent="0.25">
      <c r="A357" s="876"/>
      <c r="B357" s="969"/>
      <c r="C357" s="970"/>
      <c r="D357" s="970"/>
      <c r="E357" s="971"/>
      <c r="F357" s="1081" t="s">
        <v>98</v>
      </c>
      <c r="G357" s="974">
        <f>G358</f>
        <v>81978176</v>
      </c>
      <c r="H357" s="974">
        <f>H358</f>
        <v>89914548</v>
      </c>
      <c r="I357" s="892">
        <f t="shared" ref="I357" si="84">I358</f>
        <v>25844965</v>
      </c>
      <c r="J357" s="893">
        <f t="shared" si="77"/>
        <v>0.28743919170899906</v>
      </c>
      <c r="K357" s="831"/>
      <c r="L357" s="831"/>
    </row>
    <row r="358" spans="1:12" s="766" customFormat="1" ht="16.5" customHeight="1" x14ac:dyDescent="0.25">
      <c r="A358" s="802"/>
      <c r="B358" s="886" t="s">
        <v>74</v>
      </c>
      <c r="C358" s="894"/>
      <c r="D358" s="894" t="s">
        <v>353</v>
      </c>
      <c r="E358" s="895" t="s">
        <v>26</v>
      </c>
      <c r="F358" s="1111"/>
      <c r="G358" s="825">
        <v>81978176</v>
      </c>
      <c r="H358" s="825">
        <v>89914548</v>
      </c>
      <c r="I358" s="826">
        <v>25844965</v>
      </c>
      <c r="J358" s="827">
        <f t="shared" si="77"/>
        <v>0.28743919170899906</v>
      </c>
      <c r="K358" s="831"/>
      <c r="L358" s="831"/>
    </row>
    <row r="359" spans="1:12" s="1110" customFormat="1" ht="15" customHeight="1" x14ac:dyDescent="0.25">
      <c r="A359" s="876"/>
      <c r="B359" s="969"/>
      <c r="C359" s="970"/>
      <c r="D359" s="970"/>
      <c r="E359" s="971"/>
      <c r="F359" s="1081" t="s">
        <v>99</v>
      </c>
      <c r="G359" s="974">
        <f>G360</f>
        <v>175143593</v>
      </c>
      <c r="H359" s="974">
        <f>H360</f>
        <v>200645999.66999999</v>
      </c>
      <c r="I359" s="892">
        <f t="shared" ref="I359" si="85">I360</f>
        <v>58919632.840000004</v>
      </c>
      <c r="J359" s="893">
        <f t="shared" si="77"/>
        <v>0.29364967623029814</v>
      </c>
      <c r="K359" s="831"/>
      <c r="L359" s="831"/>
    </row>
    <row r="360" spans="1:12" s="765" customFormat="1" ht="15.75" customHeight="1" x14ac:dyDescent="0.25">
      <c r="A360" s="802"/>
      <c r="B360" s="955" t="s">
        <v>74</v>
      </c>
      <c r="C360" s="894"/>
      <c r="D360" s="894" t="s">
        <v>354</v>
      </c>
      <c r="E360" s="895" t="s">
        <v>26</v>
      </c>
      <c r="F360" s="1111"/>
      <c r="G360" s="825">
        <v>175143593</v>
      </c>
      <c r="H360" s="825">
        <v>200645999.66999999</v>
      </c>
      <c r="I360" s="826">
        <v>58919632.840000004</v>
      </c>
      <c r="J360" s="827">
        <f t="shared" si="77"/>
        <v>0.29364967623029814</v>
      </c>
      <c r="K360" s="831"/>
      <c r="L360" s="831"/>
    </row>
    <row r="361" spans="1:12" s="1110" customFormat="1" ht="15" customHeight="1" x14ac:dyDescent="0.25">
      <c r="A361" s="876"/>
      <c r="B361" s="969"/>
      <c r="C361" s="970"/>
      <c r="D361" s="970"/>
      <c r="E361" s="971"/>
      <c r="F361" s="1081" t="s">
        <v>100</v>
      </c>
      <c r="G361" s="974">
        <f>G362</f>
        <v>29587030</v>
      </c>
      <c r="H361" s="974">
        <f>H362</f>
        <v>37403223.340000004</v>
      </c>
      <c r="I361" s="892">
        <f t="shared" ref="I361" si="86">I362</f>
        <v>12984176.92</v>
      </c>
      <c r="J361" s="893">
        <f t="shared" si="77"/>
        <v>0.34714058737591141</v>
      </c>
      <c r="K361" s="831"/>
      <c r="L361" s="831"/>
    </row>
    <row r="362" spans="1:12" s="766" customFormat="1" ht="16.5" customHeight="1" x14ac:dyDescent="0.25">
      <c r="A362" s="802"/>
      <c r="B362" s="955" t="s">
        <v>74</v>
      </c>
      <c r="C362" s="894"/>
      <c r="D362" s="894" t="s">
        <v>355</v>
      </c>
      <c r="E362" s="895" t="s">
        <v>114</v>
      </c>
      <c r="F362" s="1111"/>
      <c r="G362" s="825">
        <v>29587030</v>
      </c>
      <c r="H362" s="825">
        <v>37403223.340000004</v>
      </c>
      <c r="I362" s="826">
        <v>12984176.92</v>
      </c>
      <c r="J362" s="827">
        <f t="shared" si="77"/>
        <v>0.34714058737591141</v>
      </c>
      <c r="K362" s="831"/>
      <c r="L362" s="831"/>
    </row>
    <row r="363" spans="1:12" s="1110" customFormat="1" ht="30" customHeight="1" x14ac:dyDescent="0.25">
      <c r="A363" s="876"/>
      <c r="B363" s="969"/>
      <c r="C363" s="970"/>
      <c r="D363" s="970"/>
      <c r="E363" s="971"/>
      <c r="F363" s="1081" t="s">
        <v>21</v>
      </c>
      <c r="G363" s="974">
        <f t="shared" ref="G363" si="87">G364+G366</f>
        <v>0</v>
      </c>
      <c r="H363" s="974">
        <f>H364+H366+H365</f>
        <v>374000</v>
      </c>
      <c r="I363" s="892">
        <f>I364+I366+I365</f>
        <v>374000</v>
      </c>
      <c r="J363" s="893">
        <f t="shared" si="77"/>
        <v>1</v>
      </c>
      <c r="K363" s="831"/>
      <c r="L363" s="831"/>
    </row>
    <row r="364" spans="1:12" s="766" customFormat="1" ht="15" customHeight="1" x14ac:dyDescent="0.25">
      <c r="A364" s="802"/>
      <c r="B364" s="955" t="s">
        <v>41</v>
      </c>
      <c r="C364" s="894" t="s">
        <v>68</v>
      </c>
      <c r="D364" s="894" t="s">
        <v>451</v>
      </c>
      <c r="E364" s="895" t="s">
        <v>102</v>
      </c>
      <c r="F364" s="1111"/>
      <c r="G364" s="825"/>
      <c r="H364" s="825">
        <v>374000</v>
      </c>
      <c r="I364" s="826">
        <v>374000</v>
      </c>
      <c r="J364" s="827">
        <f t="shared" si="77"/>
        <v>1</v>
      </c>
      <c r="K364" s="831"/>
      <c r="L364" s="831"/>
    </row>
    <row r="365" spans="1:12" s="766" customFormat="1" ht="15" hidden="1" customHeight="1" x14ac:dyDescent="0.25">
      <c r="A365" s="802"/>
      <c r="B365" s="955" t="s">
        <v>41</v>
      </c>
      <c r="C365" s="894"/>
      <c r="D365" s="1113" t="s">
        <v>540</v>
      </c>
      <c r="E365" s="1114"/>
      <c r="F365" s="1115"/>
      <c r="G365" s="1116"/>
      <c r="H365" s="1116"/>
      <c r="I365" s="1117"/>
      <c r="J365" s="827" t="e">
        <f t="shared" si="77"/>
        <v>#DIV/0!</v>
      </c>
      <c r="K365" s="831"/>
      <c r="L365" s="831"/>
    </row>
    <row r="366" spans="1:12" s="766" customFormat="1" ht="12.75" hidden="1" customHeight="1" x14ac:dyDescent="0.25">
      <c r="A366" s="802"/>
      <c r="B366" s="955" t="s">
        <v>41</v>
      </c>
      <c r="C366" s="894" t="s">
        <v>68</v>
      </c>
      <c r="D366" s="894" t="s">
        <v>101</v>
      </c>
      <c r="E366" s="895" t="s">
        <v>102</v>
      </c>
      <c r="F366" s="1029"/>
      <c r="G366" s="825"/>
      <c r="H366" s="825"/>
      <c r="I366" s="826"/>
      <c r="J366" s="827" t="e">
        <f t="shared" si="77"/>
        <v>#DIV/0!</v>
      </c>
      <c r="K366" s="831"/>
      <c r="L366" s="831"/>
    </row>
    <row r="367" spans="1:12" s="1110" customFormat="1" ht="49.5" customHeight="1" x14ac:dyDescent="0.25">
      <c r="A367" s="876"/>
      <c r="B367" s="1264"/>
      <c r="C367" s="1265"/>
      <c r="D367" s="1265"/>
      <c r="E367" s="1266"/>
      <c r="F367" s="1267" t="s">
        <v>103</v>
      </c>
      <c r="G367" s="1010">
        <f>SUM(G368:G371)</f>
        <v>0</v>
      </c>
      <c r="H367" s="1010">
        <f>SUM(H368:H371)</f>
        <v>49981062</v>
      </c>
      <c r="I367" s="1011">
        <f>SUM(I368:I371)</f>
        <v>0</v>
      </c>
      <c r="J367" s="1012">
        <f t="shared" si="77"/>
        <v>0</v>
      </c>
      <c r="K367" s="831"/>
      <c r="L367" s="831"/>
    </row>
    <row r="368" spans="1:12" s="766" customFormat="1" ht="12.75" hidden="1" customHeight="1" x14ac:dyDescent="0.25">
      <c r="A368" s="802"/>
      <c r="B368" s="1762" t="s">
        <v>74</v>
      </c>
      <c r="C368" s="1765" t="s">
        <v>68</v>
      </c>
      <c r="D368" s="1765" t="s">
        <v>104</v>
      </c>
      <c r="E368" s="1768" t="s">
        <v>53</v>
      </c>
      <c r="F368" s="1111"/>
      <c r="G368" s="825"/>
      <c r="H368" s="825"/>
      <c r="I368" s="826"/>
      <c r="J368" s="827" t="e">
        <f t="shared" si="77"/>
        <v>#DIV/0!</v>
      </c>
      <c r="K368" s="831"/>
      <c r="L368" s="831"/>
    </row>
    <row r="369" spans="1:12" s="766" customFormat="1" ht="12.75" hidden="1" customHeight="1" x14ac:dyDescent="0.25">
      <c r="A369" s="802"/>
      <c r="B369" s="1764"/>
      <c r="C369" s="1767"/>
      <c r="D369" s="1767"/>
      <c r="E369" s="1770"/>
      <c r="F369" s="1111"/>
      <c r="G369" s="825"/>
      <c r="H369" s="825"/>
      <c r="I369" s="826"/>
      <c r="J369" s="827" t="e">
        <f t="shared" si="77"/>
        <v>#DIV/0!</v>
      </c>
      <c r="K369" s="831"/>
      <c r="L369" s="831"/>
    </row>
    <row r="370" spans="1:12" s="766" customFormat="1" ht="25.5" customHeight="1" x14ac:dyDescent="0.25">
      <c r="A370" s="802"/>
      <c r="B370" s="1762" t="s">
        <v>74</v>
      </c>
      <c r="C370" s="1765" t="s">
        <v>97</v>
      </c>
      <c r="D370" s="1765" t="s">
        <v>612</v>
      </c>
      <c r="E370" s="1768" t="s">
        <v>26</v>
      </c>
      <c r="F370" s="1111"/>
      <c r="G370" s="825"/>
      <c r="H370" s="825">
        <v>49981062</v>
      </c>
      <c r="I370" s="826">
        <v>0</v>
      </c>
      <c r="J370" s="827">
        <f t="shared" si="77"/>
        <v>0</v>
      </c>
      <c r="K370" s="831"/>
      <c r="L370" s="831"/>
    </row>
    <row r="371" spans="1:12" s="766" customFormat="1" ht="12.75" hidden="1" customHeight="1" x14ac:dyDescent="0.25">
      <c r="A371" s="802"/>
      <c r="B371" s="1764"/>
      <c r="C371" s="1767"/>
      <c r="D371" s="1767"/>
      <c r="E371" s="1770"/>
      <c r="F371" s="1111"/>
      <c r="G371" s="825"/>
      <c r="H371" s="825"/>
      <c r="I371" s="826"/>
      <c r="J371" s="827" t="e">
        <f t="shared" si="77"/>
        <v>#DIV/0!</v>
      </c>
      <c r="K371" s="831"/>
      <c r="L371" s="831"/>
    </row>
    <row r="372" spans="1:12" s="1110" customFormat="1" ht="18" customHeight="1" x14ac:dyDescent="0.25">
      <c r="A372" s="876"/>
      <c r="B372" s="1268"/>
      <c r="C372" s="1269"/>
      <c r="D372" s="1269"/>
      <c r="E372" s="1270"/>
      <c r="F372" s="1271" t="s">
        <v>113</v>
      </c>
      <c r="G372" s="974">
        <f>G373</f>
        <v>1337020</v>
      </c>
      <c r="H372" s="974">
        <f>H373</f>
        <v>1109463.1599999999</v>
      </c>
      <c r="I372" s="892">
        <f t="shared" ref="I372" si="88">I373</f>
        <v>1109463.1599999999</v>
      </c>
      <c r="J372" s="893">
        <f t="shared" si="77"/>
        <v>1</v>
      </c>
      <c r="K372" s="831"/>
      <c r="L372" s="831"/>
    </row>
    <row r="373" spans="1:12" s="766" customFormat="1" ht="15.75" customHeight="1" x14ac:dyDescent="0.25">
      <c r="A373" s="802"/>
      <c r="B373" s="955" t="s">
        <v>74</v>
      </c>
      <c r="C373" s="894"/>
      <c r="D373" s="894" t="s">
        <v>356</v>
      </c>
      <c r="E373" s="895" t="s">
        <v>26</v>
      </c>
      <c r="F373" s="1111"/>
      <c r="G373" s="825">
        <v>1337020</v>
      </c>
      <c r="H373" s="825">
        <v>1109463.1599999999</v>
      </c>
      <c r="I373" s="826">
        <v>1109463.1599999999</v>
      </c>
      <c r="J373" s="827">
        <f t="shared" si="77"/>
        <v>1</v>
      </c>
      <c r="K373" s="831"/>
      <c r="L373" s="831"/>
    </row>
    <row r="374" spans="1:12" s="1110" customFormat="1" ht="19.5" hidden="1" customHeight="1" x14ac:dyDescent="0.25">
      <c r="A374" s="876"/>
      <c r="B374" s="969"/>
      <c r="C374" s="970"/>
      <c r="D374" s="970"/>
      <c r="E374" s="971"/>
      <c r="F374" s="1081" t="s">
        <v>105</v>
      </c>
      <c r="G374" s="974">
        <f>SUM(G375:G375)</f>
        <v>0</v>
      </c>
      <c r="H374" s="974">
        <f>SUM(H375:H375)</f>
        <v>0</v>
      </c>
      <c r="I374" s="892">
        <f>SUM(I375:I375)</f>
        <v>0</v>
      </c>
      <c r="J374" s="893" t="e">
        <f t="shared" si="77"/>
        <v>#DIV/0!</v>
      </c>
      <c r="K374" s="831"/>
      <c r="L374" s="831"/>
    </row>
    <row r="375" spans="1:12" s="766" customFormat="1" ht="16.5" hidden="1" customHeight="1" x14ac:dyDescent="0.25">
      <c r="A375" s="802"/>
      <c r="B375" s="1337" t="s">
        <v>74</v>
      </c>
      <c r="C375" s="1339"/>
      <c r="D375" s="1339" t="s">
        <v>452</v>
      </c>
      <c r="E375" s="1342" t="s">
        <v>26</v>
      </c>
      <c r="F375" s="1121"/>
      <c r="G375" s="808"/>
      <c r="H375" s="808"/>
      <c r="I375" s="809"/>
      <c r="J375" s="810" t="e">
        <f t="shared" si="77"/>
        <v>#DIV/0!</v>
      </c>
      <c r="K375" s="831"/>
      <c r="L375" s="831"/>
    </row>
    <row r="376" spans="1:12" s="1110" customFormat="1" ht="18.75" hidden="1" customHeight="1" x14ac:dyDescent="0.25">
      <c r="A376" s="876"/>
      <c r="B376" s="940"/>
      <c r="C376" s="941"/>
      <c r="D376" s="941"/>
      <c r="E376" s="942"/>
      <c r="F376" s="1122" t="s">
        <v>221</v>
      </c>
      <c r="G376" s="1123">
        <f>SUM(G377:G387)</f>
        <v>0</v>
      </c>
      <c r="H376" s="1124">
        <f>SUM(H377:H387)</f>
        <v>0</v>
      </c>
      <c r="I376" s="892">
        <f>SUM(I377:I387)</f>
        <v>0</v>
      </c>
      <c r="J376" s="893" t="e">
        <f t="shared" si="77"/>
        <v>#DIV/0!</v>
      </c>
      <c r="K376" s="831"/>
      <c r="L376" s="831"/>
    </row>
    <row r="377" spans="1:12" s="766" customFormat="1" ht="15" hidden="1" customHeight="1" x14ac:dyDescent="0.25">
      <c r="A377" s="802"/>
      <c r="B377" s="1337" t="s">
        <v>74</v>
      </c>
      <c r="C377" s="1339"/>
      <c r="D377" s="1339" t="s">
        <v>489</v>
      </c>
      <c r="E377" s="1342" t="s">
        <v>26</v>
      </c>
      <c r="F377" s="1111"/>
      <c r="G377" s="825"/>
      <c r="H377" s="825"/>
      <c r="I377" s="826"/>
      <c r="J377" s="827" t="e">
        <f t="shared" si="77"/>
        <v>#DIV/0!</v>
      </c>
      <c r="K377" s="831"/>
      <c r="L377" s="831"/>
    </row>
    <row r="378" spans="1:12" s="766" customFormat="1" ht="15" hidden="1" customHeight="1" x14ac:dyDescent="0.25">
      <c r="A378" s="802"/>
      <c r="B378" s="1352" t="s">
        <v>74</v>
      </c>
      <c r="C378" s="1347"/>
      <c r="D378" s="1347" t="s">
        <v>490</v>
      </c>
      <c r="E378" s="1348" t="s">
        <v>26</v>
      </c>
      <c r="F378" s="1111"/>
      <c r="G378" s="825"/>
      <c r="H378" s="825"/>
      <c r="I378" s="826"/>
      <c r="J378" s="827" t="e">
        <f t="shared" si="77"/>
        <v>#DIV/0!</v>
      </c>
      <c r="K378" s="831"/>
      <c r="L378" s="831"/>
    </row>
    <row r="379" spans="1:12" s="766" customFormat="1" ht="12.75" hidden="1" customHeight="1" x14ac:dyDescent="0.25">
      <c r="A379" s="802"/>
      <c r="B379" s="1762" t="s">
        <v>74</v>
      </c>
      <c r="C379" s="1765" t="s">
        <v>97</v>
      </c>
      <c r="D379" s="1765" t="s">
        <v>106</v>
      </c>
      <c r="E379" s="1768" t="s">
        <v>26</v>
      </c>
      <c r="F379" s="1111"/>
      <c r="G379" s="825"/>
      <c r="H379" s="825"/>
      <c r="I379" s="826"/>
      <c r="J379" s="827" t="e">
        <f t="shared" si="77"/>
        <v>#DIV/0!</v>
      </c>
      <c r="K379" s="831"/>
      <c r="L379" s="831"/>
    </row>
    <row r="380" spans="1:12" s="766" customFormat="1" ht="12.75" hidden="1" customHeight="1" x14ac:dyDescent="0.25">
      <c r="A380" s="802"/>
      <c r="B380" s="1763"/>
      <c r="C380" s="1766"/>
      <c r="D380" s="1766"/>
      <c r="E380" s="1769"/>
      <c r="F380" s="1111" t="s">
        <v>7</v>
      </c>
      <c r="G380" s="825"/>
      <c r="H380" s="825"/>
      <c r="I380" s="826"/>
      <c r="J380" s="827" t="e">
        <f t="shared" si="77"/>
        <v>#DIV/0!</v>
      </c>
      <c r="K380" s="831"/>
      <c r="L380" s="831"/>
    </row>
    <row r="381" spans="1:12" s="766" customFormat="1" ht="12.75" hidden="1" customHeight="1" x14ac:dyDescent="0.25">
      <c r="A381" s="802"/>
      <c r="B381" s="1764"/>
      <c r="C381" s="1767"/>
      <c r="D381" s="1767"/>
      <c r="E381" s="1770"/>
      <c r="F381" s="1111" t="s">
        <v>25</v>
      </c>
      <c r="G381" s="825"/>
      <c r="H381" s="825"/>
      <c r="I381" s="826"/>
      <c r="J381" s="827" t="e">
        <f t="shared" si="77"/>
        <v>#DIV/0!</v>
      </c>
      <c r="K381" s="831"/>
      <c r="L381" s="831"/>
    </row>
    <row r="382" spans="1:12" s="766" customFormat="1" ht="12.75" hidden="1" customHeight="1" x14ac:dyDescent="0.25">
      <c r="A382" s="802"/>
      <c r="B382" s="1762" t="s">
        <v>74</v>
      </c>
      <c r="C382" s="1765" t="s">
        <v>97</v>
      </c>
      <c r="D382" s="1765" t="s">
        <v>107</v>
      </c>
      <c r="E382" s="1768" t="s">
        <v>26</v>
      </c>
      <c r="F382" s="1111"/>
      <c r="G382" s="825"/>
      <c r="H382" s="825"/>
      <c r="I382" s="826"/>
      <c r="J382" s="827" t="e">
        <f t="shared" si="77"/>
        <v>#DIV/0!</v>
      </c>
      <c r="K382" s="831"/>
      <c r="L382" s="831"/>
    </row>
    <row r="383" spans="1:12" s="766" customFormat="1" ht="12.75" hidden="1" customHeight="1" x14ac:dyDescent="0.25">
      <c r="A383" s="802"/>
      <c r="B383" s="1763"/>
      <c r="C383" s="1766"/>
      <c r="D383" s="1766"/>
      <c r="E383" s="1769"/>
      <c r="F383" s="1111" t="s">
        <v>7</v>
      </c>
      <c r="G383" s="825"/>
      <c r="H383" s="825"/>
      <c r="I383" s="826"/>
      <c r="J383" s="827" t="e">
        <f t="shared" si="77"/>
        <v>#DIV/0!</v>
      </c>
      <c r="K383" s="831"/>
      <c r="L383" s="831"/>
    </row>
    <row r="384" spans="1:12" s="766" customFormat="1" ht="12.75" hidden="1" customHeight="1" x14ac:dyDescent="0.25">
      <c r="A384" s="802"/>
      <c r="B384" s="1764"/>
      <c r="C384" s="1767"/>
      <c r="D384" s="1767"/>
      <c r="E384" s="1770"/>
      <c r="F384" s="1111" t="s">
        <v>25</v>
      </c>
      <c r="G384" s="825"/>
      <c r="H384" s="825"/>
      <c r="I384" s="826"/>
      <c r="J384" s="827" t="e">
        <f t="shared" ref="J384:J455" si="89">I384/H384</f>
        <v>#DIV/0!</v>
      </c>
      <c r="K384" s="831"/>
      <c r="L384" s="831"/>
    </row>
    <row r="385" spans="1:12" s="766" customFormat="1" ht="12.75" hidden="1" customHeight="1" x14ac:dyDescent="0.25">
      <c r="A385" s="802"/>
      <c r="B385" s="1762" t="s">
        <v>74</v>
      </c>
      <c r="C385" s="1765" t="s">
        <v>97</v>
      </c>
      <c r="D385" s="1765" t="s">
        <v>108</v>
      </c>
      <c r="E385" s="1768" t="s">
        <v>26</v>
      </c>
      <c r="F385" s="1111"/>
      <c r="G385" s="825"/>
      <c r="H385" s="825"/>
      <c r="I385" s="826"/>
      <c r="J385" s="827" t="e">
        <f t="shared" si="89"/>
        <v>#DIV/0!</v>
      </c>
      <c r="K385" s="831"/>
      <c r="L385" s="831"/>
    </row>
    <row r="386" spans="1:12" s="766" customFormat="1" ht="12.75" hidden="1" customHeight="1" x14ac:dyDescent="0.25">
      <c r="A386" s="802"/>
      <c r="B386" s="1763"/>
      <c r="C386" s="1766"/>
      <c r="D386" s="1766"/>
      <c r="E386" s="1769"/>
      <c r="F386" s="1111" t="s">
        <v>7</v>
      </c>
      <c r="G386" s="825"/>
      <c r="H386" s="825"/>
      <c r="I386" s="826"/>
      <c r="J386" s="827" t="e">
        <f t="shared" si="89"/>
        <v>#DIV/0!</v>
      </c>
      <c r="K386" s="831"/>
      <c r="L386" s="831"/>
    </row>
    <row r="387" spans="1:12" s="766" customFormat="1" ht="12.75" hidden="1" customHeight="1" x14ac:dyDescent="0.25">
      <c r="A387" s="802"/>
      <c r="B387" s="1771"/>
      <c r="C387" s="1772"/>
      <c r="D387" s="1772"/>
      <c r="E387" s="1773"/>
      <c r="F387" s="1111" t="s">
        <v>25</v>
      </c>
      <c r="G387" s="825"/>
      <c r="H387" s="825"/>
      <c r="I387" s="826"/>
      <c r="J387" s="827" t="e">
        <f t="shared" si="89"/>
        <v>#DIV/0!</v>
      </c>
      <c r="K387" s="831"/>
      <c r="L387" s="831"/>
    </row>
    <row r="388" spans="1:12" s="874" customFormat="1" ht="37.5" customHeight="1" x14ac:dyDescent="0.25">
      <c r="A388" s="1024"/>
      <c r="B388" s="912"/>
      <c r="C388" s="913"/>
      <c r="D388" s="913"/>
      <c r="E388" s="914"/>
      <c r="F388" s="1109" t="s">
        <v>181</v>
      </c>
      <c r="G388" s="901">
        <f t="shared" ref="G388:I388" si="90">G389+G391</f>
        <v>63410344</v>
      </c>
      <c r="H388" s="901">
        <f>H389+H391</f>
        <v>73564574.900000006</v>
      </c>
      <c r="I388" s="902">
        <f t="shared" si="90"/>
        <v>21146924.079999998</v>
      </c>
      <c r="J388" s="903">
        <f t="shared" si="89"/>
        <v>0.28746069842374627</v>
      </c>
      <c r="K388" s="831"/>
      <c r="L388" s="831"/>
    </row>
    <row r="389" spans="1:12" s="1110" customFormat="1" ht="30" customHeight="1" x14ac:dyDescent="0.25">
      <c r="A389" s="876"/>
      <c r="B389" s="969"/>
      <c r="C389" s="970"/>
      <c r="D389" s="970"/>
      <c r="E389" s="971"/>
      <c r="F389" s="1081" t="s">
        <v>60</v>
      </c>
      <c r="G389" s="974">
        <f>G390</f>
        <v>56410344</v>
      </c>
      <c r="H389" s="974">
        <f>H390</f>
        <v>70570504</v>
      </c>
      <c r="I389" s="892">
        <f t="shared" ref="I389" si="91">I390</f>
        <v>21082124.079999998</v>
      </c>
      <c r="J389" s="893">
        <f t="shared" si="89"/>
        <v>0.29873846557762995</v>
      </c>
      <c r="K389" s="831"/>
      <c r="L389" s="831"/>
    </row>
    <row r="390" spans="1:12" s="766" customFormat="1" ht="15" customHeight="1" x14ac:dyDescent="0.25">
      <c r="A390" s="802"/>
      <c r="B390" s="955" t="s">
        <v>74</v>
      </c>
      <c r="C390" s="894"/>
      <c r="D390" s="894" t="s">
        <v>357</v>
      </c>
      <c r="E390" s="895" t="s">
        <v>26</v>
      </c>
      <c r="F390" s="1125"/>
      <c r="G390" s="825">
        <v>56410344</v>
      </c>
      <c r="H390" s="825">
        <v>70570504</v>
      </c>
      <c r="I390" s="826">
        <v>21082124.079999998</v>
      </c>
      <c r="J390" s="827">
        <f t="shared" si="89"/>
        <v>0.29873846557762995</v>
      </c>
      <c r="K390" s="831"/>
      <c r="L390" s="831"/>
    </row>
    <row r="391" spans="1:12" s="1110" customFormat="1" ht="34.5" customHeight="1" x14ac:dyDescent="0.25">
      <c r="A391" s="876"/>
      <c r="B391" s="969"/>
      <c r="C391" s="970"/>
      <c r="D391" s="970"/>
      <c r="E391" s="971"/>
      <c r="F391" s="1081" t="s">
        <v>109</v>
      </c>
      <c r="G391" s="974">
        <f>G392</f>
        <v>7000000</v>
      </c>
      <c r="H391" s="974">
        <f>H392</f>
        <v>2994070.9</v>
      </c>
      <c r="I391" s="892">
        <f t="shared" ref="I391" si="92">I392</f>
        <v>64800</v>
      </c>
      <c r="J391" s="893">
        <f t="shared" si="89"/>
        <v>2.1642774057220891E-2</v>
      </c>
      <c r="K391" s="831"/>
      <c r="L391" s="831"/>
    </row>
    <row r="392" spans="1:12" s="766" customFormat="1" ht="15.75" customHeight="1" x14ac:dyDescent="0.25">
      <c r="A392" s="802"/>
      <c r="B392" s="1543" t="s">
        <v>74</v>
      </c>
      <c r="C392" s="1541"/>
      <c r="D392" s="1541" t="s">
        <v>358</v>
      </c>
      <c r="E392" s="1542" t="s">
        <v>15</v>
      </c>
      <c r="F392" s="1545"/>
      <c r="G392" s="825">
        <v>7000000</v>
      </c>
      <c r="H392" s="825">
        <v>2994070.9</v>
      </c>
      <c r="I392" s="826">
        <v>64800</v>
      </c>
      <c r="J392" s="827">
        <f t="shared" si="89"/>
        <v>2.1642774057220891E-2</v>
      </c>
      <c r="K392" s="831"/>
      <c r="L392" s="831"/>
    </row>
    <row r="393" spans="1:12" s="766" customFormat="1" ht="15.75" hidden="1" customHeight="1" x14ac:dyDescent="0.25">
      <c r="A393" s="802"/>
      <c r="B393" s="962"/>
      <c r="C393" s="821"/>
      <c r="D393" s="821"/>
      <c r="E393" s="821"/>
      <c r="F393" s="1546"/>
      <c r="G393" s="824"/>
      <c r="H393" s="825"/>
      <c r="I393" s="826"/>
      <c r="J393" s="827"/>
      <c r="K393" s="831"/>
      <c r="L393" s="831"/>
    </row>
    <row r="394" spans="1:12" s="766" customFormat="1" ht="15.75" hidden="1" customHeight="1" x14ac:dyDescent="0.25">
      <c r="A394" s="802"/>
      <c r="B394" s="1177"/>
      <c r="C394" s="1042"/>
      <c r="D394" s="1042"/>
      <c r="E394" s="1042"/>
      <c r="F394" s="1547"/>
      <c r="G394" s="1548"/>
      <c r="H394" s="909"/>
      <c r="I394" s="910"/>
      <c r="J394" s="911"/>
      <c r="K394" s="831"/>
      <c r="L394" s="831"/>
    </row>
    <row r="395" spans="1:12" s="766" customFormat="1" ht="15.75" hidden="1" customHeight="1" x14ac:dyDescent="0.25">
      <c r="A395" s="802"/>
      <c r="B395" s="1549"/>
      <c r="C395" s="821"/>
      <c r="D395" s="821"/>
      <c r="E395" s="1550"/>
      <c r="F395" s="1551"/>
      <c r="G395" s="824"/>
      <c r="H395" s="825"/>
      <c r="I395" s="826"/>
      <c r="J395" s="827"/>
      <c r="K395" s="831"/>
      <c r="L395" s="831"/>
    </row>
    <row r="396" spans="1:12" s="874" customFormat="1" ht="38.25" customHeight="1" x14ac:dyDescent="0.25">
      <c r="A396" s="780"/>
      <c r="B396" s="912"/>
      <c r="C396" s="913"/>
      <c r="D396" s="913"/>
      <c r="E396" s="914"/>
      <c r="F396" s="1109" t="s">
        <v>182</v>
      </c>
      <c r="G396" s="901">
        <f>G397+G399+G401+G403</f>
        <v>2758560</v>
      </c>
      <c r="H396" s="901">
        <f>H397+H399+H401+H403</f>
        <v>2782560</v>
      </c>
      <c r="I396" s="902">
        <f t="shared" ref="I396" si="93">I397+I399+I401+I403</f>
        <v>244700</v>
      </c>
      <c r="J396" s="903">
        <f t="shared" si="89"/>
        <v>8.7940601460525555E-2</v>
      </c>
      <c r="K396" s="831"/>
      <c r="L396" s="831"/>
    </row>
    <row r="397" spans="1:12" s="1110" customFormat="1" ht="52.5" customHeight="1" x14ac:dyDescent="0.25">
      <c r="A397" s="876"/>
      <c r="B397" s="969"/>
      <c r="C397" s="970"/>
      <c r="D397" s="970"/>
      <c r="E397" s="971"/>
      <c r="F397" s="1081" t="s">
        <v>232</v>
      </c>
      <c r="G397" s="974">
        <f t="shared" ref="G397:I397" si="94">G398</f>
        <v>46800</v>
      </c>
      <c r="H397" s="974">
        <f t="shared" si="94"/>
        <v>46800</v>
      </c>
      <c r="I397" s="892">
        <f t="shared" si="94"/>
        <v>9900</v>
      </c>
      <c r="J397" s="893">
        <f t="shared" si="89"/>
        <v>0.21153846153846154</v>
      </c>
      <c r="K397" s="831"/>
      <c r="L397" s="831"/>
    </row>
    <row r="398" spans="1:12" s="766" customFormat="1" ht="19.5" customHeight="1" x14ac:dyDescent="0.25">
      <c r="A398" s="802"/>
      <c r="B398" s="955" t="s">
        <v>74</v>
      </c>
      <c r="C398" s="894"/>
      <c r="D398" s="894" t="s">
        <v>359</v>
      </c>
      <c r="E398" s="895" t="s">
        <v>26</v>
      </c>
      <c r="F398" s="1125"/>
      <c r="G398" s="825">
        <v>46800</v>
      </c>
      <c r="H398" s="825">
        <v>46800</v>
      </c>
      <c r="I398" s="826">
        <v>9900</v>
      </c>
      <c r="J398" s="893">
        <f t="shared" si="89"/>
        <v>0.21153846153846154</v>
      </c>
      <c r="K398" s="831"/>
      <c r="L398" s="831"/>
    </row>
    <row r="399" spans="1:12" s="1110" customFormat="1" ht="73.5" customHeight="1" x14ac:dyDescent="0.25">
      <c r="A399" s="876"/>
      <c r="B399" s="969"/>
      <c r="C399" s="970"/>
      <c r="D399" s="970"/>
      <c r="E399" s="971"/>
      <c r="F399" s="1081" t="s">
        <v>233</v>
      </c>
      <c r="G399" s="974">
        <f t="shared" ref="G399:I399" si="95">G400</f>
        <v>164400</v>
      </c>
      <c r="H399" s="974">
        <f t="shared" si="95"/>
        <v>188400</v>
      </c>
      <c r="I399" s="892">
        <f t="shared" si="95"/>
        <v>54800</v>
      </c>
      <c r="J399" s="893">
        <f t="shared" si="89"/>
        <v>0.29087048832271761</v>
      </c>
      <c r="K399" s="831"/>
      <c r="L399" s="831"/>
    </row>
    <row r="400" spans="1:12" s="766" customFormat="1" ht="16.5" customHeight="1" x14ac:dyDescent="0.25">
      <c r="A400" s="802"/>
      <c r="B400" s="955" t="s">
        <v>74</v>
      </c>
      <c r="C400" s="894"/>
      <c r="D400" s="894" t="s">
        <v>360</v>
      </c>
      <c r="E400" s="895" t="s">
        <v>12</v>
      </c>
      <c r="F400" s="1125"/>
      <c r="G400" s="825">
        <v>164400</v>
      </c>
      <c r="H400" s="825">
        <v>188400</v>
      </c>
      <c r="I400" s="826">
        <v>54800</v>
      </c>
      <c r="J400" s="827">
        <f t="shared" si="89"/>
        <v>0.29087048832271761</v>
      </c>
      <c r="K400" s="831"/>
      <c r="L400" s="831"/>
    </row>
    <row r="401" spans="1:12" s="884" customFormat="1" ht="25.5" customHeight="1" x14ac:dyDescent="0.25">
      <c r="A401" s="876"/>
      <c r="B401" s="969"/>
      <c r="C401" s="970"/>
      <c r="D401" s="970"/>
      <c r="E401" s="971"/>
      <c r="F401" s="1081" t="s">
        <v>92</v>
      </c>
      <c r="G401" s="974">
        <f t="shared" ref="G401:I401" si="96">SUM(G402:G402)</f>
        <v>1953000</v>
      </c>
      <c r="H401" s="974">
        <f t="shared" si="96"/>
        <v>1953000</v>
      </c>
      <c r="I401" s="892">
        <f t="shared" si="96"/>
        <v>0</v>
      </c>
      <c r="J401" s="893">
        <f t="shared" si="89"/>
        <v>0</v>
      </c>
      <c r="K401" s="831"/>
      <c r="L401" s="831"/>
    </row>
    <row r="402" spans="1:12" s="766" customFormat="1" ht="16.5" customHeight="1" x14ac:dyDescent="0.25">
      <c r="A402" s="802"/>
      <c r="B402" s="1025" t="s">
        <v>74</v>
      </c>
      <c r="C402" s="894"/>
      <c r="D402" s="894" t="s">
        <v>361</v>
      </c>
      <c r="E402" s="895" t="s">
        <v>149</v>
      </c>
      <c r="F402" s="1125"/>
      <c r="G402" s="825">
        <v>1953000</v>
      </c>
      <c r="H402" s="825">
        <v>1953000</v>
      </c>
      <c r="I402" s="826">
        <v>0</v>
      </c>
      <c r="J402" s="827">
        <f t="shared" si="89"/>
        <v>0</v>
      </c>
      <c r="K402" s="831"/>
      <c r="L402" s="831"/>
    </row>
    <row r="403" spans="1:12" s="884" customFormat="1" ht="15" customHeight="1" x14ac:dyDescent="0.25">
      <c r="A403" s="876"/>
      <c r="B403" s="969"/>
      <c r="C403" s="970"/>
      <c r="D403" s="970"/>
      <c r="E403" s="971"/>
      <c r="F403" s="1081" t="s">
        <v>87</v>
      </c>
      <c r="G403" s="974">
        <f>G404</f>
        <v>594360</v>
      </c>
      <c r="H403" s="974">
        <f>H404</f>
        <v>594360</v>
      </c>
      <c r="I403" s="892">
        <f t="shared" ref="I403" si="97">I404</f>
        <v>180000</v>
      </c>
      <c r="J403" s="893">
        <f t="shared" si="89"/>
        <v>0.30284675953967294</v>
      </c>
      <c r="K403" s="831"/>
      <c r="L403" s="831"/>
    </row>
    <row r="404" spans="1:12" s="766" customFormat="1" ht="17.25" customHeight="1" x14ac:dyDescent="0.25">
      <c r="A404" s="802"/>
      <c r="B404" s="1025" t="s">
        <v>74</v>
      </c>
      <c r="C404" s="894"/>
      <c r="D404" s="894" t="s">
        <v>362</v>
      </c>
      <c r="E404" s="895" t="s">
        <v>234</v>
      </c>
      <c r="F404" s="1125"/>
      <c r="G404" s="825">
        <v>594360</v>
      </c>
      <c r="H404" s="825">
        <v>594360</v>
      </c>
      <c r="I404" s="826">
        <v>180000</v>
      </c>
      <c r="J404" s="827">
        <f t="shared" si="89"/>
        <v>0.30284675953967294</v>
      </c>
      <c r="K404" s="831"/>
      <c r="L404" s="831"/>
    </row>
    <row r="405" spans="1:12" s="874" customFormat="1" ht="30" customHeight="1" x14ac:dyDescent="0.25">
      <c r="A405" s="780"/>
      <c r="B405" s="912"/>
      <c r="C405" s="913"/>
      <c r="D405" s="913"/>
      <c r="E405" s="914"/>
      <c r="F405" s="1109" t="s">
        <v>183</v>
      </c>
      <c r="G405" s="901">
        <f t="shared" ref="G405:I406" si="98">G406</f>
        <v>11339674</v>
      </c>
      <c r="H405" s="901">
        <f t="shared" si="98"/>
        <v>11942415</v>
      </c>
      <c r="I405" s="902">
        <f t="shared" si="98"/>
        <v>3847078</v>
      </c>
      <c r="J405" s="903">
        <f t="shared" si="89"/>
        <v>0.32213568193702863</v>
      </c>
      <c r="K405" s="831"/>
      <c r="L405" s="831"/>
    </row>
    <row r="406" spans="1:12" s="884" customFormat="1" ht="15" customHeight="1" x14ac:dyDescent="0.25">
      <c r="A406" s="876"/>
      <c r="B406" s="969"/>
      <c r="C406" s="970"/>
      <c r="D406" s="970"/>
      <c r="E406" s="971"/>
      <c r="F406" s="1081" t="s">
        <v>110</v>
      </c>
      <c r="G406" s="974">
        <f>G407</f>
        <v>11339674</v>
      </c>
      <c r="H406" s="974">
        <f>H407</f>
        <v>11942415</v>
      </c>
      <c r="I406" s="892">
        <f t="shared" si="98"/>
        <v>3847078</v>
      </c>
      <c r="J406" s="893">
        <f t="shared" si="89"/>
        <v>0.32213568193702863</v>
      </c>
      <c r="K406" s="831"/>
      <c r="L406" s="831"/>
    </row>
    <row r="407" spans="1:12" s="766" customFormat="1" ht="15.75" customHeight="1" x14ac:dyDescent="0.25">
      <c r="A407" s="802"/>
      <c r="B407" s="955" t="s">
        <v>74</v>
      </c>
      <c r="C407" s="894"/>
      <c r="D407" s="894" t="s">
        <v>363</v>
      </c>
      <c r="E407" s="895" t="s">
        <v>26</v>
      </c>
      <c r="F407" s="1125"/>
      <c r="G407" s="1126">
        <v>11339674</v>
      </c>
      <c r="H407" s="1126">
        <v>11942415</v>
      </c>
      <c r="I407" s="1127">
        <v>3847078</v>
      </c>
      <c r="J407" s="1128">
        <f t="shared" si="89"/>
        <v>0.32213568193702863</v>
      </c>
      <c r="K407" s="831"/>
      <c r="L407" s="831"/>
    </row>
    <row r="408" spans="1:12" s="874" customFormat="1" ht="39.75" customHeight="1" x14ac:dyDescent="0.25">
      <c r="A408" s="1024"/>
      <c r="B408" s="912"/>
      <c r="C408" s="913"/>
      <c r="D408" s="913"/>
      <c r="E408" s="914"/>
      <c r="F408" s="1109" t="s">
        <v>269</v>
      </c>
      <c r="G408" s="901">
        <f>G409</f>
        <v>13549207.869999999</v>
      </c>
      <c r="H408" s="901">
        <f>H409</f>
        <v>14223314.26</v>
      </c>
      <c r="I408" s="902">
        <f t="shared" ref="I408:I409" si="99">I409</f>
        <v>4145891.09</v>
      </c>
      <c r="J408" s="903">
        <f t="shared" si="89"/>
        <v>0.2914855858637268</v>
      </c>
      <c r="K408" s="831"/>
      <c r="L408" s="831"/>
    </row>
    <row r="409" spans="1:12" s="1110" customFormat="1" ht="29.25" customHeight="1" x14ac:dyDescent="0.25">
      <c r="A409" s="876"/>
      <c r="B409" s="969"/>
      <c r="C409" s="970"/>
      <c r="D409" s="970"/>
      <c r="E409" s="971"/>
      <c r="F409" s="1081" t="s">
        <v>40</v>
      </c>
      <c r="G409" s="974">
        <f>G410</f>
        <v>13549207.869999999</v>
      </c>
      <c r="H409" s="974">
        <f>H410</f>
        <v>14223314.26</v>
      </c>
      <c r="I409" s="892">
        <f t="shared" si="99"/>
        <v>4145891.09</v>
      </c>
      <c r="J409" s="893">
        <f t="shared" si="89"/>
        <v>0.2914855858637268</v>
      </c>
      <c r="K409" s="831"/>
      <c r="L409" s="831"/>
    </row>
    <row r="410" spans="1:12" s="766" customFormat="1" ht="15" customHeight="1" x14ac:dyDescent="0.25">
      <c r="A410" s="802"/>
      <c r="B410" s="1543" t="s">
        <v>74</v>
      </c>
      <c r="C410" s="1541"/>
      <c r="D410" s="1541" t="s">
        <v>364</v>
      </c>
      <c r="E410" s="1542" t="s">
        <v>12</v>
      </c>
      <c r="F410" s="1125"/>
      <c r="G410" s="825">
        <v>13549207.869999999</v>
      </c>
      <c r="H410" s="825">
        <v>14223314.26</v>
      </c>
      <c r="I410" s="826">
        <v>4145891.09</v>
      </c>
      <c r="J410" s="827">
        <f t="shared" si="89"/>
        <v>0.2914855858637268</v>
      </c>
      <c r="K410" s="831"/>
      <c r="L410" s="831"/>
    </row>
    <row r="411" spans="1:12" s="766" customFormat="1" ht="15" customHeight="1" x14ac:dyDescent="0.25">
      <c r="A411" s="802"/>
      <c r="B411" s="1553"/>
      <c r="C411" s="1554"/>
      <c r="D411" s="1554"/>
      <c r="E411" s="1554"/>
      <c r="F411" s="1109" t="s">
        <v>663</v>
      </c>
      <c r="G411" s="1165"/>
      <c r="H411" s="1165">
        <f>SUM(H412)</f>
        <v>7500000</v>
      </c>
      <c r="I411" s="1203">
        <f>SUM(I412)</f>
        <v>0</v>
      </c>
      <c r="J411" s="1204">
        <f>I411/H411</f>
        <v>0</v>
      </c>
      <c r="K411" s="831"/>
      <c r="L411" s="831"/>
    </row>
    <row r="412" spans="1:12" s="766" customFormat="1" ht="15" customHeight="1" x14ac:dyDescent="0.25">
      <c r="A412" s="802"/>
      <c r="B412" s="1177"/>
      <c r="C412" s="1042"/>
      <c r="D412" s="1042"/>
      <c r="E412" s="1042"/>
      <c r="F412" s="1267" t="s">
        <v>221</v>
      </c>
      <c r="G412" s="909"/>
      <c r="H412" s="909">
        <f>SUM(H413:H415)</f>
        <v>7500000</v>
      </c>
      <c r="I412" s="910">
        <f>SUM(I413:I415)</f>
        <v>0</v>
      </c>
      <c r="J412" s="911">
        <f>SUM(I412/H412)</f>
        <v>0</v>
      </c>
      <c r="K412" s="831"/>
      <c r="L412" s="831"/>
    </row>
    <row r="413" spans="1:12" s="766" customFormat="1" ht="15" customHeight="1" x14ac:dyDescent="0.25">
      <c r="A413" s="802"/>
      <c r="B413" s="962" t="s">
        <v>74</v>
      </c>
      <c r="C413" s="821" t="s">
        <v>97</v>
      </c>
      <c r="D413" s="821" t="s">
        <v>664</v>
      </c>
      <c r="E413" s="821" t="s">
        <v>114</v>
      </c>
      <c r="F413" s="1125"/>
      <c r="G413" s="825"/>
      <c r="H413" s="825">
        <v>2500000</v>
      </c>
      <c r="I413" s="826">
        <v>0</v>
      </c>
      <c r="J413" s="827">
        <f>SUM(I413/H413)</f>
        <v>0</v>
      </c>
      <c r="K413" s="831"/>
      <c r="L413" s="831"/>
    </row>
    <row r="414" spans="1:12" s="766" customFormat="1" ht="15" customHeight="1" x14ac:dyDescent="0.25">
      <c r="A414" s="802"/>
      <c r="B414" s="962" t="s">
        <v>74</v>
      </c>
      <c r="C414" s="821" t="s">
        <v>97</v>
      </c>
      <c r="D414" s="821" t="s">
        <v>665</v>
      </c>
      <c r="E414" s="821" t="s">
        <v>114</v>
      </c>
      <c r="F414" s="1125"/>
      <c r="G414" s="825"/>
      <c r="H414" s="825">
        <v>2500000</v>
      </c>
      <c r="I414" s="826">
        <v>0</v>
      </c>
      <c r="J414" s="827">
        <f t="shared" ref="J414:J415" si="100">SUM(I414/H414)</f>
        <v>0</v>
      </c>
      <c r="K414" s="831"/>
      <c r="L414" s="831"/>
    </row>
    <row r="415" spans="1:12" s="766" customFormat="1" ht="15" customHeight="1" x14ac:dyDescent="0.25">
      <c r="A415" s="802"/>
      <c r="B415" s="962" t="s">
        <v>74</v>
      </c>
      <c r="C415" s="821" t="s">
        <v>97</v>
      </c>
      <c r="D415" s="821" t="s">
        <v>665</v>
      </c>
      <c r="E415" s="821" t="s">
        <v>114</v>
      </c>
      <c r="F415" s="1125"/>
      <c r="G415" s="825"/>
      <c r="H415" s="825">
        <v>2500000</v>
      </c>
      <c r="I415" s="826">
        <v>0</v>
      </c>
      <c r="J415" s="827">
        <f t="shared" si="100"/>
        <v>0</v>
      </c>
      <c r="K415" s="831"/>
      <c r="L415" s="831"/>
    </row>
    <row r="416" spans="1:12" s="874" customFormat="1" ht="29.25" customHeight="1" x14ac:dyDescent="0.25">
      <c r="A416" s="780"/>
      <c r="B416" s="912"/>
      <c r="C416" s="913"/>
      <c r="D416" s="913"/>
      <c r="E416" s="914"/>
      <c r="F416" s="1109" t="s">
        <v>111</v>
      </c>
      <c r="G416" s="901">
        <f>G417+G419</f>
        <v>9374851.5199999996</v>
      </c>
      <c r="H416" s="901">
        <f>H417+H419</f>
        <v>133247690.16</v>
      </c>
      <c r="I416" s="902">
        <f t="shared" ref="I416" si="101">I417+I419</f>
        <v>15052038.27</v>
      </c>
      <c r="J416" s="903">
        <f t="shared" si="89"/>
        <v>0.11296284574934053</v>
      </c>
      <c r="K416" s="831"/>
      <c r="L416" s="831"/>
    </row>
    <row r="417" spans="1:12" s="1110" customFormat="1" ht="15" customHeight="1" x14ac:dyDescent="0.25">
      <c r="A417" s="876"/>
      <c r="B417" s="969"/>
      <c r="C417" s="970"/>
      <c r="D417" s="970"/>
      <c r="E417" s="971"/>
      <c r="F417" s="1081" t="s">
        <v>112</v>
      </c>
      <c r="G417" s="974">
        <f>G418</f>
        <v>5000000</v>
      </c>
      <c r="H417" s="974">
        <f>H418</f>
        <v>16161616.16</v>
      </c>
      <c r="I417" s="892">
        <f t="shared" ref="I417" si="102">I418</f>
        <v>10143414.140000001</v>
      </c>
      <c r="J417" s="893">
        <f t="shared" si="89"/>
        <v>0.62762374997526238</v>
      </c>
      <c r="K417" s="831"/>
      <c r="L417" s="831"/>
    </row>
    <row r="418" spans="1:12" s="766" customFormat="1" ht="15" customHeight="1" x14ac:dyDescent="0.25">
      <c r="A418" s="802"/>
      <c r="B418" s="1014" t="s">
        <v>74</v>
      </c>
      <c r="C418" s="821"/>
      <c r="D418" s="821" t="s">
        <v>365</v>
      </c>
      <c r="E418" s="822" t="s">
        <v>26</v>
      </c>
      <c r="F418" s="1111"/>
      <c r="G418" s="825">
        <v>5000000</v>
      </c>
      <c r="H418" s="825">
        <v>16161616.16</v>
      </c>
      <c r="I418" s="826">
        <v>10143414.140000001</v>
      </c>
      <c r="J418" s="827">
        <f t="shared" si="89"/>
        <v>0.62762374997526238</v>
      </c>
      <c r="K418" s="831"/>
      <c r="L418" s="831"/>
    </row>
    <row r="419" spans="1:12" s="1110" customFormat="1" ht="16.5" customHeight="1" x14ac:dyDescent="0.25">
      <c r="A419" s="876"/>
      <c r="B419" s="969"/>
      <c r="C419" s="970"/>
      <c r="D419" s="970"/>
      <c r="E419" s="971"/>
      <c r="F419" s="1081" t="s">
        <v>113</v>
      </c>
      <c r="G419" s="974">
        <f>G420</f>
        <v>4374851.5199999996</v>
      </c>
      <c r="H419" s="974">
        <f>H420+H421</f>
        <v>117086074</v>
      </c>
      <c r="I419" s="892">
        <f>I420+I421</f>
        <v>4908624.13</v>
      </c>
      <c r="J419" s="893">
        <f t="shared" si="89"/>
        <v>4.1923210526300506E-2</v>
      </c>
      <c r="K419" s="831"/>
      <c r="L419" s="831"/>
    </row>
    <row r="420" spans="1:12" s="766" customFormat="1" ht="14.25" customHeight="1" x14ac:dyDescent="0.25">
      <c r="A420" s="802"/>
      <c r="B420" s="1354" t="s">
        <v>41</v>
      </c>
      <c r="C420" s="1333" t="s">
        <v>68</v>
      </c>
      <c r="D420" s="1333" t="s">
        <v>366</v>
      </c>
      <c r="E420" s="1335" t="s">
        <v>26</v>
      </c>
      <c r="F420" s="1121"/>
      <c r="G420" s="808">
        <v>4374851.5199999996</v>
      </c>
      <c r="H420" s="808">
        <v>117086074</v>
      </c>
      <c r="I420" s="809">
        <v>4908624.13</v>
      </c>
      <c r="J420" s="810">
        <f t="shared" si="89"/>
        <v>4.1923210526300506E-2</v>
      </c>
      <c r="K420" s="831"/>
      <c r="L420" s="831"/>
    </row>
    <row r="421" spans="1:12" s="766" customFormat="1" ht="15" customHeight="1" thickBot="1" x14ac:dyDescent="0.3">
      <c r="A421" s="802"/>
      <c r="B421" s="1130" t="s">
        <v>74</v>
      </c>
      <c r="C421" s="804" t="s">
        <v>68</v>
      </c>
      <c r="D421" s="804" t="s">
        <v>623</v>
      </c>
      <c r="E421" s="805"/>
      <c r="F421" s="1111"/>
      <c r="G421" s="825"/>
      <c r="H421" s="1131"/>
      <c r="I421" s="855"/>
      <c r="J421" s="810" t="e">
        <f t="shared" si="89"/>
        <v>#DIV/0!</v>
      </c>
      <c r="K421" s="831"/>
      <c r="L421" s="831"/>
    </row>
    <row r="422" spans="1:12" s="930" customFormat="1" ht="65.25" customHeight="1" thickBot="1" x14ac:dyDescent="0.3">
      <c r="A422" s="769">
        <v>7</v>
      </c>
      <c r="B422" s="770"/>
      <c r="C422" s="771"/>
      <c r="D422" s="771"/>
      <c r="E422" s="772"/>
      <c r="F422" s="773" t="s">
        <v>249</v>
      </c>
      <c r="G422" s="774">
        <f>G423+G429</f>
        <v>2048000</v>
      </c>
      <c r="H422" s="775">
        <f>H423+H429</f>
        <v>2547900</v>
      </c>
      <c r="I422" s="776">
        <f t="shared" ref="I422" si="103">I423+I429</f>
        <v>388500</v>
      </c>
      <c r="J422" s="777">
        <f t="shared" si="89"/>
        <v>0.15247851171553042</v>
      </c>
      <c r="K422" s="831"/>
      <c r="L422" s="831"/>
    </row>
    <row r="423" spans="1:12" s="874" customFormat="1" ht="56.25" customHeight="1" x14ac:dyDescent="0.25">
      <c r="A423" s="1132"/>
      <c r="B423" s="1133"/>
      <c r="C423" s="1134"/>
      <c r="D423" s="1134"/>
      <c r="E423" s="1135"/>
      <c r="F423" s="1136" t="s">
        <v>270</v>
      </c>
      <c r="G423" s="1137">
        <f>G424</f>
        <v>30000</v>
      </c>
      <c r="H423" s="1138">
        <f>H424+H427</f>
        <v>30000</v>
      </c>
      <c r="I423" s="1138">
        <f>I424+I427</f>
        <v>0</v>
      </c>
      <c r="J423" s="939">
        <f t="shared" si="89"/>
        <v>0</v>
      </c>
      <c r="K423" s="831"/>
      <c r="L423" s="831"/>
    </row>
    <row r="424" spans="1:12" s="884" customFormat="1" ht="51" customHeight="1" x14ac:dyDescent="0.25">
      <c r="A424" s="876"/>
      <c r="B424" s="969"/>
      <c r="C424" s="970"/>
      <c r="D424" s="970"/>
      <c r="E424" s="971"/>
      <c r="F424" s="1081" t="s">
        <v>115</v>
      </c>
      <c r="G424" s="973">
        <f t="shared" ref="G424" si="104">G425</f>
        <v>30000</v>
      </c>
      <c r="H424" s="974">
        <f>H425+H426</f>
        <v>30000</v>
      </c>
      <c r="I424" s="892">
        <f>I425+I426</f>
        <v>0</v>
      </c>
      <c r="J424" s="893">
        <f t="shared" si="89"/>
        <v>0</v>
      </c>
      <c r="K424" s="831"/>
      <c r="L424" s="831"/>
    </row>
    <row r="425" spans="1:12" s="766" customFormat="1" ht="14.25" customHeight="1" x14ac:dyDescent="0.25">
      <c r="A425" s="802"/>
      <c r="B425" s="1014" t="s">
        <v>11</v>
      </c>
      <c r="C425" s="821" t="s">
        <v>499</v>
      </c>
      <c r="D425" s="821" t="s">
        <v>367</v>
      </c>
      <c r="E425" s="822" t="s">
        <v>15</v>
      </c>
      <c r="F425" s="1125"/>
      <c r="G425" s="1139">
        <v>30000</v>
      </c>
      <c r="H425" s="1126">
        <v>30000</v>
      </c>
      <c r="I425" s="1127">
        <v>0</v>
      </c>
      <c r="J425" s="1128">
        <f t="shared" si="89"/>
        <v>0</v>
      </c>
      <c r="K425" s="831"/>
      <c r="L425" s="831"/>
    </row>
    <row r="426" spans="1:12" s="766" customFormat="1" ht="15" hidden="1" customHeight="1" x14ac:dyDescent="0.25">
      <c r="A426" s="802"/>
      <c r="B426" s="1014" t="s">
        <v>11</v>
      </c>
      <c r="C426" s="821" t="s">
        <v>500</v>
      </c>
      <c r="D426" s="821" t="s">
        <v>367</v>
      </c>
      <c r="E426" s="822" t="s">
        <v>15</v>
      </c>
      <c r="F426" s="1125"/>
      <c r="G426" s="1139"/>
      <c r="H426" s="1126"/>
      <c r="I426" s="1127"/>
      <c r="J426" s="1128" t="e">
        <f t="shared" si="89"/>
        <v>#DIV/0!</v>
      </c>
      <c r="K426" s="831"/>
      <c r="L426" s="831"/>
    </row>
    <row r="427" spans="1:12" s="766" customFormat="1" ht="48" hidden="1" customHeight="1" x14ac:dyDescent="0.25">
      <c r="A427" s="802"/>
      <c r="B427" s="969"/>
      <c r="C427" s="970"/>
      <c r="D427" s="970"/>
      <c r="E427" s="971"/>
      <c r="F427" s="1081" t="s">
        <v>512</v>
      </c>
      <c r="G427" s="973"/>
      <c r="H427" s="974">
        <f>SUM(H428)</f>
        <v>0</v>
      </c>
      <c r="I427" s="892">
        <f>SUM(I428)</f>
        <v>0</v>
      </c>
      <c r="J427" s="893" t="e">
        <f t="shared" si="89"/>
        <v>#DIV/0!</v>
      </c>
      <c r="K427" s="831"/>
      <c r="L427" s="831"/>
    </row>
    <row r="428" spans="1:12" s="766" customFormat="1" ht="30" hidden="1" customHeight="1" x14ac:dyDescent="0.25">
      <c r="A428" s="802"/>
      <c r="B428" s="1014" t="s">
        <v>11</v>
      </c>
      <c r="C428" s="821" t="s">
        <v>500</v>
      </c>
      <c r="D428" s="821" t="s">
        <v>511</v>
      </c>
      <c r="E428" s="822" t="s">
        <v>15</v>
      </c>
      <c r="F428" s="1125"/>
      <c r="G428" s="1140"/>
      <c r="H428" s="1141"/>
      <c r="I428" s="1127"/>
      <c r="J428" s="1128" t="e">
        <f t="shared" si="89"/>
        <v>#DIV/0!</v>
      </c>
      <c r="K428" s="831"/>
      <c r="L428" s="831"/>
    </row>
    <row r="429" spans="1:12" s="874" customFormat="1" ht="35.25" customHeight="1" x14ac:dyDescent="0.25">
      <c r="A429" s="780"/>
      <c r="B429" s="1142"/>
      <c r="C429" s="1143"/>
      <c r="D429" s="1143"/>
      <c r="E429" s="1144"/>
      <c r="F429" s="1136" t="s">
        <v>189</v>
      </c>
      <c r="G429" s="1137">
        <f t="shared" ref="G429:I430" si="105">G430</f>
        <v>2018000</v>
      </c>
      <c r="H429" s="1138">
        <f t="shared" si="105"/>
        <v>2517900</v>
      </c>
      <c r="I429" s="953">
        <f t="shared" si="105"/>
        <v>388500</v>
      </c>
      <c r="J429" s="954">
        <f t="shared" si="89"/>
        <v>0.15429524603836531</v>
      </c>
      <c r="K429" s="831"/>
      <c r="L429" s="831"/>
    </row>
    <row r="430" spans="1:12" s="884" customFormat="1" ht="51.75" customHeight="1" x14ac:dyDescent="0.25">
      <c r="A430" s="1145"/>
      <c r="B430" s="940"/>
      <c r="C430" s="941"/>
      <c r="D430" s="941"/>
      <c r="E430" s="942"/>
      <c r="F430" s="1081" t="s">
        <v>116</v>
      </c>
      <c r="G430" s="973">
        <f t="shared" si="105"/>
        <v>2018000</v>
      </c>
      <c r="H430" s="974">
        <f t="shared" si="105"/>
        <v>2517900</v>
      </c>
      <c r="I430" s="892">
        <f t="shared" si="105"/>
        <v>388500</v>
      </c>
      <c r="J430" s="893">
        <f t="shared" si="89"/>
        <v>0.15429524603836531</v>
      </c>
      <c r="K430" s="831"/>
      <c r="L430" s="831"/>
    </row>
    <row r="431" spans="1:12" s="766" customFormat="1" ht="15.75" customHeight="1" thickBot="1" x14ac:dyDescent="0.3">
      <c r="A431" s="802"/>
      <c r="B431" s="1146" t="s">
        <v>11</v>
      </c>
      <c r="C431" s="842"/>
      <c r="D431" s="842" t="s">
        <v>368</v>
      </c>
      <c r="E431" s="843" t="s">
        <v>140</v>
      </c>
      <c r="F431" s="1147"/>
      <c r="G431" s="1148">
        <v>2018000</v>
      </c>
      <c r="H431" s="1149">
        <v>2517900</v>
      </c>
      <c r="I431" s="1150">
        <v>388500</v>
      </c>
      <c r="J431" s="1151">
        <f t="shared" si="89"/>
        <v>0.15429524603836531</v>
      </c>
      <c r="K431" s="831"/>
      <c r="L431" s="831"/>
    </row>
    <row r="432" spans="1:12" s="930" customFormat="1" ht="40.5" customHeight="1" thickBot="1" x14ac:dyDescent="0.3">
      <c r="A432" s="984">
        <v>8</v>
      </c>
      <c r="B432" s="985"/>
      <c r="C432" s="986"/>
      <c r="D432" s="986"/>
      <c r="E432" s="1152"/>
      <c r="F432" s="988" t="s">
        <v>245</v>
      </c>
      <c r="G432" s="862">
        <f>G433+G452+G471+G486+G499+G525+G477</f>
        <v>434832942.00999999</v>
      </c>
      <c r="H432" s="1153">
        <f>H433+H452+H471+H474+H477+H483+H486+H499+H525</f>
        <v>2803416106.4899998</v>
      </c>
      <c r="I432" s="1153">
        <f>I433+I452+I471+I474+I477+I483+I486+I499+I525</f>
        <v>213484579.00999999</v>
      </c>
      <c r="J432" s="1154">
        <f t="shared" si="89"/>
        <v>7.6151584674061135E-2</v>
      </c>
      <c r="K432" s="831"/>
      <c r="L432" s="831"/>
    </row>
    <row r="433" spans="1:12" s="874" customFormat="1" ht="33.75" customHeight="1" x14ac:dyDescent="0.25">
      <c r="A433" s="989"/>
      <c r="B433" s="1106"/>
      <c r="C433" s="1107"/>
      <c r="D433" s="1107"/>
      <c r="E433" s="1108"/>
      <c r="F433" s="899" t="s">
        <v>195</v>
      </c>
      <c r="G433" s="871">
        <f>G436+G438+G440+G442+G444+G448</f>
        <v>138422541.28</v>
      </c>
      <c r="H433" s="1155">
        <f>H436+H438+H440+H442+H444+H448+H450+H434+H446</f>
        <v>106535975.07999998</v>
      </c>
      <c r="I433" s="1156">
        <f>I436+I438+I440+I442+I444+I446+I448+I450+I434</f>
        <v>31395862.569999997</v>
      </c>
      <c r="J433" s="1157">
        <f t="shared" si="89"/>
        <v>0.29469728461605782</v>
      </c>
      <c r="K433" s="831"/>
      <c r="L433" s="831"/>
    </row>
    <row r="434" spans="1:12" s="874" customFormat="1" ht="45.75" hidden="1" customHeight="1" x14ac:dyDescent="0.25">
      <c r="A434" s="989"/>
      <c r="B434" s="940"/>
      <c r="C434" s="941"/>
      <c r="D434" s="941"/>
      <c r="E434" s="971"/>
      <c r="F434" s="972" t="s">
        <v>461</v>
      </c>
      <c r="G434" s="974"/>
      <c r="H434" s="974">
        <f>H435</f>
        <v>0</v>
      </c>
      <c r="I434" s="892">
        <f>I435</f>
        <v>0</v>
      </c>
      <c r="J434" s="893" t="e">
        <f t="shared" si="89"/>
        <v>#DIV/0!</v>
      </c>
      <c r="K434" s="831"/>
      <c r="L434" s="831"/>
    </row>
    <row r="435" spans="1:12" s="874" customFormat="1" ht="17.25" hidden="1" customHeight="1" x14ac:dyDescent="0.25">
      <c r="A435" s="989"/>
      <c r="B435" s="955" t="s">
        <v>19</v>
      </c>
      <c r="C435" s="894"/>
      <c r="D435" s="894" t="s">
        <v>462</v>
      </c>
      <c r="E435" s="895" t="s">
        <v>26</v>
      </c>
      <c r="F435" s="956"/>
      <c r="G435" s="825"/>
      <c r="H435" s="825"/>
      <c r="I435" s="826"/>
      <c r="J435" s="827" t="e">
        <f t="shared" si="89"/>
        <v>#DIV/0!</v>
      </c>
      <c r="K435" s="831"/>
      <c r="L435" s="831"/>
    </row>
    <row r="436" spans="1:12" s="884" customFormat="1" ht="127.5" hidden="1" customHeight="1" x14ac:dyDescent="0.25">
      <c r="A436" s="876"/>
      <c r="B436" s="940"/>
      <c r="C436" s="941"/>
      <c r="D436" s="941"/>
      <c r="E436" s="971"/>
      <c r="F436" s="972" t="s">
        <v>207</v>
      </c>
      <c r="G436" s="974">
        <f t="shared" ref="G436:I436" si="106">G437</f>
        <v>31518155</v>
      </c>
      <c r="H436" s="974">
        <f t="shared" si="106"/>
        <v>0</v>
      </c>
      <c r="I436" s="892">
        <f t="shared" si="106"/>
        <v>0</v>
      </c>
      <c r="J436" s="893" t="e">
        <f t="shared" si="89"/>
        <v>#DIV/0!</v>
      </c>
      <c r="K436" s="831"/>
      <c r="L436" s="831"/>
    </row>
    <row r="437" spans="1:12" s="766" customFormat="1" ht="13.5" hidden="1" customHeight="1" x14ac:dyDescent="0.25">
      <c r="A437" s="802"/>
      <c r="B437" s="955" t="s">
        <v>19</v>
      </c>
      <c r="C437" s="894"/>
      <c r="D437" s="894" t="s">
        <v>369</v>
      </c>
      <c r="E437" s="895" t="s">
        <v>15</v>
      </c>
      <c r="F437" s="956"/>
      <c r="G437" s="825">
        <v>31518155</v>
      </c>
      <c r="H437" s="825"/>
      <c r="I437" s="826"/>
      <c r="J437" s="827" t="e">
        <f t="shared" si="89"/>
        <v>#DIV/0!</v>
      </c>
      <c r="K437" s="831"/>
      <c r="L437" s="831"/>
    </row>
    <row r="438" spans="1:12" s="884" customFormat="1" ht="30" customHeight="1" x14ac:dyDescent="0.25">
      <c r="A438" s="876"/>
      <c r="B438" s="940"/>
      <c r="C438" s="941"/>
      <c r="D438" s="941"/>
      <c r="E438" s="971"/>
      <c r="F438" s="972" t="s">
        <v>40</v>
      </c>
      <c r="G438" s="974">
        <f>G439</f>
        <v>40083996.299999997</v>
      </c>
      <c r="H438" s="974">
        <f>H439</f>
        <v>40572427.170000002</v>
      </c>
      <c r="I438" s="892">
        <f t="shared" ref="I438" si="107">I439</f>
        <v>10702442.07</v>
      </c>
      <c r="J438" s="893">
        <f t="shared" si="89"/>
        <v>0.26378609357424843</v>
      </c>
      <c r="K438" s="831"/>
      <c r="L438" s="831"/>
    </row>
    <row r="439" spans="1:12" s="766" customFormat="1" ht="17.25" customHeight="1" x14ac:dyDescent="0.25">
      <c r="A439" s="802"/>
      <c r="B439" s="955" t="s">
        <v>19</v>
      </c>
      <c r="C439" s="894"/>
      <c r="D439" s="894" t="s">
        <v>370</v>
      </c>
      <c r="E439" s="895" t="s">
        <v>12</v>
      </c>
      <c r="F439" s="956"/>
      <c r="G439" s="825">
        <v>40083996.299999997</v>
      </c>
      <c r="H439" s="825">
        <v>40572427.170000002</v>
      </c>
      <c r="I439" s="826">
        <v>10702442.07</v>
      </c>
      <c r="J439" s="827">
        <f t="shared" si="89"/>
        <v>0.26378609357424843</v>
      </c>
      <c r="K439" s="831"/>
      <c r="L439" s="831"/>
    </row>
    <row r="440" spans="1:12" s="884" customFormat="1" ht="30" customHeight="1" x14ac:dyDescent="0.25">
      <c r="A440" s="876"/>
      <c r="B440" s="940"/>
      <c r="C440" s="941"/>
      <c r="D440" s="941"/>
      <c r="E440" s="971"/>
      <c r="F440" s="972" t="s">
        <v>120</v>
      </c>
      <c r="G440" s="974">
        <f>G441</f>
        <v>37535901.770000003</v>
      </c>
      <c r="H440" s="974">
        <f>H441</f>
        <v>38475846.399999999</v>
      </c>
      <c r="I440" s="892">
        <f t="shared" ref="I440" si="108">I441</f>
        <v>10567570.369999999</v>
      </c>
      <c r="J440" s="893">
        <f t="shared" si="89"/>
        <v>0.27465465633005542</v>
      </c>
      <c r="K440" s="831"/>
      <c r="L440" s="831"/>
    </row>
    <row r="441" spans="1:12" s="766" customFormat="1" ht="17.25" customHeight="1" x14ac:dyDescent="0.25">
      <c r="A441" s="802"/>
      <c r="B441" s="955" t="s">
        <v>19</v>
      </c>
      <c r="C441" s="894"/>
      <c r="D441" s="894" t="s">
        <v>371</v>
      </c>
      <c r="E441" s="895" t="s">
        <v>12</v>
      </c>
      <c r="F441" s="956"/>
      <c r="G441" s="825">
        <v>37535901.770000003</v>
      </c>
      <c r="H441" s="825">
        <v>38475846.399999999</v>
      </c>
      <c r="I441" s="826">
        <v>10567570.369999999</v>
      </c>
      <c r="J441" s="827">
        <f t="shared" si="89"/>
        <v>0.27465465633005542</v>
      </c>
      <c r="K441" s="831"/>
      <c r="L441" s="831"/>
    </row>
    <row r="442" spans="1:12" s="884" customFormat="1" ht="30" customHeight="1" x14ac:dyDescent="0.25">
      <c r="A442" s="876"/>
      <c r="B442" s="940"/>
      <c r="C442" s="941"/>
      <c r="D442" s="941"/>
      <c r="E442" s="971"/>
      <c r="F442" s="972" t="s">
        <v>121</v>
      </c>
      <c r="G442" s="974">
        <f>G443</f>
        <v>4000000</v>
      </c>
      <c r="H442" s="974">
        <f>H443</f>
        <v>2594915.02</v>
      </c>
      <c r="I442" s="892">
        <f t="shared" ref="I442" si="109">I443</f>
        <v>5500</v>
      </c>
      <c r="J442" s="893">
        <f t="shared" si="89"/>
        <v>2.1195299104631179E-3</v>
      </c>
      <c r="K442" s="831"/>
      <c r="L442" s="831"/>
    </row>
    <row r="443" spans="1:12" s="766" customFormat="1" ht="18" customHeight="1" x14ac:dyDescent="0.25">
      <c r="A443" s="802"/>
      <c r="B443" s="955" t="s">
        <v>19</v>
      </c>
      <c r="C443" s="894"/>
      <c r="D443" s="894" t="s">
        <v>372</v>
      </c>
      <c r="E443" s="895" t="s">
        <v>15</v>
      </c>
      <c r="F443" s="956"/>
      <c r="G443" s="825">
        <v>4000000</v>
      </c>
      <c r="H443" s="825">
        <v>2594915.02</v>
      </c>
      <c r="I443" s="826">
        <v>5500</v>
      </c>
      <c r="J443" s="827">
        <f t="shared" si="89"/>
        <v>2.1195299104631179E-3</v>
      </c>
      <c r="K443" s="831"/>
      <c r="L443" s="831"/>
    </row>
    <row r="444" spans="1:12" s="884" customFormat="1" ht="63.75" customHeight="1" x14ac:dyDescent="0.25">
      <c r="A444" s="876"/>
      <c r="B444" s="940"/>
      <c r="C444" s="941"/>
      <c r="D444" s="941"/>
      <c r="E444" s="971"/>
      <c r="F444" s="972" t="s">
        <v>156</v>
      </c>
      <c r="G444" s="974">
        <f>G445</f>
        <v>25284488.210000001</v>
      </c>
      <c r="H444" s="974">
        <f>H445</f>
        <v>24327716.129999999</v>
      </c>
      <c r="I444" s="892">
        <f t="shared" ref="I444" si="110">I445</f>
        <v>9555279.7699999996</v>
      </c>
      <c r="J444" s="893">
        <f t="shared" si="89"/>
        <v>0.39277339964587954</v>
      </c>
      <c r="K444" s="831"/>
      <c r="L444" s="831"/>
    </row>
    <row r="445" spans="1:12" s="766" customFormat="1" ht="18" customHeight="1" x14ac:dyDescent="0.25">
      <c r="A445" s="802"/>
      <c r="B445" s="955" t="s">
        <v>19</v>
      </c>
      <c r="C445" s="894"/>
      <c r="D445" s="894" t="s">
        <v>373</v>
      </c>
      <c r="E445" s="895" t="s">
        <v>15</v>
      </c>
      <c r="F445" s="956"/>
      <c r="G445" s="825">
        <v>25284488.210000001</v>
      </c>
      <c r="H445" s="825">
        <v>24327716.129999999</v>
      </c>
      <c r="I445" s="826">
        <v>9555279.7699999996</v>
      </c>
      <c r="J445" s="827">
        <f t="shared" si="89"/>
        <v>0.39277339964587954</v>
      </c>
      <c r="K445" s="831"/>
      <c r="L445" s="831"/>
    </row>
    <row r="446" spans="1:12" s="766" customFormat="1" ht="27.75" hidden="1" customHeight="1" x14ac:dyDescent="0.25">
      <c r="A446" s="802"/>
      <c r="B446" s="940"/>
      <c r="C446" s="941"/>
      <c r="D446" s="941"/>
      <c r="E446" s="971"/>
      <c r="F446" s="972" t="s">
        <v>123</v>
      </c>
      <c r="G446" s="974"/>
      <c r="H446" s="974">
        <f>H447</f>
        <v>0</v>
      </c>
      <c r="I446" s="892">
        <f>I447</f>
        <v>0</v>
      </c>
      <c r="J446" s="893" t="e">
        <f t="shared" si="89"/>
        <v>#DIV/0!</v>
      </c>
      <c r="K446" s="831"/>
      <c r="L446" s="831"/>
    </row>
    <row r="447" spans="1:12" s="766" customFormat="1" ht="23.25" hidden="1" customHeight="1" x14ac:dyDescent="0.25">
      <c r="A447" s="802"/>
      <c r="B447" s="955" t="s">
        <v>19</v>
      </c>
      <c r="C447" s="894"/>
      <c r="D447" s="894" t="s">
        <v>495</v>
      </c>
      <c r="E447" s="895" t="s">
        <v>93</v>
      </c>
      <c r="F447" s="956"/>
      <c r="G447" s="825"/>
      <c r="H447" s="825"/>
      <c r="I447" s="826"/>
      <c r="J447" s="827" t="e">
        <f t="shared" si="89"/>
        <v>#DIV/0!</v>
      </c>
      <c r="K447" s="831"/>
      <c r="L447" s="831"/>
    </row>
    <row r="448" spans="1:12" s="884" customFormat="1" ht="29.25" customHeight="1" x14ac:dyDescent="0.25">
      <c r="A448" s="876"/>
      <c r="B448" s="940"/>
      <c r="C448" s="941"/>
      <c r="D448" s="941"/>
      <c r="E448" s="971"/>
      <c r="F448" s="972" t="s">
        <v>428</v>
      </c>
      <c r="G448" s="974">
        <f>G449</f>
        <v>0</v>
      </c>
      <c r="H448" s="974">
        <f>H449</f>
        <v>565070.36</v>
      </c>
      <c r="I448" s="892">
        <f>I449</f>
        <v>565070.36</v>
      </c>
      <c r="J448" s="893">
        <f t="shared" si="89"/>
        <v>1</v>
      </c>
      <c r="K448" s="831"/>
      <c r="L448" s="831"/>
    </row>
    <row r="449" spans="1:12" s="766" customFormat="1" ht="14.25" customHeight="1" x14ac:dyDescent="0.25">
      <c r="A449" s="802"/>
      <c r="B449" s="1023" t="s">
        <v>19</v>
      </c>
      <c r="C449" s="821"/>
      <c r="D449" s="821" t="s">
        <v>438</v>
      </c>
      <c r="E449" s="822" t="s">
        <v>442</v>
      </c>
      <c r="F449" s="956"/>
      <c r="G449" s="825"/>
      <c r="H449" s="825">
        <v>565070.36</v>
      </c>
      <c r="I449" s="826">
        <v>565070.36</v>
      </c>
      <c r="J449" s="827">
        <f t="shared" si="89"/>
        <v>1</v>
      </c>
      <c r="K449" s="831"/>
      <c r="L449" s="831"/>
    </row>
    <row r="450" spans="1:12" s="766" customFormat="1" ht="54" hidden="1" customHeight="1" x14ac:dyDescent="0.25">
      <c r="A450" s="802"/>
      <c r="B450" s="940"/>
      <c r="C450" s="941"/>
      <c r="D450" s="941"/>
      <c r="E450" s="971"/>
      <c r="F450" s="972" t="s">
        <v>439</v>
      </c>
      <c r="G450" s="974">
        <f>G451</f>
        <v>0</v>
      </c>
      <c r="H450" s="974">
        <f>H451</f>
        <v>0</v>
      </c>
      <c r="I450" s="892">
        <f>I451</f>
        <v>0</v>
      </c>
      <c r="J450" s="893" t="e">
        <f t="shared" si="89"/>
        <v>#DIV/0!</v>
      </c>
      <c r="K450" s="831"/>
      <c r="L450" s="831"/>
    </row>
    <row r="451" spans="1:12" s="766" customFormat="1" ht="14.25" hidden="1" customHeight="1" x14ac:dyDescent="0.25">
      <c r="A451" s="802"/>
      <c r="B451" s="1023" t="s">
        <v>19</v>
      </c>
      <c r="C451" s="821"/>
      <c r="D451" s="821" t="s">
        <v>440</v>
      </c>
      <c r="E451" s="822" t="s">
        <v>442</v>
      </c>
      <c r="F451" s="956"/>
      <c r="G451" s="825"/>
      <c r="H451" s="825"/>
      <c r="I451" s="826"/>
      <c r="J451" s="827" t="e">
        <f t="shared" si="89"/>
        <v>#DIV/0!</v>
      </c>
      <c r="K451" s="831"/>
      <c r="L451" s="831"/>
    </row>
    <row r="452" spans="1:12" s="874" customFormat="1" ht="47.25" customHeight="1" x14ac:dyDescent="0.25">
      <c r="A452" s="780"/>
      <c r="B452" s="912"/>
      <c r="C452" s="913"/>
      <c r="D452" s="913"/>
      <c r="E452" s="914"/>
      <c r="F452" s="899" t="s">
        <v>196</v>
      </c>
      <c r="G452" s="901">
        <f>G453+G455</f>
        <v>6939584</v>
      </c>
      <c r="H452" s="901">
        <f>H453+H455+H459+H457</f>
        <v>102341908.31999999</v>
      </c>
      <c r="I452" s="902">
        <f>I453+I455+I459+I457</f>
        <v>16736136.08</v>
      </c>
      <c r="J452" s="903">
        <f t="shared" si="89"/>
        <v>0.16353160063881053</v>
      </c>
      <c r="K452" s="831"/>
      <c r="L452" s="831"/>
    </row>
    <row r="453" spans="1:12" s="884" customFormat="1" ht="30" customHeight="1" x14ac:dyDescent="0.25">
      <c r="A453" s="876"/>
      <c r="B453" s="940"/>
      <c r="C453" s="941"/>
      <c r="D453" s="941"/>
      <c r="E453" s="971"/>
      <c r="F453" s="972" t="s">
        <v>124</v>
      </c>
      <c r="G453" s="974">
        <f>G454</f>
        <v>6260000</v>
      </c>
      <c r="H453" s="974">
        <f>H454</f>
        <v>15424770</v>
      </c>
      <c r="I453" s="892">
        <f t="shared" ref="I453" si="111">I454</f>
        <v>0</v>
      </c>
      <c r="J453" s="893">
        <f t="shared" si="89"/>
        <v>0</v>
      </c>
      <c r="K453" s="831"/>
      <c r="L453" s="831"/>
    </row>
    <row r="454" spans="1:12" s="766" customFormat="1" ht="18" customHeight="1" x14ac:dyDescent="0.25">
      <c r="A454" s="802"/>
      <c r="B454" s="1025" t="s">
        <v>19</v>
      </c>
      <c r="C454" s="894"/>
      <c r="D454" s="894" t="s">
        <v>374</v>
      </c>
      <c r="E454" s="895" t="s">
        <v>15</v>
      </c>
      <c r="F454" s="956"/>
      <c r="G454" s="825">
        <v>6260000</v>
      </c>
      <c r="H454" s="825">
        <v>15424770</v>
      </c>
      <c r="I454" s="826">
        <v>0</v>
      </c>
      <c r="J454" s="827">
        <f t="shared" si="89"/>
        <v>0</v>
      </c>
      <c r="K454" s="831"/>
      <c r="L454" s="831"/>
    </row>
    <row r="455" spans="1:12" s="884" customFormat="1" ht="42" customHeight="1" x14ac:dyDescent="0.25">
      <c r="A455" s="876"/>
      <c r="B455" s="940"/>
      <c r="C455" s="941"/>
      <c r="D455" s="941"/>
      <c r="E455" s="971"/>
      <c r="F455" s="972" t="s">
        <v>125</v>
      </c>
      <c r="G455" s="974">
        <f>G456</f>
        <v>679584</v>
      </c>
      <c r="H455" s="974">
        <f>H456</f>
        <v>2370545</v>
      </c>
      <c r="I455" s="892">
        <f t="shared" ref="I455" si="112">I456</f>
        <v>102802.08</v>
      </c>
      <c r="J455" s="893">
        <f t="shared" si="89"/>
        <v>4.3366432613597294E-2</v>
      </c>
      <c r="K455" s="831"/>
      <c r="L455" s="831"/>
    </row>
    <row r="456" spans="1:12" s="766" customFormat="1" ht="17.25" customHeight="1" x14ac:dyDescent="0.25">
      <c r="A456" s="802"/>
      <c r="B456" s="1025" t="s">
        <v>19</v>
      </c>
      <c r="C456" s="894"/>
      <c r="D456" s="894" t="s">
        <v>375</v>
      </c>
      <c r="E456" s="895" t="s">
        <v>15</v>
      </c>
      <c r="F456" s="956"/>
      <c r="G456" s="825">
        <v>679584</v>
      </c>
      <c r="H456" s="825">
        <v>2370545</v>
      </c>
      <c r="I456" s="826">
        <v>102802.08</v>
      </c>
      <c r="J456" s="827">
        <f t="shared" ref="J456:J543" si="113">I456/H456</f>
        <v>4.3366432613597294E-2</v>
      </c>
      <c r="K456" s="831"/>
      <c r="L456" s="831"/>
    </row>
    <row r="457" spans="1:12" s="766" customFormat="1" ht="33" customHeight="1" x14ac:dyDescent="0.25">
      <c r="A457" s="802"/>
      <c r="B457" s="940"/>
      <c r="C457" s="941"/>
      <c r="D457" s="941"/>
      <c r="E457" s="971"/>
      <c r="F457" s="972" t="s">
        <v>457</v>
      </c>
      <c r="G457" s="974"/>
      <c r="H457" s="974">
        <f>H458</f>
        <v>84333334</v>
      </c>
      <c r="I457" s="892">
        <f>I458</f>
        <v>16633334</v>
      </c>
      <c r="J457" s="893">
        <f t="shared" si="113"/>
        <v>0.19723320792701021</v>
      </c>
      <c r="K457" s="831"/>
      <c r="L457" s="831"/>
    </row>
    <row r="458" spans="1:12" s="766" customFormat="1" ht="16.5" customHeight="1" x14ac:dyDescent="0.25">
      <c r="A458" s="802"/>
      <c r="B458" s="1025" t="s">
        <v>19</v>
      </c>
      <c r="C458" s="894"/>
      <c r="D458" s="894" t="s">
        <v>458</v>
      </c>
      <c r="E458" s="895"/>
      <c r="F458" s="956"/>
      <c r="G458" s="825"/>
      <c r="H458" s="825">
        <v>84333334</v>
      </c>
      <c r="I458" s="826">
        <v>16633334</v>
      </c>
      <c r="J458" s="827">
        <f t="shared" si="113"/>
        <v>0.19723320792701021</v>
      </c>
      <c r="K458" s="831"/>
      <c r="L458" s="831"/>
    </row>
    <row r="459" spans="1:12" s="1158" customFormat="1" ht="30" customHeight="1" x14ac:dyDescent="0.25">
      <c r="A459" s="876"/>
      <c r="B459" s="940"/>
      <c r="C459" s="941"/>
      <c r="D459" s="941"/>
      <c r="E459" s="971"/>
      <c r="F459" s="972" t="s">
        <v>21</v>
      </c>
      <c r="G459" s="974">
        <f t="shared" ref="G459:I459" si="114">SUM(G460:G462)</f>
        <v>0</v>
      </c>
      <c r="H459" s="974">
        <f t="shared" ref="H459" si="115">SUM(H460:H462)</f>
        <v>213259.32</v>
      </c>
      <c r="I459" s="892">
        <f t="shared" si="114"/>
        <v>0</v>
      </c>
      <c r="J459" s="893">
        <f t="shared" si="113"/>
        <v>0</v>
      </c>
      <c r="K459" s="831"/>
      <c r="L459" s="831"/>
    </row>
    <row r="460" spans="1:12" s="765" customFormat="1" ht="19.5" customHeight="1" x14ac:dyDescent="0.25">
      <c r="A460" s="802"/>
      <c r="B460" s="1352" t="s">
        <v>41</v>
      </c>
      <c r="C460" s="1347" t="s">
        <v>588</v>
      </c>
      <c r="D460" s="1347" t="s">
        <v>444</v>
      </c>
      <c r="E460" s="1348" t="s">
        <v>22</v>
      </c>
      <c r="F460" s="956"/>
      <c r="G460" s="825"/>
      <c r="H460" s="825">
        <v>213259.32</v>
      </c>
      <c r="I460" s="826">
        <v>0</v>
      </c>
      <c r="J460" s="827">
        <f t="shared" si="113"/>
        <v>0</v>
      </c>
      <c r="K460" s="831"/>
      <c r="L460" s="831"/>
    </row>
    <row r="461" spans="1:12" s="765" customFormat="1" ht="12.75" hidden="1" customHeight="1" x14ac:dyDescent="0.25">
      <c r="A461" s="802"/>
      <c r="B461" s="1045" t="s">
        <v>19</v>
      </c>
      <c r="C461" s="821"/>
      <c r="D461" s="821" t="s">
        <v>126</v>
      </c>
      <c r="E461" s="821" t="s">
        <v>15</v>
      </c>
      <c r="F461" s="1029"/>
      <c r="G461" s="825"/>
      <c r="H461" s="825"/>
      <c r="I461" s="826"/>
      <c r="J461" s="827" t="e">
        <f t="shared" si="113"/>
        <v>#DIV/0!</v>
      </c>
      <c r="K461" s="831"/>
      <c r="L461" s="831"/>
    </row>
    <row r="462" spans="1:12" s="765" customFormat="1" ht="12.75" hidden="1" customHeight="1" x14ac:dyDescent="0.25">
      <c r="A462" s="802"/>
      <c r="B462" s="1045"/>
      <c r="C462" s="821"/>
      <c r="D462" s="821"/>
      <c r="E462" s="821"/>
      <c r="F462" s="1029"/>
      <c r="G462" s="825"/>
      <c r="H462" s="825"/>
      <c r="I462" s="826"/>
      <c r="J462" s="827" t="e">
        <f t="shared" si="113"/>
        <v>#DIV/0!</v>
      </c>
      <c r="K462" s="831"/>
      <c r="L462" s="831"/>
    </row>
    <row r="463" spans="1:12" s="1158" customFormat="1" ht="30" hidden="1" customHeight="1" x14ac:dyDescent="0.25">
      <c r="A463" s="876"/>
      <c r="B463" s="1118"/>
      <c r="C463" s="1119"/>
      <c r="D463" s="1119"/>
      <c r="E463" s="1120"/>
      <c r="F463" s="1018" t="s">
        <v>21</v>
      </c>
      <c r="G463" s="1020">
        <f t="shared" ref="G463:I463" si="116">SUM(G464:G467)</f>
        <v>0</v>
      </c>
      <c r="H463" s="1020">
        <f t="shared" si="116"/>
        <v>0</v>
      </c>
      <c r="I463" s="1021">
        <f t="shared" si="116"/>
        <v>0</v>
      </c>
      <c r="J463" s="1022" t="e">
        <f t="shared" si="113"/>
        <v>#DIV/0!</v>
      </c>
      <c r="K463" s="831"/>
      <c r="L463" s="831"/>
    </row>
    <row r="464" spans="1:12" s="765" customFormat="1" ht="12.75" hidden="1" customHeight="1" x14ac:dyDescent="0.25">
      <c r="A464" s="802"/>
      <c r="B464" s="955"/>
      <c r="C464" s="894"/>
      <c r="D464" s="894"/>
      <c r="E464" s="895"/>
      <c r="F464" s="823"/>
      <c r="G464" s="825"/>
      <c r="H464" s="825"/>
      <c r="I464" s="826"/>
      <c r="J464" s="827" t="e">
        <f t="shared" si="113"/>
        <v>#DIV/0!</v>
      </c>
      <c r="K464" s="831"/>
      <c r="L464" s="831"/>
    </row>
    <row r="465" spans="1:12" s="765" customFormat="1" ht="12.75" hidden="1" customHeight="1" x14ac:dyDescent="0.25">
      <c r="A465" s="802"/>
      <c r="B465" s="955" t="s">
        <v>19</v>
      </c>
      <c r="C465" s="894"/>
      <c r="D465" s="894" t="s">
        <v>127</v>
      </c>
      <c r="E465" s="895" t="s">
        <v>22</v>
      </c>
      <c r="F465" s="823"/>
      <c r="G465" s="825"/>
      <c r="H465" s="825"/>
      <c r="I465" s="826"/>
      <c r="J465" s="827" t="e">
        <f t="shared" si="113"/>
        <v>#DIV/0!</v>
      </c>
      <c r="K465" s="831"/>
      <c r="L465" s="831"/>
    </row>
    <row r="466" spans="1:12" s="765" customFormat="1" ht="12.75" hidden="1" customHeight="1" x14ac:dyDescent="0.25">
      <c r="A466" s="802"/>
      <c r="B466" s="955" t="s">
        <v>41</v>
      </c>
      <c r="C466" s="894"/>
      <c r="D466" s="894" t="s">
        <v>127</v>
      </c>
      <c r="E466" s="895" t="s">
        <v>22</v>
      </c>
      <c r="F466" s="823"/>
      <c r="G466" s="825"/>
      <c r="H466" s="825"/>
      <c r="I466" s="826"/>
      <c r="J466" s="827" t="e">
        <f t="shared" si="113"/>
        <v>#DIV/0!</v>
      </c>
      <c r="K466" s="831"/>
      <c r="L466" s="831"/>
    </row>
    <row r="467" spans="1:12" s="765" customFormat="1" ht="12.75" hidden="1" customHeight="1" x14ac:dyDescent="0.25">
      <c r="A467" s="802"/>
      <c r="B467" s="1345"/>
      <c r="C467" s="1347"/>
      <c r="D467" s="1347"/>
      <c r="E467" s="1348"/>
      <c r="F467" s="823"/>
      <c r="G467" s="825"/>
      <c r="H467" s="825"/>
      <c r="I467" s="826"/>
      <c r="J467" s="827" t="e">
        <f t="shared" si="113"/>
        <v>#DIV/0!</v>
      </c>
      <c r="K467" s="831"/>
      <c r="L467" s="831"/>
    </row>
    <row r="468" spans="1:12" s="1158" customFormat="1" ht="30" hidden="1" customHeight="1" x14ac:dyDescent="0.25">
      <c r="A468" s="876"/>
      <c r="B468" s="1049"/>
      <c r="C468" s="1016"/>
      <c r="D468" s="1016"/>
      <c r="E468" s="1159"/>
      <c r="F468" s="1160" t="s">
        <v>250</v>
      </c>
      <c r="G468" s="1161">
        <f>SUM(G469:G470)</f>
        <v>0</v>
      </c>
      <c r="H468" s="1161">
        <f>SUM(H469:H470)</f>
        <v>0</v>
      </c>
      <c r="I468" s="1021">
        <f t="shared" ref="I468" si="117">SUM(I469:I470)</f>
        <v>0</v>
      </c>
      <c r="J468" s="1022" t="e">
        <f t="shared" si="113"/>
        <v>#DIV/0!</v>
      </c>
      <c r="K468" s="831"/>
      <c r="L468" s="831"/>
    </row>
    <row r="469" spans="1:12" s="765" customFormat="1" ht="12.75" hidden="1" customHeight="1" x14ac:dyDescent="0.25">
      <c r="A469" s="802"/>
      <c r="B469" s="1752" t="s">
        <v>19</v>
      </c>
      <c r="C469" s="1754"/>
      <c r="D469" s="1754" t="s">
        <v>251</v>
      </c>
      <c r="E469" s="1756"/>
      <c r="F469" s="823"/>
      <c r="G469" s="1051"/>
      <c r="H469" s="1051"/>
      <c r="I469" s="1052"/>
      <c r="J469" s="827" t="e">
        <f t="shared" si="113"/>
        <v>#DIV/0!</v>
      </c>
      <c r="K469" s="831"/>
      <c r="L469" s="831"/>
    </row>
    <row r="470" spans="1:12" s="765" customFormat="1" ht="12.75" hidden="1" customHeight="1" x14ac:dyDescent="0.25">
      <c r="A470" s="802"/>
      <c r="B470" s="1753"/>
      <c r="C470" s="1755"/>
      <c r="D470" s="1755"/>
      <c r="E470" s="1757"/>
      <c r="F470" s="823" t="s">
        <v>7</v>
      </c>
      <c r="G470" s="1051"/>
      <c r="H470" s="1051"/>
      <c r="I470" s="1052"/>
      <c r="J470" s="827" t="e">
        <f t="shared" si="113"/>
        <v>#DIV/0!</v>
      </c>
      <c r="K470" s="831"/>
      <c r="L470" s="831"/>
    </row>
    <row r="471" spans="1:12" s="766" customFormat="1" ht="23.25" customHeight="1" x14ac:dyDescent="0.25">
      <c r="A471" s="802"/>
      <c r="B471" s="912"/>
      <c r="C471" s="913"/>
      <c r="D471" s="913"/>
      <c r="E471" s="914"/>
      <c r="F471" s="899" t="s">
        <v>252</v>
      </c>
      <c r="G471" s="901">
        <f>G472</f>
        <v>11676000</v>
      </c>
      <c r="H471" s="901">
        <f>H472</f>
        <v>11780000</v>
      </c>
      <c r="I471" s="902">
        <f>I472</f>
        <v>0</v>
      </c>
      <c r="J471" s="903">
        <f t="shared" si="113"/>
        <v>0</v>
      </c>
      <c r="K471" s="831"/>
      <c r="L471" s="831"/>
    </row>
    <row r="472" spans="1:12" s="766" customFormat="1" ht="18" customHeight="1" x14ac:dyDescent="0.25">
      <c r="A472" s="802"/>
      <c r="B472" s="940"/>
      <c r="C472" s="941"/>
      <c r="D472" s="941"/>
      <c r="E472" s="971"/>
      <c r="F472" s="972" t="s">
        <v>252</v>
      </c>
      <c r="G472" s="974">
        <f>G473</f>
        <v>11676000</v>
      </c>
      <c r="H472" s="974">
        <f>H473</f>
        <v>11780000</v>
      </c>
      <c r="I472" s="892">
        <f t="shared" ref="I472" si="118">I473</f>
        <v>0</v>
      </c>
      <c r="J472" s="893">
        <f t="shared" si="113"/>
        <v>0</v>
      </c>
      <c r="K472" s="831"/>
      <c r="L472" s="831"/>
    </row>
    <row r="473" spans="1:12" s="766" customFormat="1" ht="15" customHeight="1" x14ac:dyDescent="0.25">
      <c r="A473" s="802"/>
      <c r="B473" s="1345" t="s">
        <v>19</v>
      </c>
      <c r="C473" s="1347"/>
      <c r="D473" s="1347" t="s">
        <v>376</v>
      </c>
      <c r="E473" s="1348" t="s">
        <v>15</v>
      </c>
      <c r="F473" s="956"/>
      <c r="G473" s="1126">
        <v>11676000</v>
      </c>
      <c r="H473" s="1126">
        <v>11780000</v>
      </c>
      <c r="I473" s="1127">
        <v>0</v>
      </c>
      <c r="J473" s="1128">
        <f t="shared" si="113"/>
        <v>0</v>
      </c>
      <c r="K473" s="831"/>
      <c r="L473" s="831"/>
    </row>
    <row r="474" spans="1:12" s="766" customFormat="1" ht="39.75" customHeight="1" x14ac:dyDescent="0.25">
      <c r="A474" s="802"/>
      <c r="B474" s="1353"/>
      <c r="C474" s="1163"/>
      <c r="D474" s="1163"/>
      <c r="E474" s="1164"/>
      <c r="F474" s="1109" t="s">
        <v>563</v>
      </c>
      <c r="G474" s="1165"/>
      <c r="H474" s="1166">
        <f>SUM(H475)</f>
        <v>32377966</v>
      </c>
      <c r="I474" s="1167">
        <f>SUM(I475)</f>
        <v>7151536.0800000001</v>
      </c>
      <c r="J474" s="1168">
        <f>I474/H474</f>
        <v>0.22087663196631932</v>
      </c>
      <c r="K474" s="831"/>
      <c r="L474" s="831"/>
    </row>
    <row r="475" spans="1:12" s="766" customFormat="1" ht="85.5" customHeight="1" x14ac:dyDescent="0.25">
      <c r="A475" s="802"/>
      <c r="B475" s="962"/>
      <c r="C475" s="821"/>
      <c r="D475" s="821"/>
      <c r="E475" s="821"/>
      <c r="F475" s="921" t="s">
        <v>622</v>
      </c>
      <c r="G475" s="825"/>
      <c r="H475" s="825">
        <f>SUM(H476)</f>
        <v>32377966</v>
      </c>
      <c r="I475" s="826">
        <f>SUM(I476)</f>
        <v>7151536.0800000001</v>
      </c>
      <c r="J475" s="827">
        <f>I475/H475</f>
        <v>0.22087663196631932</v>
      </c>
      <c r="K475" s="831"/>
      <c r="L475" s="831"/>
    </row>
    <row r="476" spans="1:12" s="766" customFormat="1" ht="15" customHeight="1" x14ac:dyDescent="0.25">
      <c r="A476" s="802"/>
      <c r="B476" s="962" t="s">
        <v>19</v>
      </c>
      <c r="C476" s="821" t="s">
        <v>565</v>
      </c>
      <c r="D476" s="821" t="s">
        <v>566</v>
      </c>
      <c r="E476" s="821" t="s">
        <v>13</v>
      </c>
      <c r="F476" s="1125"/>
      <c r="G476" s="1126"/>
      <c r="H476" s="1126">
        <v>32377966</v>
      </c>
      <c r="I476" s="1127">
        <v>7151536.0800000001</v>
      </c>
      <c r="J476" s="1128">
        <f>I476/H476</f>
        <v>0.22087663196631932</v>
      </c>
      <c r="K476" s="831"/>
      <c r="L476" s="831"/>
    </row>
    <row r="477" spans="1:12" s="874" customFormat="1" ht="25.5" customHeight="1" x14ac:dyDescent="0.25">
      <c r="A477" s="780"/>
      <c r="B477" s="912"/>
      <c r="C477" s="913"/>
      <c r="D477" s="913"/>
      <c r="E477" s="914"/>
      <c r="F477" s="899" t="s">
        <v>128</v>
      </c>
      <c r="G477" s="901">
        <f>G478</f>
        <v>0</v>
      </c>
      <c r="H477" s="901">
        <f>H478+H480</f>
        <v>14617287.350000001</v>
      </c>
      <c r="I477" s="902">
        <f>I478+I480</f>
        <v>0</v>
      </c>
      <c r="J477" s="903">
        <f t="shared" si="113"/>
        <v>0</v>
      </c>
      <c r="K477" s="831"/>
      <c r="L477" s="831"/>
    </row>
    <row r="478" spans="1:12" s="884" customFormat="1" ht="30.75" hidden="1" customHeight="1" x14ac:dyDescent="0.25">
      <c r="A478" s="876"/>
      <c r="B478" s="940"/>
      <c r="C478" s="941"/>
      <c r="D478" s="941"/>
      <c r="E478" s="971"/>
      <c r="F478" s="972" t="s">
        <v>146</v>
      </c>
      <c r="G478" s="974">
        <f>G479</f>
        <v>0</v>
      </c>
      <c r="H478" s="974">
        <f>H479</f>
        <v>0</v>
      </c>
      <c r="I478" s="892">
        <f>I479</f>
        <v>0</v>
      </c>
      <c r="J478" s="893" t="e">
        <f t="shared" si="113"/>
        <v>#DIV/0!</v>
      </c>
      <c r="K478" s="831"/>
      <c r="L478" s="831"/>
    </row>
    <row r="479" spans="1:12" s="766" customFormat="1" ht="13.5" hidden="1" customHeight="1" x14ac:dyDescent="0.25">
      <c r="A479" s="802"/>
      <c r="B479" s="955" t="s">
        <v>41</v>
      </c>
      <c r="C479" s="894"/>
      <c r="D479" s="894" t="s">
        <v>441</v>
      </c>
      <c r="E479" s="895" t="s">
        <v>22</v>
      </c>
      <c r="F479" s="956"/>
      <c r="G479" s="1169">
        <v>0</v>
      </c>
      <c r="H479" s="1126"/>
      <c r="I479" s="1127"/>
      <c r="J479" s="1128" t="e">
        <f t="shared" si="113"/>
        <v>#DIV/0!</v>
      </c>
      <c r="K479" s="831"/>
      <c r="L479" s="831"/>
    </row>
    <row r="480" spans="1:12" s="766" customFormat="1" ht="30" customHeight="1" x14ac:dyDescent="0.25">
      <c r="A480" s="802"/>
      <c r="B480" s="940"/>
      <c r="C480" s="941"/>
      <c r="D480" s="941"/>
      <c r="E480" s="971"/>
      <c r="F480" s="972" t="s">
        <v>253</v>
      </c>
      <c r="G480" s="974"/>
      <c r="H480" s="974">
        <f>SUM(H481:H482)</f>
        <v>14617287.350000001</v>
      </c>
      <c r="I480" s="892">
        <f>SUM(I481:I482)</f>
        <v>0</v>
      </c>
      <c r="J480" s="893">
        <f t="shared" si="113"/>
        <v>0</v>
      </c>
      <c r="K480" s="831"/>
      <c r="L480" s="831"/>
    </row>
    <row r="481" spans="1:12" s="766" customFormat="1" ht="19.5" customHeight="1" x14ac:dyDescent="0.25">
      <c r="A481" s="802"/>
      <c r="B481" s="821" t="s">
        <v>41</v>
      </c>
      <c r="C481" s="821" t="s">
        <v>588</v>
      </c>
      <c r="D481" s="821" t="s">
        <v>589</v>
      </c>
      <c r="E481" s="821" t="s">
        <v>567</v>
      </c>
      <c r="F481" s="1095"/>
      <c r="G481" s="1021"/>
      <c r="H481" s="1021">
        <v>10255155.630000001</v>
      </c>
      <c r="I481" s="1021">
        <v>0</v>
      </c>
      <c r="J481" s="1170">
        <f>I481/H481</f>
        <v>0</v>
      </c>
      <c r="K481" s="831"/>
      <c r="L481" s="831"/>
    </row>
    <row r="482" spans="1:12" s="766" customFormat="1" ht="18.75" customHeight="1" x14ac:dyDescent="0.25">
      <c r="A482" s="802"/>
      <c r="B482" s="1349" t="s">
        <v>41</v>
      </c>
      <c r="C482" s="1340" t="s">
        <v>583</v>
      </c>
      <c r="D482" s="1340" t="s">
        <v>580</v>
      </c>
      <c r="E482" s="1343" t="s">
        <v>22</v>
      </c>
      <c r="F482" s="946"/>
      <c r="G482" s="1149"/>
      <c r="H482" s="1149">
        <v>4362131.72</v>
      </c>
      <c r="I482" s="1171">
        <v>0</v>
      </c>
      <c r="J482" s="1172">
        <f t="shared" si="113"/>
        <v>0</v>
      </c>
      <c r="K482" s="831"/>
      <c r="L482" s="831"/>
    </row>
    <row r="483" spans="1:12" s="766" customFormat="1" ht="52.5" customHeight="1" x14ac:dyDescent="0.25">
      <c r="A483" s="802"/>
      <c r="B483" s="1758"/>
      <c r="C483" s="1759"/>
      <c r="D483" s="1759"/>
      <c r="E483" s="1760"/>
      <c r="F483" s="1173" t="s">
        <v>574</v>
      </c>
      <c r="G483" s="1174"/>
      <c r="H483" s="1175">
        <f>SUM(H484)</f>
        <v>1540583463.1600001</v>
      </c>
      <c r="I483" s="1175">
        <f>SUM(I484)</f>
        <v>0</v>
      </c>
      <c r="J483" s="1176">
        <f t="shared" si="113"/>
        <v>0</v>
      </c>
      <c r="K483" s="831"/>
      <c r="L483" s="831"/>
    </row>
    <row r="484" spans="1:12" s="766" customFormat="1" ht="40.5" customHeight="1" x14ac:dyDescent="0.25">
      <c r="A484" s="802"/>
      <c r="B484" s="1177"/>
      <c r="C484" s="1042"/>
      <c r="D484" s="1042"/>
      <c r="E484" s="1042"/>
      <c r="F484" s="1043" t="s">
        <v>575</v>
      </c>
      <c r="G484" s="910"/>
      <c r="H484" s="910">
        <f>SUM(H485)</f>
        <v>1540583463.1600001</v>
      </c>
      <c r="I484" s="910">
        <f>SUM(I485)</f>
        <v>0</v>
      </c>
      <c r="J484" s="1176">
        <f t="shared" si="113"/>
        <v>0</v>
      </c>
      <c r="K484" s="831"/>
      <c r="L484" s="831"/>
    </row>
    <row r="485" spans="1:12" s="766" customFormat="1" ht="18.75" customHeight="1" x14ac:dyDescent="0.25">
      <c r="A485" s="802"/>
      <c r="B485" s="962" t="s">
        <v>19</v>
      </c>
      <c r="C485" s="821" t="s">
        <v>576</v>
      </c>
      <c r="D485" s="821" t="s">
        <v>577</v>
      </c>
      <c r="E485" s="821"/>
      <c r="F485" s="961"/>
      <c r="G485" s="1127"/>
      <c r="H485" s="1127">
        <v>1540583463.1600001</v>
      </c>
      <c r="I485" s="1127">
        <v>0</v>
      </c>
      <c r="J485" s="1176">
        <f t="shared" si="113"/>
        <v>0</v>
      </c>
      <c r="K485" s="831"/>
      <c r="L485" s="831"/>
    </row>
    <row r="486" spans="1:12" s="766" customFormat="1" ht="28.5" customHeight="1" thickBot="1" x14ac:dyDescent="0.3">
      <c r="A486" s="802"/>
      <c r="B486" s="1178"/>
      <c r="C486" s="1179"/>
      <c r="D486" s="1179"/>
      <c r="E486" s="1180"/>
      <c r="F486" s="1181" t="s">
        <v>254</v>
      </c>
      <c r="G486" s="1182">
        <f>G487+G490+G493</f>
        <v>19537514.190000001</v>
      </c>
      <c r="H486" s="1183">
        <f>H487+H490+H493+H495</f>
        <v>249287829.56</v>
      </c>
      <c r="I486" s="1184">
        <f>I487+I490+I493+I495</f>
        <v>48342503.670000002</v>
      </c>
      <c r="J486" s="1185">
        <f t="shared" si="113"/>
        <v>0.19392243799196243</v>
      </c>
      <c r="K486" s="831"/>
      <c r="L486" s="831"/>
    </row>
    <row r="487" spans="1:12" s="766" customFormat="1" ht="48.75" customHeight="1" x14ac:dyDescent="0.25">
      <c r="A487" s="802"/>
      <c r="B487" s="940"/>
      <c r="C487" s="941"/>
      <c r="D487" s="941"/>
      <c r="E487" s="971"/>
      <c r="F487" s="972" t="s">
        <v>190</v>
      </c>
      <c r="G487" s="973">
        <f>G488+G489</f>
        <v>15292184</v>
      </c>
      <c r="H487" s="974">
        <f>H488+H489</f>
        <v>14753108</v>
      </c>
      <c r="I487" s="975">
        <f t="shared" ref="I487" si="119">I488+I489</f>
        <v>81639.7</v>
      </c>
      <c r="J487" s="976">
        <f t="shared" si="113"/>
        <v>5.5337288929220877E-3</v>
      </c>
      <c r="K487" s="831"/>
      <c r="L487" s="831"/>
    </row>
    <row r="488" spans="1:12" s="766" customFormat="1" ht="17.25" customHeight="1" x14ac:dyDescent="0.25">
      <c r="A488" s="802"/>
      <c r="B488" s="1025" t="s">
        <v>19</v>
      </c>
      <c r="C488" s="894"/>
      <c r="D488" s="894" t="s">
        <v>377</v>
      </c>
      <c r="E488" s="895" t="s">
        <v>15</v>
      </c>
      <c r="F488" s="1186"/>
      <c r="G488" s="889">
        <v>1564036</v>
      </c>
      <c r="H488" s="825">
        <v>1831832</v>
      </c>
      <c r="I488" s="826">
        <v>81639.7</v>
      </c>
      <c r="J488" s="827">
        <f t="shared" si="113"/>
        <v>4.4567241974154834E-2</v>
      </c>
      <c r="K488" s="831"/>
      <c r="L488" s="831"/>
    </row>
    <row r="489" spans="1:12" s="766" customFormat="1" ht="18" customHeight="1" x14ac:dyDescent="0.25">
      <c r="A489" s="802"/>
      <c r="B489" s="955" t="s">
        <v>19</v>
      </c>
      <c r="C489" s="894"/>
      <c r="D489" s="894" t="s">
        <v>378</v>
      </c>
      <c r="E489" s="895" t="s">
        <v>14</v>
      </c>
      <c r="F489" s="823"/>
      <c r="G489" s="889">
        <v>13728148</v>
      </c>
      <c r="H489" s="825">
        <v>12921276</v>
      </c>
      <c r="I489" s="826">
        <v>0</v>
      </c>
      <c r="J489" s="827">
        <f t="shared" si="113"/>
        <v>0</v>
      </c>
      <c r="K489" s="831"/>
      <c r="L489" s="831"/>
    </row>
    <row r="490" spans="1:12" s="766" customFormat="1" ht="44.25" customHeight="1" x14ac:dyDescent="0.25">
      <c r="A490" s="802"/>
      <c r="B490" s="940"/>
      <c r="C490" s="941"/>
      <c r="D490" s="941"/>
      <c r="E490" s="971"/>
      <c r="F490" s="972" t="s">
        <v>205</v>
      </c>
      <c r="G490" s="973">
        <f>G491+G492</f>
        <v>1240000</v>
      </c>
      <c r="H490" s="974">
        <f>H491+H492</f>
        <v>2371000</v>
      </c>
      <c r="I490" s="892">
        <f t="shared" ref="I490" si="120">I491+I492</f>
        <v>0</v>
      </c>
      <c r="J490" s="893">
        <f t="shared" si="113"/>
        <v>0</v>
      </c>
      <c r="K490" s="831"/>
      <c r="L490" s="831"/>
    </row>
    <row r="491" spans="1:12" s="766" customFormat="1" ht="12.75" customHeight="1" x14ac:dyDescent="0.25">
      <c r="A491" s="802"/>
      <c r="B491" s="886" t="s">
        <v>19</v>
      </c>
      <c r="C491" s="894"/>
      <c r="D491" s="894" t="s">
        <v>379</v>
      </c>
      <c r="E491" s="895" t="s">
        <v>15</v>
      </c>
      <c r="F491" s="823"/>
      <c r="G491" s="889">
        <v>440000</v>
      </c>
      <c r="H491" s="825">
        <v>421000</v>
      </c>
      <c r="I491" s="826">
        <v>0</v>
      </c>
      <c r="J491" s="827">
        <f t="shared" si="113"/>
        <v>0</v>
      </c>
      <c r="K491" s="831"/>
      <c r="L491" s="831"/>
    </row>
    <row r="492" spans="1:12" s="766" customFormat="1" ht="12.75" customHeight="1" x14ac:dyDescent="0.25">
      <c r="A492" s="802"/>
      <c r="B492" s="886" t="s">
        <v>19</v>
      </c>
      <c r="C492" s="894"/>
      <c r="D492" s="894" t="s">
        <v>380</v>
      </c>
      <c r="E492" s="895" t="s">
        <v>15</v>
      </c>
      <c r="F492" s="823"/>
      <c r="G492" s="889">
        <v>800000</v>
      </c>
      <c r="H492" s="825">
        <v>1950000</v>
      </c>
      <c r="I492" s="826">
        <v>0</v>
      </c>
      <c r="J492" s="827">
        <f t="shared" si="113"/>
        <v>0</v>
      </c>
      <c r="K492" s="831"/>
      <c r="L492" s="831"/>
    </row>
    <row r="493" spans="1:12" s="766" customFormat="1" ht="33" customHeight="1" x14ac:dyDescent="0.25">
      <c r="A493" s="802"/>
      <c r="B493" s="940"/>
      <c r="C493" s="941"/>
      <c r="D493" s="941"/>
      <c r="E493" s="971"/>
      <c r="F493" s="972" t="s">
        <v>191</v>
      </c>
      <c r="G493" s="973">
        <f t="shared" ref="G493:I493" si="121">G494</f>
        <v>3005330.19</v>
      </c>
      <c r="H493" s="974">
        <f t="shared" si="121"/>
        <v>16080620</v>
      </c>
      <c r="I493" s="892">
        <f t="shared" si="121"/>
        <v>8207220</v>
      </c>
      <c r="J493" s="893">
        <f t="shared" si="113"/>
        <v>0.51037957491688757</v>
      </c>
      <c r="K493" s="831"/>
      <c r="L493" s="831"/>
    </row>
    <row r="494" spans="1:12" s="766" customFormat="1" ht="16.5" customHeight="1" x14ac:dyDescent="0.25">
      <c r="A494" s="802"/>
      <c r="B494" s="886" t="s">
        <v>19</v>
      </c>
      <c r="C494" s="894"/>
      <c r="D494" s="894" t="s">
        <v>381</v>
      </c>
      <c r="E494" s="895" t="s">
        <v>93</v>
      </c>
      <c r="F494" s="823"/>
      <c r="G494" s="889">
        <v>3005330.19</v>
      </c>
      <c r="H494" s="825">
        <v>16080620</v>
      </c>
      <c r="I494" s="826">
        <v>8207220</v>
      </c>
      <c r="J494" s="827">
        <f t="shared" si="113"/>
        <v>0.51037957491688757</v>
      </c>
      <c r="K494" s="831"/>
      <c r="L494" s="831"/>
    </row>
    <row r="495" spans="1:12" s="766" customFormat="1" ht="53.25" customHeight="1" x14ac:dyDescent="0.25">
      <c r="A495" s="802"/>
      <c r="B495" s="940"/>
      <c r="C495" s="941"/>
      <c r="D495" s="941"/>
      <c r="E495" s="971"/>
      <c r="F495" s="972" t="s">
        <v>206</v>
      </c>
      <c r="G495" s="973">
        <f>SUM(G496:G498)</f>
        <v>0</v>
      </c>
      <c r="H495" s="974">
        <f>H496+H497+H498</f>
        <v>216083101.56</v>
      </c>
      <c r="I495" s="892">
        <f>I496+I497+I498</f>
        <v>40053643.969999999</v>
      </c>
      <c r="J495" s="893">
        <f t="shared" si="113"/>
        <v>0.18536222259322885</v>
      </c>
      <c r="K495" s="831"/>
      <c r="L495" s="831"/>
    </row>
    <row r="496" spans="1:12" s="766" customFormat="1" ht="12.75" customHeight="1" x14ac:dyDescent="0.25">
      <c r="A496" s="802"/>
      <c r="B496" s="1345" t="s">
        <v>19</v>
      </c>
      <c r="C496" s="1347"/>
      <c r="D496" s="1347" t="s">
        <v>117</v>
      </c>
      <c r="E496" s="1348" t="s">
        <v>12</v>
      </c>
      <c r="F496" s="823"/>
      <c r="G496" s="889"/>
      <c r="H496" s="825">
        <v>185158027.78999999</v>
      </c>
      <c r="I496" s="826">
        <v>28940669.530000001</v>
      </c>
      <c r="J496" s="827">
        <f t="shared" si="113"/>
        <v>0.15630253721876719</v>
      </c>
      <c r="K496" s="831"/>
      <c r="L496" s="831"/>
    </row>
    <row r="497" spans="1:12" s="766" customFormat="1" ht="12.75" customHeight="1" x14ac:dyDescent="0.25">
      <c r="A497" s="802"/>
      <c r="B497" s="1345" t="s">
        <v>19</v>
      </c>
      <c r="C497" s="1347"/>
      <c r="D497" s="1347" t="s">
        <v>118</v>
      </c>
      <c r="E497" s="1348" t="s">
        <v>12</v>
      </c>
      <c r="F497" s="823"/>
      <c r="G497" s="889"/>
      <c r="H497" s="825">
        <v>28698261.239999998</v>
      </c>
      <c r="I497" s="826">
        <v>10768889.9</v>
      </c>
      <c r="J497" s="827">
        <f t="shared" si="113"/>
        <v>0.37524537845485167</v>
      </c>
      <c r="K497" s="831"/>
      <c r="L497" s="831"/>
    </row>
    <row r="498" spans="1:12" s="766" customFormat="1" ht="15" customHeight="1" thickBot="1" x14ac:dyDescent="0.3">
      <c r="A498" s="802"/>
      <c r="B498" s="1345" t="s">
        <v>19</v>
      </c>
      <c r="C498" s="1347"/>
      <c r="D498" s="1347" t="s">
        <v>119</v>
      </c>
      <c r="E498" s="1348" t="s">
        <v>12</v>
      </c>
      <c r="F498" s="823"/>
      <c r="G498" s="978"/>
      <c r="H498" s="808">
        <v>2226812.5299999998</v>
      </c>
      <c r="I498" s="809">
        <v>344084.54</v>
      </c>
      <c r="J498" s="810">
        <f t="shared" si="113"/>
        <v>0.15451886288784267</v>
      </c>
      <c r="K498" s="831"/>
      <c r="L498" s="831"/>
    </row>
    <row r="499" spans="1:12" s="766" customFormat="1" ht="27" customHeight="1" thickBot="1" x14ac:dyDescent="0.3">
      <c r="A499" s="802"/>
      <c r="B499" s="993"/>
      <c r="C499" s="994"/>
      <c r="D499" s="994"/>
      <c r="E499" s="1187"/>
      <c r="F499" s="996" t="s">
        <v>255</v>
      </c>
      <c r="G499" s="997">
        <f>G500+G503</f>
        <v>48548213.539999999</v>
      </c>
      <c r="H499" s="998">
        <f>H500+H503+H514+H522</f>
        <v>255346719.66999999</v>
      </c>
      <c r="I499" s="999">
        <f>I500+I503+I522</f>
        <v>33887519.620000005</v>
      </c>
      <c r="J499" s="1000">
        <f t="shared" si="113"/>
        <v>0.13271178757962857</v>
      </c>
      <c r="K499" s="831"/>
      <c r="L499" s="831"/>
    </row>
    <row r="500" spans="1:12" s="766" customFormat="1" ht="34.5" customHeight="1" x14ac:dyDescent="0.25">
      <c r="A500" s="802"/>
      <c r="B500" s="1078"/>
      <c r="C500" s="1079"/>
      <c r="D500" s="1079"/>
      <c r="E500" s="1080"/>
      <c r="F500" s="1081" t="s">
        <v>192</v>
      </c>
      <c r="G500" s="974">
        <f>G501</f>
        <v>10913295.720000001</v>
      </c>
      <c r="H500" s="974">
        <f>H501+H502</f>
        <v>18204011.510000002</v>
      </c>
      <c r="I500" s="975">
        <f>I501+I502</f>
        <v>2576477</v>
      </c>
      <c r="J500" s="976">
        <f t="shared" si="113"/>
        <v>0.14153347456326673</v>
      </c>
      <c r="K500" s="831"/>
      <c r="L500" s="831"/>
    </row>
    <row r="501" spans="1:12" s="766" customFormat="1" ht="16.5" customHeight="1" x14ac:dyDescent="0.25">
      <c r="A501" s="802"/>
      <c r="B501" s="955" t="s">
        <v>19</v>
      </c>
      <c r="C501" s="894"/>
      <c r="D501" s="894" t="s">
        <v>382</v>
      </c>
      <c r="E501" s="895" t="s">
        <v>15</v>
      </c>
      <c r="F501" s="1029"/>
      <c r="G501" s="825">
        <v>10913295.720000001</v>
      </c>
      <c r="H501" s="825">
        <v>18204011.510000002</v>
      </c>
      <c r="I501" s="826">
        <v>2576477</v>
      </c>
      <c r="J501" s="827">
        <f t="shared" si="113"/>
        <v>0.14153347456326673</v>
      </c>
      <c r="K501" s="831"/>
      <c r="L501" s="831"/>
    </row>
    <row r="502" spans="1:12" s="766" customFormat="1" ht="16.5" hidden="1" customHeight="1" x14ac:dyDescent="0.25">
      <c r="A502" s="802"/>
      <c r="B502" s="955" t="s">
        <v>19</v>
      </c>
      <c r="C502" s="894"/>
      <c r="D502" s="894" t="s">
        <v>496</v>
      </c>
      <c r="E502" s="895" t="s">
        <v>14</v>
      </c>
      <c r="F502" s="1029"/>
      <c r="G502" s="825">
        <v>10913295.720000001</v>
      </c>
      <c r="H502" s="825"/>
      <c r="I502" s="826"/>
      <c r="J502" s="827" t="e">
        <f t="shared" si="113"/>
        <v>#DIV/0!</v>
      </c>
      <c r="K502" s="831"/>
      <c r="L502" s="831"/>
    </row>
    <row r="503" spans="1:12" s="766" customFormat="1" ht="37.5" customHeight="1" x14ac:dyDescent="0.25">
      <c r="A503" s="802"/>
      <c r="B503" s="940"/>
      <c r="C503" s="941"/>
      <c r="D503" s="941"/>
      <c r="E503" s="971"/>
      <c r="F503" s="1081" t="s">
        <v>193</v>
      </c>
      <c r="G503" s="974">
        <f>G504+G507+G511</f>
        <v>37634917.82</v>
      </c>
      <c r="H503" s="974">
        <f>SUM(H504:H513)</f>
        <v>31200653.189999998</v>
      </c>
      <c r="I503" s="892">
        <f>SUM(I504:I513)</f>
        <v>4556867.8600000003</v>
      </c>
      <c r="J503" s="893">
        <f t="shared" si="113"/>
        <v>0.14605039940191075</v>
      </c>
      <c r="K503" s="831"/>
      <c r="L503" s="831"/>
    </row>
    <row r="504" spans="1:12" s="766" customFormat="1" ht="12.75" customHeight="1" x14ac:dyDescent="0.25">
      <c r="A504" s="802"/>
      <c r="B504" s="1025" t="s">
        <v>19</v>
      </c>
      <c r="C504" s="894"/>
      <c r="D504" s="894" t="s">
        <v>383</v>
      </c>
      <c r="E504" s="895" t="s">
        <v>15</v>
      </c>
      <c r="F504" s="1029"/>
      <c r="G504" s="825">
        <v>1500000</v>
      </c>
      <c r="H504" s="825">
        <v>1895710</v>
      </c>
      <c r="I504" s="826">
        <v>315700</v>
      </c>
      <c r="J504" s="827">
        <f t="shared" si="113"/>
        <v>0.16653391077749233</v>
      </c>
      <c r="K504" s="831"/>
      <c r="L504" s="831"/>
    </row>
    <row r="505" spans="1:12" s="766" customFormat="1" ht="12.75" customHeight="1" x14ac:dyDescent="0.25">
      <c r="A505" s="802"/>
      <c r="B505" s="1025" t="s">
        <v>19</v>
      </c>
      <c r="C505" s="894" t="s">
        <v>583</v>
      </c>
      <c r="D505" s="894" t="s">
        <v>617</v>
      </c>
      <c r="E505" s="895"/>
      <c r="F505" s="1029"/>
      <c r="G505" s="825"/>
      <c r="H505" s="825">
        <v>6625567.8600000003</v>
      </c>
      <c r="I505" s="826">
        <v>1625567.86</v>
      </c>
      <c r="J505" s="827">
        <f t="shared" si="113"/>
        <v>0.24534770367592312</v>
      </c>
      <c r="K505" s="831"/>
      <c r="L505" s="831"/>
    </row>
    <row r="506" spans="1:12" s="766" customFormat="1" ht="12.75" hidden="1" customHeight="1" x14ac:dyDescent="0.25">
      <c r="A506" s="802"/>
      <c r="B506" s="1025" t="s">
        <v>19</v>
      </c>
      <c r="C506" s="894"/>
      <c r="D506" s="894" t="s">
        <v>445</v>
      </c>
      <c r="E506" s="895" t="s">
        <v>102</v>
      </c>
      <c r="F506" s="1029"/>
      <c r="G506" s="825"/>
      <c r="H506" s="825"/>
      <c r="I506" s="826"/>
      <c r="J506" s="827" t="e">
        <f t="shared" si="113"/>
        <v>#DIV/0!</v>
      </c>
      <c r="K506" s="831"/>
      <c r="L506" s="831"/>
    </row>
    <row r="507" spans="1:12" s="766" customFormat="1" ht="15" hidden="1" customHeight="1" x14ac:dyDescent="0.25">
      <c r="A507" s="802"/>
      <c r="B507" s="1025" t="s">
        <v>19</v>
      </c>
      <c r="C507" s="894"/>
      <c r="D507" s="894" t="s">
        <v>384</v>
      </c>
      <c r="E507" s="895" t="s">
        <v>22</v>
      </c>
      <c r="F507" s="1029"/>
      <c r="G507" s="825">
        <v>31290770.530000001</v>
      </c>
      <c r="H507" s="825"/>
      <c r="I507" s="826"/>
      <c r="J507" s="827" t="e">
        <f t="shared" si="113"/>
        <v>#DIV/0!</v>
      </c>
      <c r="K507" s="831"/>
      <c r="L507" s="831"/>
    </row>
    <row r="508" spans="1:12" s="766" customFormat="1" ht="15" customHeight="1" x14ac:dyDescent="0.25">
      <c r="A508" s="802"/>
      <c r="B508" s="1352" t="s">
        <v>41</v>
      </c>
      <c r="C508" s="1347" t="s">
        <v>583</v>
      </c>
      <c r="D508" s="894" t="s">
        <v>385</v>
      </c>
      <c r="E508" s="1348" t="s">
        <v>567</v>
      </c>
      <c r="F508" s="1029"/>
      <c r="G508" s="808"/>
      <c r="H508" s="808">
        <v>22679375.329999998</v>
      </c>
      <c r="I508" s="809">
        <v>2615600</v>
      </c>
      <c r="J508" s="810">
        <f t="shared" si="113"/>
        <v>0.11532945515214947</v>
      </c>
      <c r="K508" s="831"/>
      <c r="L508" s="831"/>
    </row>
    <row r="509" spans="1:12" s="766" customFormat="1" ht="12.75" hidden="1" customHeight="1" x14ac:dyDescent="0.25">
      <c r="A509" s="802"/>
      <c r="B509" s="1352" t="s">
        <v>41</v>
      </c>
      <c r="C509" s="1347"/>
      <c r="D509" s="894" t="s">
        <v>454</v>
      </c>
      <c r="E509" s="1348" t="s">
        <v>22</v>
      </c>
      <c r="F509" s="1029"/>
      <c r="G509" s="808"/>
      <c r="H509" s="808"/>
      <c r="I509" s="809"/>
      <c r="J509" s="810" t="e">
        <f t="shared" si="113"/>
        <v>#DIV/0!</v>
      </c>
      <c r="K509" s="831"/>
      <c r="L509" s="831"/>
    </row>
    <row r="510" spans="1:12" s="766" customFormat="1" ht="15" hidden="1" customHeight="1" x14ac:dyDescent="0.25">
      <c r="A510" s="802"/>
      <c r="B510" s="1352" t="s">
        <v>41</v>
      </c>
      <c r="C510" s="1347"/>
      <c r="D510" s="894" t="s">
        <v>455</v>
      </c>
      <c r="E510" s="1348" t="s">
        <v>22</v>
      </c>
      <c r="F510" s="1029"/>
      <c r="G510" s="808"/>
      <c r="H510" s="808"/>
      <c r="I510" s="809"/>
      <c r="J510" s="810" t="e">
        <f t="shared" si="113"/>
        <v>#DIV/0!</v>
      </c>
      <c r="K510" s="831"/>
      <c r="L510" s="831"/>
    </row>
    <row r="511" spans="1:12" s="766" customFormat="1" ht="12.75" hidden="1" customHeight="1" x14ac:dyDescent="0.25">
      <c r="A511" s="802"/>
      <c r="B511" s="1345" t="s">
        <v>41</v>
      </c>
      <c r="C511" s="1347"/>
      <c r="D511" s="1347" t="s">
        <v>385</v>
      </c>
      <c r="E511" s="1348" t="s">
        <v>22</v>
      </c>
      <c r="F511" s="1188"/>
      <c r="G511" s="808">
        <v>4844147.29</v>
      </c>
      <c r="H511" s="808"/>
      <c r="I511" s="809"/>
      <c r="J511" s="810" t="e">
        <f t="shared" si="113"/>
        <v>#DIV/0!</v>
      </c>
      <c r="K511" s="831"/>
      <c r="L511" s="831"/>
    </row>
    <row r="512" spans="1:12" s="766" customFormat="1" ht="12.75" hidden="1" customHeight="1" x14ac:dyDescent="0.25">
      <c r="A512" s="802"/>
      <c r="B512" s="1014" t="s">
        <v>41</v>
      </c>
      <c r="C512" s="821"/>
      <c r="D512" s="821" t="s">
        <v>384</v>
      </c>
      <c r="E512" s="822" t="s">
        <v>22</v>
      </c>
      <c r="F512" s="1189"/>
      <c r="G512" s="1190">
        <v>4844147.29</v>
      </c>
      <c r="H512" s="840"/>
      <c r="I512" s="826"/>
      <c r="J512" s="827" t="e">
        <f t="shared" si="113"/>
        <v>#DIV/0!</v>
      </c>
      <c r="K512" s="831"/>
      <c r="L512" s="831"/>
    </row>
    <row r="513" spans="1:12" s="766" customFormat="1" ht="12.75" hidden="1" customHeight="1" x14ac:dyDescent="0.25">
      <c r="A513" s="802"/>
      <c r="B513" s="1191" t="s">
        <v>41</v>
      </c>
      <c r="C513" s="1333"/>
      <c r="D513" s="1333" t="s">
        <v>456</v>
      </c>
      <c r="E513" s="1333" t="s">
        <v>22</v>
      </c>
      <c r="F513" s="1192"/>
      <c r="G513" s="929"/>
      <c r="H513" s="929"/>
      <c r="I513" s="1193"/>
      <c r="J513" s="1194" t="e">
        <f t="shared" si="113"/>
        <v>#DIV/0!</v>
      </c>
      <c r="K513" s="831"/>
      <c r="L513" s="831"/>
    </row>
    <row r="514" spans="1:12" s="766" customFormat="1" ht="35.25" customHeight="1" x14ac:dyDescent="0.25">
      <c r="A514" s="802"/>
      <c r="B514" s="1761"/>
      <c r="C514" s="1761"/>
      <c r="D514" s="1761"/>
      <c r="E514" s="1761"/>
      <c r="F514" s="1274" t="s">
        <v>615</v>
      </c>
      <c r="G514" s="1174"/>
      <c r="H514" s="1174">
        <f>SUM(H515+H517+H520)</f>
        <v>163756682.55000001</v>
      </c>
      <c r="I514" s="1174">
        <f>SUM(I515+I517+I520)</f>
        <v>0</v>
      </c>
      <c r="J514" s="1275">
        <f>SUM(I514/H514)</f>
        <v>0</v>
      </c>
      <c r="K514" s="831"/>
      <c r="L514" s="831"/>
    </row>
    <row r="515" spans="1:12" s="766" customFormat="1" ht="50.25" customHeight="1" x14ac:dyDescent="0.25">
      <c r="A515" s="802"/>
      <c r="B515" s="1272"/>
      <c r="C515" s="1272"/>
      <c r="D515" s="1272"/>
      <c r="E515" s="1177"/>
      <c r="F515" s="1222" t="s">
        <v>582</v>
      </c>
      <c r="G515" s="1273"/>
      <c r="H515" s="910">
        <f>SUM(H516)</f>
        <v>19100000</v>
      </c>
      <c r="I515" s="910">
        <f>SUM(I516)</f>
        <v>0</v>
      </c>
      <c r="J515" s="1044">
        <f>I515/H515</f>
        <v>0</v>
      </c>
      <c r="K515" s="1196"/>
      <c r="L515" s="1196"/>
    </row>
    <row r="516" spans="1:12" s="766" customFormat="1" ht="18" customHeight="1" x14ac:dyDescent="0.25">
      <c r="A516" s="802"/>
      <c r="B516" s="1195" t="s">
        <v>41</v>
      </c>
      <c r="C516" s="1195" t="s">
        <v>583</v>
      </c>
      <c r="D516" s="1195" t="s">
        <v>584</v>
      </c>
      <c r="E516" s="1195" t="s">
        <v>578</v>
      </c>
      <c r="F516" s="1095"/>
      <c r="G516" s="826"/>
      <c r="H516" s="826">
        <v>19100000</v>
      </c>
      <c r="I516" s="826">
        <v>0</v>
      </c>
      <c r="J516" s="1047">
        <f>I516/H516</f>
        <v>0</v>
      </c>
      <c r="K516" s="1196"/>
      <c r="L516" s="1196"/>
    </row>
    <row r="517" spans="1:12" s="766" customFormat="1" ht="33" customHeight="1" x14ac:dyDescent="0.25">
      <c r="A517" s="802"/>
      <c r="B517" s="1272"/>
      <c r="C517" s="1272"/>
      <c r="D517" s="1272"/>
      <c r="E517" s="1272"/>
      <c r="F517" s="1222" t="s">
        <v>585</v>
      </c>
      <c r="G517" s="910"/>
      <c r="H517" s="910">
        <f>SUM(H518:H519)</f>
        <v>5398474.2800000003</v>
      </c>
      <c r="I517" s="910">
        <f>SUM(I518:I519)</f>
        <v>0</v>
      </c>
      <c r="J517" s="1044">
        <f>SUM(I517/H517)</f>
        <v>0</v>
      </c>
      <c r="K517" s="1196"/>
      <c r="L517" s="1196"/>
    </row>
    <row r="518" spans="1:12" s="766" customFormat="1" ht="18" customHeight="1" x14ac:dyDescent="0.25">
      <c r="A518" s="802"/>
      <c r="B518" s="1195" t="s">
        <v>41</v>
      </c>
      <c r="C518" s="1334" t="s">
        <v>583</v>
      </c>
      <c r="D518" s="1334" t="s">
        <v>586</v>
      </c>
      <c r="E518" s="1334" t="s">
        <v>578</v>
      </c>
      <c r="F518" s="1069"/>
      <c r="G518" s="826"/>
      <c r="H518" s="826">
        <v>4170000</v>
      </c>
      <c r="I518" s="826">
        <v>0</v>
      </c>
      <c r="J518" s="1047">
        <f>I518/H518</f>
        <v>0</v>
      </c>
      <c r="K518" s="831"/>
      <c r="L518" s="831"/>
    </row>
    <row r="519" spans="1:12" s="766" customFormat="1" ht="18" customHeight="1" x14ac:dyDescent="0.25">
      <c r="A519" s="802"/>
      <c r="B519" s="962" t="s">
        <v>41</v>
      </c>
      <c r="C519" s="821" t="s">
        <v>583</v>
      </c>
      <c r="D519" s="821" t="s">
        <v>587</v>
      </c>
      <c r="E519" s="821" t="s">
        <v>578</v>
      </c>
      <c r="F519" s="1069"/>
      <c r="G519" s="826"/>
      <c r="H519" s="826">
        <v>1228474.28</v>
      </c>
      <c r="I519" s="826">
        <v>0</v>
      </c>
      <c r="J519" s="1047">
        <f t="shared" ref="J519:J520" si="122">I519/H519</f>
        <v>0</v>
      </c>
      <c r="K519" s="831"/>
      <c r="L519" s="831"/>
    </row>
    <row r="520" spans="1:12" s="766" customFormat="1" ht="80.25" customHeight="1" x14ac:dyDescent="0.25">
      <c r="A520" s="802"/>
      <c r="B520" s="1177"/>
      <c r="C520" s="1042"/>
      <c r="D520" s="1042"/>
      <c r="E520" s="1042"/>
      <c r="F520" s="1222" t="s">
        <v>618</v>
      </c>
      <c r="G520" s="910"/>
      <c r="H520" s="910">
        <f>SUM(H521)</f>
        <v>139258208.27000001</v>
      </c>
      <c r="I520" s="910">
        <f>SUM(I521)</f>
        <v>0</v>
      </c>
      <c r="J520" s="1044">
        <f t="shared" si="122"/>
        <v>0</v>
      </c>
      <c r="K520" s="831"/>
      <c r="L520" s="831"/>
    </row>
    <row r="521" spans="1:12" s="766" customFormat="1" ht="18" customHeight="1" x14ac:dyDescent="0.25">
      <c r="A521" s="802"/>
      <c r="B521" s="962" t="s">
        <v>19</v>
      </c>
      <c r="C521" s="821" t="s">
        <v>583</v>
      </c>
      <c r="D521" s="821" t="s">
        <v>616</v>
      </c>
      <c r="E521" s="821" t="s">
        <v>12</v>
      </c>
      <c r="F521" s="1069"/>
      <c r="G521" s="826"/>
      <c r="H521" s="826">
        <v>139258208.27000001</v>
      </c>
      <c r="I521" s="826">
        <v>0</v>
      </c>
      <c r="J521" s="1047">
        <f>I521/H521*100</f>
        <v>0</v>
      </c>
      <c r="K521" s="831"/>
      <c r="L521" s="831"/>
    </row>
    <row r="522" spans="1:12" s="766" customFormat="1" ht="53.25" customHeight="1" x14ac:dyDescent="0.25">
      <c r="A522" s="802"/>
      <c r="B522" s="1197"/>
      <c r="C522" s="1198"/>
      <c r="D522" s="1198"/>
      <c r="E522" s="1198"/>
      <c r="F522" s="1092" t="s">
        <v>613</v>
      </c>
      <c r="G522" s="1098"/>
      <c r="H522" s="1098">
        <f>SUM(H523:H524)</f>
        <v>42185372.419999994</v>
      </c>
      <c r="I522" s="1098">
        <f>SUM(I523:I524)</f>
        <v>26754174.760000002</v>
      </c>
      <c r="J522" s="1047">
        <f>I522/H522</f>
        <v>0.63420501527481843</v>
      </c>
      <c r="K522" s="831"/>
      <c r="L522" s="831"/>
    </row>
    <row r="523" spans="1:12" s="766" customFormat="1" ht="18" customHeight="1" x14ac:dyDescent="0.25">
      <c r="A523" s="802"/>
      <c r="B523" s="962" t="s">
        <v>19</v>
      </c>
      <c r="C523" s="821" t="s">
        <v>583</v>
      </c>
      <c r="D523" s="821" t="s">
        <v>614</v>
      </c>
      <c r="E523" s="821"/>
      <c r="F523" s="1069"/>
      <c r="G523" s="826"/>
      <c r="H523" s="826">
        <v>40281861.979999997</v>
      </c>
      <c r="I523" s="826">
        <v>26754174.760000002</v>
      </c>
      <c r="J523" s="1047">
        <f>SUM(I523/H523*100)</f>
        <v>66.417423239480556</v>
      </c>
      <c r="K523" s="831"/>
      <c r="L523" s="831"/>
    </row>
    <row r="524" spans="1:12" s="766" customFormat="1" ht="18" customHeight="1" x14ac:dyDescent="0.25">
      <c r="A524" s="802"/>
      <c r="B524" s="962" t="s">
        <v>41</v>
      </c>
      <c r="C524" s="821" t="s">
        <v>583</v>
      </c>
      <c r="D524" s="821" t="s">
        <v>614</v>
      </c>
      <c r="E524" s="821"/>
      <c r="F524" s="1069"/>
      <c r="G524" s="826"/>
      <c r="H524" s="826">
        <v>1903510.44</v>
      </c>
      <c r="I524" s="826">
        <v>0</v>
      </c>
      <c r="J524" s="1047">
        <f>SUM(I524/H524*100)</f>
        <v>0</v>
      </c>
      <c r="K524" s="831"/>
      <c r="L524" s="831"/>
    </row>
    <row r="525" spans="1:12" s="766" customFormat="1" ht="36.75" customHeight="1" thickBot="1" x14ac:dyDescent="0.3">
      <c r="A525" s="802"/>
      <c r="B525" s="1178"/>
      <c r="C525" s="1179"/>
      <c r="D525" s="1179"/>
      <c r="E525" s="1180"/>
      <c r="F525" s="1181" t="s">
        <v>453</v>
      </c>
      <c r="G525" s="1182">
        <f>G526</f>
        <v>209709089</v>
      </c>
      <c r="H525" s="1183">
        <f>H526+H537+H534</f>
        <v>490544957.35000002</v>
      </c>
      <c r="I525" s="1184">
        <f>I526+I534+I537</f>
        <v>75971020.989999995</v>
      </c>
      <c r="J525" s="1185">
        <f t="shared" si="113"/>
        <v>0.15487065935894487</v>
      </c>
      <c r="K525" s="831"/>
      <c r="L525" s="831"/>
    </row>
    <row r="526" spans="1:12" s="766" customFormat="1" ht="64.5" customHeight="1" x14ac:dyDescent="0.25">
      <c r="A526" s="802"/>
      <c r="B526" s="1078"/>
      <c r="C526" s="1079"/>
      <c r="D526" s="1079"/>
      <c r="E526" s="1080"/>
      <c r="F526" s="1081" t="s">
        <v>194</v>
      </c>
      <c r="G526" s="974">
        <f>G529+G530+G531+G532+G533</f>
        <v>209709089</v>
      </c>
      <c r="H526" s="1199">
        <f>H529+H530+H531+H532+H533+H527+H528</f>
        <v>234694957.35000002</v>
      </c>
      <c r="I526" s="1200">
        <f>I529+I530+I531+I532+I533+I527+I528</f>
        <v>75971020.989999995</v>
      </c>
      <c r="J526" s="1201">
        <f t="shared" si="113"/>
        <v>0.32370112186392053</v>
      </c>
      <c r="K526" s="831"/>
      <c r="L526" s="831"/>
    </row>
    <row r="527" spans="1:12" s="766" customFormat="1" ht="12.75" hidden="1" customHeight="1" x14ac:dyDescent="0.25">
      <c r="A527" s="802"/>
      <c r="B527" s="1346" t="s">
        <v>19</v>
      </c>
      <c r="C527" s="1341"/>
      <c r="D527" s="1341" t="s">
        <v>541</v>
      </c>
      <c r="E527" s="1344" t="s">
        <v>12</v>
      </c>
      <c r="F527" s="1086"/>
      <c r="G527" s="924"/>
      <c r="H527" s="924"/>
      <c r="I527" s="826"/>
      <c r="J527" s="827" t="e">
        <f t="shared" si="113"/>
        <v>#DIV/0!</v>
      </c>
      <c r="K527" s="831"/>
      <c r="L527" s="831"/>
    </row>
    <row r="528" spans="1:12" s="766" customFormat="1" ht="12.75" hidden="1" customHeight="1" x14ac:dyDescent="0.25">
      <c r="A528" s="802"/>
      <c r="B528" s="1346" t="s">
        <v>19</v>
      </c>
      <c r="C528" s="1341"/>
      <c r="D528" s="1341" t="s">
        <v>542</v>
      </c>
      <c r="E528" s="1344" t="s">
        <v>12</v>
      </c>
      <c r="F528" s="1086"/>
      <c r="G528" s="924"/>
      <c r="H528" s="924"/>
      <c r="I528" s="826"/>
      <c r="J528" s="827" t="e">
        <f t="shared" si="113"/>
        <v>#DIV/0!</v>
      </c>
      <c r="K528" s="831"/>
      <c r="L528" s="831"/>
    </row>
    <row r="529" spans="1:12" s="766" customFormat="1" ht="12.75" customHeight="1" x14ac:dyDescent="0.25">
      <c r="A529" s="802"/>
      <c r="B529" s="1346" t="s">
        <v>19</v>
      </c>
      <c r="C529" s="1341"/>
      <c r="D529" s="1341" t="s">
        <v>386</v>
      </c>
      <c r="E529" s="1344" t="s">
        <v>12</v>
      </c>
      <c r="F529" s="1086"/>
      <c r="G529" s="924">
        <v>157006673</v>
      </c>
      <c r="H529" s="924">
        <v>177653474.02000001</v>
      </c>
      <c r="I529" s="826">
        <v>66612806.039999999</v>
      </c>
      <c r="J529" s="827">
        <f t="shared" si="113"/>
        <v>0.37495920869242788</v>
      </c>
      <c r="K529" s="831"/>
      <c r="L529" s="831"/>
    </row>
    <row r="530" spans="1:12" s="766" customFormat="1" ht="12.75" customHeight="1" x14ac:dyDescent="0.25">
      <c r="A530" s="802"/>
      <c r="B530" s="1025" t="s">
        <v>19</v>
      </c>
      <c r="C530" s="894"/>
      <c r="D530" s="894" t="s">
        <v>387</v>
      </c>
      <c r="E530" s="895" t="s">
        <v>12</v>
      </c>
      <c r="F530" s="1029"/>
      <c r="G530" s="825">
        <v>26601632</v>
      </c>
      <c r="H530" s="825">
        <v>26586472</v>
      </c>
      <c r="I530" s="826">
        <v>4422406.1500000004</v>
      </c>
      <c r="J530" s="827">
        <f t="shared" si="113"/>
        <v>0.16634046630933208</v>
      </c>
      <c r="K530" s="831"/>
      <c r="L530" s="831"/>
    </row>
    <row r="531" spans="1:12" s="766" customFormat="1" ht="12.75" customHeight="1" x14ac:dyDescent="0.25">
      <c r="A531" s="802"/>
      <c r="B531" s="955" t="s">
        <v>19</v>
      </c>
      <c r="C531" s="894"/>
      <c r="D531" s="894" t="s">
        <v>388</v>
      </c>
      <c r="E531" s="895" t="s">
        <v>15</v>
      </c>
      <c r="F531" s="1029"/>
      <c r="G531" s="825">
        <v>12660000</v>
      </c>
      <c r="H531" s="825">
        <v>17091825.329999998</v>
      </c>
      <c r="I531" s="826">
        <v>2621655.6</v>
      </c>
      <c r="J531" s="827">
        <f t="shared" si="113"/>
        <v>0.15338651954267313</v>
      </c>
      <c r="K531" s="831"/>
      <c r="L531" s="831"/>
    </row>
    <row r="532" spans="1:12" s="766" customFormat="1" ht="12.75" customHeight="1" x14ac:dyDescent="0.25">
      <c r="A532" s="802"/>
      <c r="B532" s="955" t="s">
        <v>19</v>
      </c>
      <c r="C532" s="894"/>
      <c r="D532" s="894" t="s">
        <v>389</v>
      </c>
      <c r="E532" s="895" t="s">
        <v>12</v>
      </c>
      <c r="F532" s="1029"/>
      <c r="G532" s="825">
        <v>11526136</v>
      </c>
      <c r="H532" s="825">
        <v>12326716</v>
      </c>
      <c r="I532" s="826">
        <v>2314153.2000000002</v>
      </c>
      <c r="J532" s="827">
        <f t="shared" si="113"/>
        <v>0.18773477055851698</v>
      </c>
      <c r="K532" s="831"/>
      <c r="L532" s="831"/>
    </row>
    <row r="533" spans="1:12" s="766" customFormat="1" ht="12.75" customHeight="1" x14ac:dyDescent="0.25">
      <c r="A533" s="802"/>
      <c r="B533" s="1352" t="s">
        <v>19</v>
      </c>
      <c r="C533" s="1347"/>
      <c r="D533" s="1347" t="s">
        <v>390</v>
      </c>
      <c r="E533" s="1348" t="s">
        <v>15</v>
      </c>
      <c r="F533" s="1188"/>
      <c r="G533" s="808">
        <v>1914648</v>
      </c>
      <c r="H533" s="808">
        <v>1036470</v>
      </c>
      <c r="I533" s="809">
        <v>0</v>
      </c>
      <c r="J533" s="810">
        <f t="shared" si="113"/>
        <v>0</v>
      </c>
      <c r="K533" s="831"/>
      <c r="L533" s="831"/>
    </row>
    <row r="534" spans="1:12" s="766" customFormat="1" ht="15.75" hidden="1" customHeight="1" x14ac:dyDescent="0.25">
      <c r="A534" s="802"/>
      <c r="B534" s="940"/>
      <c r="C534" s="941"/>
      <c r="D534" s="941"/>
      <c r="E534" s="942"/>
      <c r="F534" s="1122" t="s">
        <v>221</v>
      </c>
      <c r="G534" s="1123"/>
      <c r="H534" s="891">
        <f>H535+H536</f>
        <v>0</v>
      </c>
      <c r="I534" s="892">
        <f>I535+I536</f>
        <v>0</v>
      </c>
      <c r="J534" s="893" t="e">
        <f t="shared" si="113"/>
        <v>#DIV/0!</v>
      </c>
      <c r="K534" s="831"/>
      <c r="L534" s="831"/>
    </row>
    <row r="535" spans="1:12" s="766" customFormat="1" ht="12.75" hidden="1" customHeight="1" x14ac:dyDescent="0.25">
      <c r="A535" s="802"/>
      <c r="B535" s="1346" t="s">
        <v>19</v>
      </c>
      <c r="C535" s="1341"/>
      <c r="D535" s="1341" t="s">
        <v>491</v>
      </c>
      <c r="E535" s="1344" t="s">
        <v>15</v>
      </c>
      <c r="F535" s="1086"/>
      <c r="G535" s="924"/>
      <c r="H535" s="924"/>
      <c r="I535" s="826"/>
      <c r="J535" s="810" t="e">
        <f t="shared" si="113"/>
        <v>#DIV/0!</v>
      </c>
      <c r="K535" s="831"/>
      <c r="L535" s="831"/>
    </row>
    <row r="536" spans="1:12" s="766" customFormat="1" ht="12.75" hidden="1" customHeight="1" thickBot="1" x14ac:dyDescent="0.3">
      <c r="A536" s="802"/>
      <c r="B536" s="1352" t="s">
        <v>19</v>
      </c>
      <c r="C536" s="1347"/>
      <c r="D536" s="1340" t="s">
        <v>492</v>
      </c>
      <c r="E536" s="1348" t="s">
        <v>15</v>
      </c>
      <c r="F536" s="1188"/>
      <c r="G536" s="825"/>
      <c r="H536" s="1131"/>
      <c r="I536" s="855"/>
      <c r="J536" s="856" t="e">
        <f t="shared" si="113"/>
        <v>#DIV/0!</v>
      </c>
      <c r="K536" s="831"/>
      <c r="L536" s="831"/>
    </row>
    <row r="537" spans="1:12" s="766" customFormat="1" ht="30.75" customHeight="1" x14ac:dyDescent="0.25">
      <c r="A537" s="802"/>
      <c r="B537" s="1748"/>
      <c r="C537" s="1749"/>
      <c r="D537" s="1749"/>
      <c r="E537" s="1750"/>
      <c r="F537" s="1202" t="s">
        <v>571</v>
      </c>
      <c r="G537" s="1165"/>
      <c r="H537" s="1165">
        <f>SUM(H538)</f>
        <v>255850000</v>
      </c>
      <c r="I537" s="1203">
        <f>SUM(I538)</f>
        <v>0</v>
      </c>
      <c r="J537" s="1204">
        <f>SUM(I537/H537)</f>
        <v>0</v>
      </c>
      <c r="K537" s="831"/>
      <c r="L537" s="831"/>
    </row>
    <row r="538" spans="1:12" s="766" customFormat="1" ht="20.25" customHeight="1" x14ac:dyDescent="0.25">
      <c r="A538" s="802"/>
      <c r="B538" s="962"/>
      <c r="C538" s="821"/>
      <c r="D538" s="821"/>
      <c r="E538" s="821"/>
      <c r="F538" s="1205" t="s">
        <v>572</v>
      </c>
      <c r="G538" s="1126"/>
      <c r="H538" s="1126">
        <f>SUM(H539)</f>
        <v>255850000</v>
      </c>
      <c r="I538" s="1127"/>
      <c r="J538" s="1204">
        <f t="shared" ref="J538:J539" si="123">SUM(I538/H538)</f>
        <v>0</v>
      </c>
      <c r="K538" s="831"/>
      <c r="L538" s="831"/>
    </row>
    <row r="539" spans="1:12" s="766" customFormat="1" ht="18.75" customHeight="1" thickBot="1" x14ac:dyDescent="0.3">
      <c r="A539" s="802"/>
      <c r="B539" s="962" t="s">
        <v>19</v>
      </c>
      <c r="C539" s="821" t="s">
        <v>37</v>
      </c>
      <c r="D539" s="821" t="s">
        <v>573</v>
      </c>
      <c r="E539" s="821" t="s">
        <v>567</v>
      </c>
      <c r="F539" s="1125"/>
      <c r="G539" s="1126"/>
      <c r="H539" s="1126">
        <v>255850000</v>
      </c>
      <c r="I539" s="1127">
        <v>0</v>
      </c>
      <c r="J539" s="1204">
        <f t="shared" si="123"/>
        <v>0</v>
      </c>
      <c r="K539" s="831"/>
      <c r="L539" s="831"/>
    </row>
    <row r="540" spans="1:12" s="1210" customFormat="1" ht="35.25" customHeight="1" thickBot="1" x14ac:dyDescent="0.3">
      <c r="A540" s="769">
        <v>9</v>
      </c>
      <c r="B540" s="1206"/>
      <c r="C540" s="1207"/>
      <c r="D540" s="1207"/>
      <c r="E540" s="1208"/>
      <c r="F540" s="1209" t="s">
        <v>241</v>
      </c>
      <c r="G540" s="774">
        <f t="shared" ref="G540:I540" si="124">G541</f>
        <v>62100094.710000001</v>
      </c>
      <c r="H540" s="775">
        <f t="shared" si="124"/>
        <v>61579873.369999997</v>
      </c>
      <c r="I540" s="776">
        <f t="shared" si="124"/>
        <v>17116277.030000001</v>
      </c>
      <c r="J540" s="777">
        <f t="shared" si="113"/>
        <v>0.27795245578303795</v>
      </c>
      <c r="K540" s="831"/>
      <c r="L540" s="831"/>
    </row>
    <row r="541" spans="1:12" s="874" customFormat="1" ht="43.5" customHeight="1" x14ac:dyDescent="0.25">
      <c r="A541" s="780"/>
      <c r="B541" s="1211"/>
      <c r="C541" s="1212"/>
      <c r="D541" s="1212"/>
      <c r="E541" s="1144"/>
      <c r="F541" s="1213" t="s">
        <v>242</v>
      </c>
      <c r="G541" s="1137">
        <f>G542+G544+G546+G553</f>
        <v>62100094.710000001</v>
      </c>
      <c r="H541" s="1138">
        <f>H542+H544+H546+H553+H550</f>
        <v>61579873.369999997</v>
      </c>
      <c r="I541" s="938">
        <f>I542+I544+I546+I553+I550</f>
        <v>17116277.030000001</v>
      </c>
      <c r="J541" s="939">
        <f t="shared" si="113"/>
        <v>0.27795245578303795</v>
      </c>
      <c r="K541" s="831"/>
      <c r="L541" s="831"/>
    </row>
    <row r="542" spans="1:12" s="884" customFormat="1" ht="29.25" customHeight="1" x14ac:dyDescent="0.25">
      <c r="A542" s="876"/>
      <c r="B542" s="940"/>
      <c r="C542" s="941"/>
      <c r="D542" s="941"/>
      <c r="E542" s="971"/>
      <c r="F542" s="972" t="s">
        <v>40</v>
      </c>
      <c r="G542" s="973">
        <f t="shared" ref="G542:I542" si="125">G543</f>
        <v>40806098.68</v>
      </c>
      <c r="H542" s="974">
        <f t="shared" si="125"/>
        <v>41945149.93</v>
      </c>
      <c r="I542" s="892">
        <f t="shared" si="125"/>
        <v>12168110.67</v>
      </c>
      <c r="J542" s="893">
        <f t="shared" si="113"/>
        <v>0.29009577246253032</v>
      </c>
      <c r="K542" s="831"/>
      <c r="L542" s="831"/>
    </row>
    <row r="543" spans="1:12" s="763" customFormat="1" ht="15.75" customHeight="1" x14ac:dyDescent="0.25">
      <c r="A543" s="802"/>
      <c r="B543" s="886" t="s">
        <v>41</v>
      </c>
      <c r="C543" s="894"/>
      <c r="D543" s="894" t="s">
        <v>391</v>
      </c>
      <c r="E543" s="895" t="s">
        <v>12</v>
      </c>
      <c r="F543" s="889"/>
      <c r="G543" s="889">
        <v>40806098.68</v>
      </c>
      <c r="H543" s="825">
        <v>41945149.93</v>
      </c>
      <c r="I543" s="826">
        <v>12168110.67</v>
      </c>
      <c r="J543" s="827">
        <f t="shared" si="113"/>
        <v>0.29009577246253032</v>
      </c>
      <c r="K543" s="831"/>
      <c r="L543" s="831"/>
    </row>
    <row r="544" spans="1:12" s="884" customFormat="1" ht="29.25" customHeight="1" x14ac:dyDescent="0.25">
      <c r="A544" s="876"/>
      <c r="B544" s="940"/>
      <c r="C544" s="941"/>
      <c r="D544" s="941"/>
      <c r="E544" s="971"/>
      <c r="F544" s="972" t="s">
        <v>243</v>
      </c>
      <c r="G544" s="973">
        <f t="shared" ref="G544:I544" si="126">G545</f>
        <v>17479116.030000001</v>
      </c>
      <c r="H544" s="974">
        <f t="shared" si="126"/>
        <v>17053611.07</v>
      </c>
      <c r="I544" s="892">
        <f t="shared" si="126"/>
        <v>4948166.3600000003</v>
      </c>
      <c r="J544" s="893">
        <f t="shared" ref="J544:J608" si="127">I544/H544</f>
        <v>0.29015358329032187</v>
      </c>
      <c r="K544" s="831"/>
      <c r="L544" s="831"/>
    </row>
    <row r="545" spans="1:12" s="763" customFormat="1" ht="15.75" customHeight="1" x14ac:dyDescent="0.25">
      <c r="A545" s="802"/>
      <c r="B545" s="886" t="s">
        <v>41</v>
      </c>
      <c r="C545" s="894"/>
      <c r="D545" s="894" t="s">
        <v>392</v>
      </c>
      <c r="E545" s="895" t="s">
        <v>12</v>
      </c>
      <c r="F545" s="832"/>
      <c r="G545" s="889">
        <v>17479116.030000001</v>
      </c>
      <c r="H545" s="825">
        <v>17053611.07</v>
      </c>
      <c r="I545" s="826">
        <v>4948166.3600000003</v>
      </c>
      <c r="J545" s="827">
        <f t="shared" si="127"/>
        <v>0.29015358329032187</v>
      </c>
      <c r="K545" s="831"/>
      <c r="L545" s="831"/>
    </row>
    <row r="546" spans="1:12" s="884" customFormat="1" ht="27" customHeight="1" x14ac:dyDescent="0.25">
      <c r="A546" s="876"/>
      <c r="B546" s="940"/>
      <c r="C546" s="941"/>
      <c r="D546" s="941"/>
      <c r="E546" s="971"/>
      <c r="F546" s="972" t="s">
        <v>131</v>
      </c>
      <c r="G546" s="973">
        <f>G547</f>
        <v>3814880</v>
      </c>
      <c r="H546" s="974">
        <f>H547</f>
        <v>2248133.3199999998</v>
      </c>
      <c r="I546" s="892">
        <f>I547</f>
        <v>0</v>
      </c>
      <c r="J546" s="893">
        <f t="shared" si="127"/>
        <v>0</v>
      </c>
      <c r="K546" s="831"/>
      <c r="L546" s="831"/>
    </row>
    <row r="547" spans="1:12" s="763" customFormat="1" ht="16.5" customHeight="1" x14ac:dyDescent="0.25">
      <c r="A547" s="802"/>
      <c r="B547" s="886" t="s">
        <v>41</v>
      </c>
      <c r="C547" s="894"/>
      <c r="D547" s="894" t="s">
        <v>393</v>
      </c>
      <c r="E547" s="895" t="s">
        <v>15</v>
      </c>
      <c r="F547" s="832"/>
      <c r="G547" s="889">
        <v>3814880</v>
      </c>
      <c r="H547" s="825">
        <v>2248133.3199999998</v>
      </c>
      <c r="I547" s="826">
        <v>0</v>
      </c>
      <c r="J547" s="827">
        <f t="shared" si="127"/>
        <v>0</v>
      </c>
      <c r="K547" s="831"/>
      <c r="L547" s="831"/>
    </row>
    <row r="548" spans="1:12" s="884" customFormat="1" ht="29.25" hidden="1" customHeight="1" x14ac:dyDescent="0.25">
      <c r="A548" s="876"/>
      <c r="B548" s="940"/>
      <c r="C548" s="941"/>
      <c r="D548" s="941"/>
      <c r="E548" s="971"/>
      <c r="F548" s="972" t="s">
        <v>36</v>
      </c>
      <c r="G548" s="973">
        <f t="shared" ref="G548:I548" si="128">G549</f>
        <v>0</v>
      </c>
      <c r="H548" s="974">
        <f t="shared" si="128"/>
        <v>0</v>
      </c>
      <c r="I548" s="892">
        <f t="shared" si="128"/>
        <v>0</v>
      </c>
      <c r="J548" s="893" t="e">
        <f t="shared" si="127"/>
        <v>#DIV/0!</v>
      </c>
      <c r="K548" s="831"/>
      <c r="L548" s="831"/>
    </row>
    <row r="549" spans="1:12" s="763" customFormat="1" ht="12.75" hidden="1" customHeight="1" x14ac:dyDescent="0.25">
      <c r="A549" s="802"/>
      <c r="B549" s="886" t="s">
        <v>41</v>
      </c>
      <c r="C549" s="894"/>
      <c r="D549" s="894" t="s">
        <v>129</v>
      </c>
      <c r="E549" s="895" t="s">
        <v>15</v>
      </c>
      <c r="F549" s="832"/>
      <c r="G549" s="889"/>
      <c r="H549" s="825"/>
      <c r="I549" s="826"/>
      <c r="J549" s="827" t="e">
        <f t="shared" si="127"/>
        <v>#DIV/0!</v>
      </c>
      <c r="K549" s="831"/>
      <c r="L549" s="831"/>
    </row>
    <row r="550" spans="1:12" s="1110" customFormat="1" ht="30" hidden="1" x14ac:dyDescent="0.25">
      <c r="A550" s="1214"/>
      <c r="B550" s="940"/>
      <c r="C550" s="941"/>
      <c r="D550" s="941"/>
      <c r="E550" s="971"/>
      <c r="F550" s="972" t="s">
        <v>204</v>
      </c>
      <c r="G550" s="973">
        <f t="shared" ref="G550" si="129">SUM(G552:G552)</f>
        <v>0</v>
      </c>
      <c r="H550" s="974">
        <f>H551+H552</f>
        <v>0</v>
      </c>
      <c r="I550" s="892">
        <f>I551+I552</f>
        <v>0</v>
      </c>
      <c r="J550" s="893" t="e">
        <f t="shared" si="127"/>
        <v>#DIV/0!</v>
      </c>
      <c r="K550" s="831"/>
      <c r="L550" s="831"/>
    </row>
    <row r="551" spans="1:12" s="763" customFormat="1" ht="12.75" hidden="1" customHeight="1" x14ac:dyDescent="0.25">
      <c r="A551" s="802"/>
      <c r="B551" s="886" t="s">
        <v>41</v>
      </c>
      <c r="C551" s="894" t="s">
        <v>499</v>
      </c>
      <c r="D551" s="894" t="s">
        <v>544</v>
      </c>
      <c r="E551" s="895"/>
      <c r="F551" s="832"/>
      <c r="G551" s="889"/>
      <c r="H551" s="825"/>
      <c r="I551" s="826"/>
      <c r="J551" s="827" t="e">
        <f t="shared" si="127"/>
        <v>#DIV/0!</v>
      </c>
      <c r="K551" s="831"/>
      <c r="L551" s="831"/>
    </row>
    <row r="552" spans="1:12" s="763" customFormat="1" ht="12.75" hidden="1" customHeight="1" x14ac:dyDescent="0.25">
      <c r="A552" s="802"/>
      <c r="B552" s="886" t="s">
        <v>41</v>
      </c>
      <c r="C552" s="894" t="s">
        <v>543</v>
      </c>
      <c r="D552" s="894" t="s">
        <v>505</v>
      </c>
      <c r="E552" s="895" t="s">
        <v>130</v>
      </c>
      <c r="F552" s="832"/>
      <c r="G552" s="889"/>
      <c r="H552" s="825"/>
      <c r="I552" s="826"/>
      <c r="J552" s="827" t="e">
        <f t="shared" si="127"/>
        <v>#DIV/0!</v>
      </c>
      <c r="K552" s="831"/>
      <c r="L552" s="831"/>
    </row>
    <row r="553" spans="1:12" s="884" customFormat="1" ht="30.75" customHeight="1" x14ac:dyDescent="0.25">
      <c r="A553" s="876"/>
      <c r="B553" s="940"/>
      <c r="C553" s="941"/>
      <c r="D553" s="941"/>
      <c r="E553" s="971"/>
      <c r="F553" s="972" t="s">
        <v>244</v>
      </c>
      <c r="G553" s="973">
        <f>G554</f>
        <v>0</v>
      </c>
      <c r="H553" s="974">
        <f>H554</f>
        <v>332979.05</v>
      </c>
      <c r="I553" s="892">
        <f t="shared" ref="I553" si="130">I554</f>
        <v>0</v>
      </c>
      <c r="J553" s="893">
        <f t="shared" si="127"/>
        <v>0</v>
      </c>
      <c r="K553" s="831"/>
      <c r="L553" s="831"/>
    </row>
    <row r="554" spans="1:12" s="763" customFormat="1" ht="24" customHeight="1" thickBot="1" x14ac:dyDescent="0.3">
      <c r="A554" s="802"/>
      <c r="B554" s="925" t="s">
        <v>41</v>
      </c>
      <c r="C554" s="926"/>
      <c r="D554" s="926" t="s">
        <v>579</v>
      </c>
      <c r="E554" s="927" t="s">
        <v>15</v>
      </c>
      <c r="F554" s="1215"/>
      <c r="G554" s="928">
        <v>0</v>
      </c>
      <c r="H554" s="929">
        <v>332979.05</v>
      </c>
      <c r="I554" s="809">
        <v>0</v>
      </c>
      <c r="J554" s="810">
        <f t="shared" si="127"/>
        <v>0</v>
      </c>
      <c r="K554" s="831"/>
      <c r="L554" s="831"/>
    </row>
    <row r="555" spans="1:12" s="1210" customFormat="1" ht="39" customHeight="1" thickBot="1" x14ac:dyDescent="0.3">
      <c r="A555" s="984">
        <v>10</v>
      </c>
      <c r="B555" s="985"/>
      <c r="C555" s="986"/>
      <c r="D555" s="986"/>
      <c r="E555" s="1152"/>
      <c r="F555" s="988" t="s">
        <v>247</v>
      </c>
      <c r="G555" s="862">
        <f>G556+G559</f>
        <v>151164489.62</v>
      </c>
      <c r="H555" s="863">
        <f>H556+H559</f>
        <v>138047759.91</v>
      </c>
      <c r="I555" s="864">
        <f t="shared" ref="I555" si="131">I556+I559</f>
        <v>1428582.87</v>
      </c>
      <c r="J555" s="865">
        <f t="shared" si="127"/>
        <v>1.0348468319452356E-2</v>
      </c>
      <c r="K555" s="831"/>
      <c r="L555" s="831"/>
    </row>
    <row r="556" spans="1:12" s="1217" customFormat="1" ht="30" customHeight="1" x14ac:dyDescent="0.25">
      <c r="A556" s="989"/>
      <c r="B556" s="1106"/>
      <c r="C556" s="1107"/>
      <c r="D556" s="1107"/>
      <c r="E556" s="1108"/>
      <c r="F556" s="1216" t="s">
        <v>248</v>
      </c>
      <c r="G556" s="870">
        <f t="shared" ref="G556:I557" si="132">G557</f>
        <v>3200000</v>
      </c>
      <c r="H556" s="871">
        <f t="shared" si="132"/>
        <v>2604541.87</v>
      </c>
      <c r="I556" s="872">
        <f t="shared" si="132"/>
        <v>1428582.87</v>
      </c>
      <c r="J556" s="873">
        <f t="shared" si="127"/>
        <v>0.54849679571478727</v>
      </c>
      <c r="K556" s="831"/>
      <c r="L556" s="831"/>
    </row>
    <row r="557" spans="1:12" s="884" customFormat="1" ht="30.75" customHeight="1" x14ac:dyDescent="0.25">
      <c r="A557" s="876"/>
      <c r="B557" s="940"/>
      <c r="C557" s="941"/>
      <c r="D557" s="941"/>
      <c r="E557" s="971"/>
      <c r="F557" s="972" t="s">
        <v>132</v>
      </c>
      <c r="G557" s="973">
        <f t="shared" si="132"/>
        <v>3200000</v>
      </c>
      <c r="H557" s="974">
        <f t="shared" si="132"/>
        <v>2604541.87</v>
      </c>
      <c r="I557" s="892">
        <f t="shared" si="132"/>
        <v>1428582.87</v>
      </c>
      <c r="J557" s="893">
        <f t="shared" si="127"/>
        <v>0.54849679571478727</v>
      </c>
      <c r="K557" s="831"/>
      <c r="L557" s="831"/>
    </row>
    <row r="558" spans="1:12" s="763" customFormat="1" ht="14.25" customHeight="1" x14ac:dyDescent="0.25">
      <c r="A558" s="802"/>
      <c r="B558" s="1014" t="s">
        <v>19</v>
      </c>
      <c r="C558" s="821"/>
      <c r="D558" s="821" t="s">
        <v>394</v>
      </c>
      <c r="E558" s="822" t="s">
        <v>15</v>
      </c>
      <c r="F558" s="823"/>
      <c r="G558" s="889">
        <v>3200000</v>
      </c>
      <c r="H558" s="825">
        <v>2604541.87</v>
      </c>
      <c r="I558" s="826">
        <v>1428582.87</v>
      </c>
      <c r="J558" s="827">
        <f t="shared" si="127"/>
        <v>0.54849679571478727</v>
      </c>
      <c r="K558" s="831"/>
      <c r="L558" s="831"/>
    </row>
    <row r="559" spans="1:12" s="1217" customFormat="1" ht="30" customHeight="1" x14ac:dyDescent="0.25">
      <c r="A559" s="1218"/>
      <c r="B559" s="912"/>
      <c r="C559" s="913"/>
      <c r="D559" s="913"/>
      <c r="E559" s="914"/>
      <c r="F559" s="899" t="s">
        <v>133</v>
      </c>
      <c r="G559" s="900">
        <f t="shared" ref="G559:I560" si="133">G560</f>
        <v>147964489.62</v>
      </c>
      <c r="H559" s="901">
        <f t="shared" si="133"/>
        <v>135443218.03999999</v>
      </c>
      <c r="I559" s="902">
        <f t="shared" si="133"/>
        <v>0</v>
      </c>
      <c r="J559" s="903">
        <f t="shared" si="127"/>
        <v>0</v>
      </c>
      <c r="K559" s="831"/>
      <c r="L559" s="831"/>
    </row>
    <row r="560" spans="1:12" s="884" customFormat="1" ht="29.25" customHeight="1" x14ac:dyDescent="0.25">
      <c r="A560" s="876"/>
      <c r="B560" s="940"/>
      <c r="C560" s="941"/>
      <c r="D560" s="941"/>
      <c r="E560" s="971"/>
      <c r="F560" s="972" t="s">
        <v>134</v>
      </c>
      <c r="G560" s="973">
        <f>G561</f>
        <v>147964489.62</v>
      </c>
      <c r="H560" s="974">
        <f>H561</f>
        <v>135443218.03999999</v>
      </c>
      <c r="I560" s="892">
        <f t="shared" si="133"/>
        <v>0</v>
      </c>
      <c r="J560" s="893">
        <f t="shared" si="127"/>
        <v>0</v>
      </c>
      <c r="K560" s="831"/>
      <c r="L560" s="831"/>
    </row>
    <row r="561" spans="1:12" s="763" customFormat="1" ht="24.75" customHeight="1" thickBot="1" x14ac:dyDescent="0.3">
      <c r="A561" s="802"/>
      <c r="B561" s="1130" t="s">
        <v>19</v>
      </c>
      <c r="C561" s="804"/>
      <c r="D561" s="804" t="s">
        <v>395</v>
      </c>
      <c r="E561" s="805" t="s">
        <v>15</v>
      </c>
      <c r="F561" s="1219"/>
      <c r="G561" s="928">
        <v>147964489.62</v>
      </c>
      <c r="H561" s="929">
        <v>135443218.03999999</v>
      </c>
      <c r="I561" s="809">
        <v>0</v>
      </c>
      <c r="J561" s="810">
        <f t="shared" si="127"/>
        <v>0</v>
      </c>
      <c r="K561" s="831"/>
      <c r="L561" s="831"/>
    </row>
    <row r="562" spans="1:12" s="1220" customFormat="1" ht="36" customHeight="1" thickBot="1" x14ac:dyDescent="0.3">
      <c r="A562" s="769">
        <v>11</v>
      </c>
      <c r="B562" s="770"/>
      <c r="C562" s="771"/>
      <c r="D562" s="771"/>
      <c r="E562" s="772"/>
      <c r="F562" s="773" t="s">
        <v>235</v>
      </c>
      <c r="G562" s="774">
        <f>G563+G570+G575+G584+G587</f>
        <v>136148259</v>
      </c>
      <c r="H562" s="775">
        <f>H563+H570+H575+H584+H587</f>
        <v>139366414.94</v>
      </c>
      <c r="I562" s="776">
        <f t="shared" ref="I562" si="134">I563+I570+I575+I584+I587</f>
        <v>39869936.970000006</v>
      </c>
      <c r="J562" s="777">
        <f t="shared" si="127"/>
        <v>0.28607994965763311</v>
      </c>
      <c r="K562" s="831"/>
      <c r="L562" s="831"/>
    </row>
    <row r="563" spans="1:12" s="874" customFormat="1" ht="33.75" customHeight="1" x14ac:dyDescent="0.25">
      <c r="A563" s="780"/>
      <c r="B563" s="1211"/>
      <c r="C563" s="1212"/>
      <c r="D563" s="1212"/>
      <c r="E563" s="1144"/>
      <c r="F563" s="1213" t="s">
        <v>186</v>
      </c>
      <c r="G563" s="1137">
        <f>G564+G568</f>
        <v>17620678.199999999</v>
      </c>
      <c r="H563" s="1138">
        <f>H564+H566+H568</f>
        <v>19405834.440000001</v>
      </c>
      <c r="I563" s="938">
        <f>I564+I566+I568</f>
        <v>5407723.9199999999</v>
      </c>
      <c r="J563" s="939">
        <f t="shared" si="127"/>
        <v>0.2786648487968858</v>
      </c>
      <c r="K563" s="831"/>
      <c r="L563" s="831"/>
    </row>
    <row r="564" spans="1:12" s="884" customFormat="1" ht="30" x14ac:dyDescent="0.25">
      <c r="A564" s="876"/>
      <c r="B564" s="940"/>
      <c r="C564" s="941"/>
      <c r="D564" s="941"/>
      <c r="E564" s="971"/>
      <c r="F564" s="972" t="s">
        <v>40</v>
      </c>
      <c r="G564" s="973">
        <f>G565</f>
        <v>14338476.93</v>
      </c>
      <c r="H564" s="974">
        <f>H565</f>
        <v>15140691.310000001</v>
      </c>
      <c r="I564" s="892">
        <f t="shared" ref="I564" si="135">I565</f>
        <v>4477055.38</v>
      </c>
      <c r="J564" s="893">
        <f t="shared" si="127"/>
        <v>0.29569689311630248</v>
      </c>
      <c r="K564" s="831"/>
      <c r="L564" s="831"/>
    </row>
    <row r="565" spans="1:12" s="763" customFormat="1" ht="16.5" customHeight="1" x14ac:dyDescent="0.25">
      <c r="A565" s="802"/>
      <c r="B565" s="1345" t="s">
        <v>136</v>
      </c>
      <c r="C565" s="1347"/>
      <c r="D565" s="1347" t="s">
        <v>396</v>
      </c>
      <c r="E565" s="1348" t="s">
        <v>12</v>
      </c>
      <c r="F565" s="1221"/>
      <c r="G565" s="889">
        <v>14338476.93</v>
      </c>
      <c r="H565" s="825">
        <v>15140691.310000001</v>
      </c>
      <c r="I565" s="826">
        <v>4477055.38</v>
      </c>
      <c r="J565" s="827">
        <f t="shared" si="127"/>
        <v>0.29569689311630248</v>
      </c>
      <c r="K565" s="831"/>
      <c r="L565" s="831"/>
    </row>
    <row r="566" spans="1:12" s="1224" customFormat="1" ht="31.5" hidden="1" customHeight="1" x14ac:dyDescent="0.25">
      <c r="A566" s="802"/>
      <c r="B566" s="1177"/>
      <c r="C566" s="1042"/>
      <c r="D566" s="1042"/>
      <c r="E566" s="1042"/>
      <c r="F566" s="1222" t="s">
        <v>428</v>
      </c>
      <c r="G566" s="1223"/>
      <c r="H566" s="1066">
        <f>SUM(H567)</f>
        <v>0</v>
      </c>
      <c r="I566" s="910">
        <f>SUM(I567)</f>
        <v>0</v>
      </c>
      <c r="J566" s="911" t="e">
        <f t="shared" si="127"/>
        <v>#DIV/0!</v>
      </c>
      <c r="K566" s="831"/>
      <c r="L566" s="831"/>
    </row>
    <row r="567" spans="1:12" s="763" customFormat="1" ht="16.5" hidden="1" customHeight="1" x14ac:dyDescent="0.25">
      <c r="A567" s="802"/>
      <c r="B567" s="962" t="s">
        <v>136</v>
      </c>
      <c r="C567" s="821"/>
      <c r="D567" s="821" t="s">
        <v>506</v>
      </c>
      <c r="E567" s="821" t="s">
        <v>130</v>
      </c>
      <c r="F567" s="1046"/>
      <c r="G567" s="1087"/>
      <c r="H567" s="924"/>
      <c r="I567" s="826"/>
      <c r="J567" s="827" t="e">
        <f t="shared" si="127"/>
        <v>#DIV/0!</v>
      </c>
      <c r="K567" s="831"/>
      <c r="L567" s="831"/>
    </row>
    <row r="568" spans="1:12" s="884" customFormat="1" ht="24.75" customHeight="1" x14ac:dyDescent="0.25">
      <c r="A568" s="876"/>
      <c r="B568" s="969"/>
      <c r="C568" s="970"/>
      <c r="D568" s="970"/>
      <c r="E568" s="971"/>
      <c r="F568" s="972" t="s">
        <v>137</v>
      </c>
      <c r="G568" s="973">
        <f t="shared" ref="G568:I568" si="136">G569</f>
        <v>3282201.27</v>
      </c>
      <c r="H568" s="974">
        <f t="shared" si="136"/>
        <v>4265143.13</v>
      </c>
      <c r="I568" s="892">
        <f t="shared" si="136"/>
        <v>930668.54</v>
      </c>
      <c r="J568" s="893">
        <f t="shared" si="127"/>
        <v>0.21820335487779985</v>
      </c>
      <c r="K568" s="831"/>
      <c r="L568" s="831"/>
    </row>
    <row r="569" spans="1:12" s="763" customFormat="1" ht="15.75" customHeight="1" x14ac:dyDescent="0.25">
      <c r="A569" s="802"/>
      <c r="B569" s="955" t="s">
        <v>136</v>
      </c>
      <c r="C569" s="894"/>
      <c r="D569" s="894" t="s">
        <v>397</v>
      </c>
      <c r="E569" s="895" t="s">
        <v>26</v>
      </c>
      <c r="F569" s="832"/>
      <c r="G569" s="889">
        <v>3282201.27</v>
      </c>
      <c r="H569" s="825">
        <v>4265143.13</v>
      </c>
      <c r="I569" s="826">
        <v>930668.54</v>
      </c>
      <c r="J569" s="827">
        <f t="shared" si="127"/>
        <v>0.21820335487779985</v>
      </c>
      <c r="K569" s="831"/>
      <c r="L569" s="831"/>
    </row>
    <row r="570" spans="1:12" s="874" customFormat="1" ht="39" customHeight="1" x14ac:dyDescent="0.25">
      <c r="A570" s="1024"/>
      <c r="B570" s="1211"/>
      <c r="C570" s="1212"/>
      <c r="D570" s="1212"/>
      <c r="E570" s="1144"/>
      <c r="F570" s="1213" t="s">
        <v>187</v>
      </c>
      <c r="G570" s="1137">
        <f>G571+G573</f>
        <v>300000</v>
      </c>
      <c r="H570" s="1138">
        <f>H571+H573</f>
        <v>300000</v>
      </c>
      <c r="I570" s="953">
        <f t="shared" ref="I570" si="137">I571+I573</f>
        <v>44705</v>
      </c>
      <c r="J570" s="954">
        <f t="shared" si="127"/>
        <v>0.14901666666666666</v>
      </c>
      <c r="K570" s="831"/>
      <c r="L570" s="831"/>
    </row>
    <row r="571" spans="1:12" s="884" customFormat="1" ht="30" x14ac:dyDescent="0.25">
      <c r="A571" s="876"/>
      <c r="B571" s="940"/>
      <c r="C571" s="941"/>
      <c r="D571" s="941"/>
      <c r="E571" s="971"/>
      <c r="F571" s="972" t="s">
        <v>109</v>
      </c>
      <c r="G571" s="973">
        <f t="shared" ref="G571:I571" si="138">G572</f>
        <v>200000</v>
      </c>
      <c r="H571" s="974">
        <f t="shared" si="138"/>
        <v>200000</v>
      </c>
      <c r="I571" s="892">
        <f t="shared" si="138"/>
        <v>44705</v>
      </c>
      <c r="J571" s="893">
        <f t="shared" si="127"/>
        <v>0.223525</v>
      </c>
      <c r="K571" s="831"/>
      <c r="L571" s="831"/>
    </row>
    <row r="572" spans="1:12" s="763" customFormat="1" ht="18" customHeight="1" x14ac:dyDescent="0.25">
      <c r="A572" s="802"/>
      <c r="B572" s="955" t="s">
        <v>136</v>
      </c>
      <c r="C572" s="894"/>
      <c r="D572" s="894" t="s">
        <v>398</v>
      </c>
      <c r="E572" s="895" t="s">
        <v>15</v>
      </c>
      <c r="F572" s="832"/>
      <c r="G572" s="889">
        <v>200000</v>
      </c>
      <c r="H572" s="825">
        <v>200000</v>
      </c>
      <c r="I572" s="826">
        <v>44705</v>
      </c>
      <c r="J572" s="827">
        <f t="shared" si="127"/>
        <v>0.223525</v>
      </c>
      <c r="K572" s="831"/>
      <c r="L572" s="831"/>
    </row>
    <row r="573" spans="1:12" s="884" customFormat="1" x14ac:dyDescent="0.25">
      <c r="A573" s="876"/>
      <c r="B573" s="940"/>
      <c r="C573" s="941"/>
      <c r="D573" s="941"/>
      <c r="E573" s="971"/>
      <c r="F573" s="972" t="s">
        <v>138</v>
      </c>
      <c r="G573" s="973">
        <f t="shared" ref="G573:I573" si="139">G574</f>
        <v>100000</v>
      </c>
      <c r="H573" s="974">
        <f t="shared" si="139"/>
        <v>100000</v>
      </c>
      <c r="I573" s="892">
        <f t="shared" si="139"/>
        <v>0</v>
      </c>
      <c r="J573" s="893">
        <f t="shared" si="127"/>
        <v>0</v>
      </c>
      <c r="K573" s="831"/>
      <c r="L573" s="831"/>
    </row>
    <row r="574" spans="1:12" s="763" customFormat="1" ht="16.5" customHeight="1" x14ac:dyDescent="0.25">
      <c r="A574" s="802"/>
      <c r="B574" s="1025" t="s">
        <v>136</v>
      </c>
      <c r="C574" s="894"/>
      <c r="D574" s="894" t="s">
        <v>399</v>
      </c>
      <c r="E574" s="895" t="s">
        <v>139</v>
      </c>
      <c r="F574" s="832"/>
      <c r="G574" s="889">
        <v>100000</v>
      </c>
      <c r="H574" s="825">
        <v>100000</v>
      </c>
      <c r="I574" s="826">
        <v>0</v>
      </c>
      <c r="J574" s="827">
        <f t="shared" si="127"/>
        <v>0</v>
      </c>
      <c r="K574" s="831"/>
      <c r="L574" s="831"/>
    </row>
    <row r="575" spans="1:12" s="874" customFormat="1" ht="57" customHeight="1" x14ac:dyDescent="0.25">
      <c r="A575" s="1024"/>
      <c r="B575" s="1211"/>
      <c r="C575" s="1212"/>
      <c r="D575" s="1212"/>
      <c r="E575" s="1144"/>
      <c r="F575" s="1213" t="s">
        <v>170</v>
      </c>
      <c r="G575" s="1137">
        <f>G576+G578+G580+G582</f>
        <v>117331800</v>
      </c>
      <c r="H575" s="1138">
        <f>H576+H578+H580+H582</f>
        <v>117601300</v>
      </c>
      <c r="I575" s="953">
        <f t="shared" ref="I575" si="140">I576+I578+I580+I582</f>
        <v>33725129.050000004</v>
      </c>
      <c r="J575" s="954">
        <f t="shared" si="127"/>
        <v>0.28677513811496985</v>
      </c>
      <c r="K575" s="831"/>
      <c r="L575" s="831"/>
    </row>
    <row r="576" spans="1:12" s="884" customFormat="1" ht="52.5" customHeight="1" x14ac:dyDescent="0.25">
      <c r="A576" s="876"/>
      <c r="B576" s="940"/>
      <c r="C576" s="941"/>
      <c r="D576" s="941"/>
      <c r="E576" s="971"/>
      <c r="F576" s="972" t="s">
        <v>208</v>
      </c>
      <c r="G576" s="973">
        <f>G577</f>
        <v>931200</v>
      </c>
      <c r="H576" s="974">
        <f>H577</f>
        <v>797200</v>
      </c>
      <c r="I576" s="892">
        <f>I577</f>
        <v>235511.61</v>
      </c>
      <c r="J576" s="893">
        <f t="shared" si="127"/>
        <v>0.29542349473156043</v>
      </c>
      <c r="K576" s="831"/>
      <c r="L576" s="831"/>
    </row>
    <row r="577" spans="1:12" s="763" customFormat="1" ht="20.25" customHeight="1" x14ac:dyDescent="0.25">
      <c r="A577" s="802"/>
      <c r="B577" s="955" t="s">
        <v>136</v>
      </c>
      <c r="C577" s="894"/>
      <c r="D577" s="894" t="s">
        <v>400</v>
      </c>
      <c r="E577" s="895" t="s">
        <v>51</v>
      </c>
      <c r="F577" s="823"/>
      <c r="G577" s="889">
        <v>931200</v>
      </c>
      <c r="H577" s="825">
        <v>797200</v>
      </c>
      <c r="I577" s="826">
        <v>235511.61</v>
      </c>
      <c r="J577" s="827">
        <f t="shared" si="127"/>
        <v>0.29542349473156043</v>
      </c>
      <c r="K577" s="831"/>
      <c r="L577" s="831"/>
    </row>
    <row r="578" spans="1:12" s="884" customFormat="1" ht="51" customHeight="1" x14ac:dyDescent="0.25">
      <c r="A578" s="876"/>
      <c r="B578" s="940"/>
      <c r="C578" s="941"/>
      <c r="D578" s="941"/>
      <c r="E578" s="971"/>
      <c r="F578" s="972" t="s">
        <v>236</v>
      </c>
      <c r="G578" s="973">
        <f>G579</f>
        <v>16849590</v>
      </c>
      <c r="H578" s="974">
        <f>H579</f>
        <v>17917080</v>
      </c>
      <c r="I578" s="892">
        <f t="shared" ref="I578" si="141">I579</f>
        <v>4599610.9800000004</v>
      </c>
      <c r="J578" s="893">
        <f t="shared" si="127"/>
        <v>0.25671655091119761</v>
      </c>
      <c r="K578" s="831"/>
      <c r="L578" s="831"/>
    </row>
    <row r="579" spans="1:12" s="763" customFormat="1" ht="19.5" customHeight="1" x14ac:dyDescent="0.25">
      <c r="A579" s="802"/>
      <c r="B579" s="1025" t="s">
        <v>136</v>
      </c>
      <c r="C579" s="894"/>
      <c r="D579" s="894" t="s">
        <v>401</v>
      </c>
      <c r="E579" s="895" t="s">
        <v>12</v>
      </c>
      <c r="F579" s="823"/>
      <c r="G579" s="889">
        <v>16849590</v>
      </c>
      <c r="H579" s="825">
        <v>17917080</v>
      </c>
      <c r="I579" s="826">
        <v>4599610.9800000004</v>
      </c>
      <c r="J579" s="827">
        <f t="shared" si="127"/>
        <v>0.25671655091119761</v>
      </c>
      <c r="K579" s="831"/>
      <c r="L579" s="831"/>
    </row>
    <row r="580" spans="1:12" s="763" customFormat="1" ht="30" customHeight="1" x14ac:dyDescent="0.25">
      <c r="A580" s="802"/>
      <c r="B580" s="940"/>
      <c r="C580" s="941"/>
      <c r="D580" s="941"/>
      <c r="E580" s="971"/>
      <c r="F580" s="972" t="s">
        <v>237</v>
      </c>
      <c r="G580" s="973">
        <f>G581</f>
        <v>670000</v>
      </c>
      <c r="H580" s="974">
        <f>H581</f>
        <v>620000</v>
      </c>
      <c r="I580" s="892">
        <f t="shared" ref="I580" si="142">I581</f>
        <v>60000</v>
      </c>
      <c r="J580" s="893">
        <f t="shared" si="127"/>
        <v>9.6774193548387094E-2</v>
      </c>
      <c r="K580" s="831"/>
      <c r="L580" s="831"/>
    </row>
    <row r="581" spans="1:12" s="763" customFormat="1" ht="18.75" customHeight="1" x14ac:dyDescent="0.25">
      <c r="A581" s="802"/>
      <c r="B581" s="1025" t="s">
        <v>136</v>
      </c>
      <c r="C581" s="894"/>
      <c r="D581" s="894" t="s">
        <v>402</v>
      </c>
      <c r="E581" s="895" t="s">
        <v>15</v>
      </c>
      <c r="F581" s="823"/>
      <c r="G581" s="889">
        <v>670000</v>
      </c>
      <c r="H581" s="825">
        <v>620000</v>
      </c>
      <c r="I581" s="826">
        <v>60000</v>
      </c>
      <c r="J581" s="827">
        <f t="shared" si="127"/>
        <v>9.6774193548387094E-2</v>
      </c>
      <c r="K581" s="831"/>
      <c r="L581" s="831"/>
    </row>
    <row r="582" spans="1:12" s="763" customFormat="1" ht="86.25" customHeight="1" x14ac:dyDescent="0.25">
      <c r="A582" s="802"/>
      <c r="B582" s="940"/>
      <c r="C582" s="941"/>
      <c r="D582" s="941"/>
      <c r="E582" s="971"/>
      <c r="F582" s="972" t="s">
        <v>238</v>
      </c>
      <c r="G582" s="973">
        <f>G583</f>
        <v>98881010</v>
      </c>
      <c r="H582" s="974">
        <f>H583</f>
        <v>98267020</v>
      </c>
      <c r="I582" s="892">
        <f t="shared" ref="I582" si="143">I583</f>
        <v>28830006.460000001</v>
      </c>
      <c r="J582" s="893">
        <f t="shared" si="127"/>
        <v>0.29338435682693953</v>
      </c>
      <c r="K582" s="831"/>
      <c r="L582" s="831"/>
    </row>
    <row r="583" spans="1:12" s="763" customFormat="1" ht="17.25" customHeight="1" x14ac:dyDescent="0.25">
      <c r="A583" s="802"/>
      <c r="B583" s="955" t="s">
        <v>136</v>
      </c>
      <c r="C583" s="894"/>
      <c r="D583" s="894" t="s">
        <v>403</v>
      </c>
      <c r="E583" s="895" t="s">
        <v>51</v>
      </c>
      <c r="F583" s="823"/>
      <c r="G583" s="889">
        <v>98881010</v>
      </c>
      <c r="H583" s="825">
        <v>98267020</v>
      </c>
      <c r="I583" s="826">
        <v>28830006.460000001</v>
      </c>
      <c r="J583" s="827">
        <f t="shared" si="127"/>
        <v>0.29338435682693953</v>
      </c>
      <c r="K583" s="831"/>
      <c r="L583" s="831"/>
    </row>
    <row r="584" spans="1:12" s="874" customFormat="1" ht="44.25" customHeight="1" x14ac:dyDescent="0.25">
      <c r="A584" s="1024"/>
      <c r="B584" s="1211"/>
      <c r="C584" s="1212"/>
      <c r="D584" s="1212"/>
      <c r="E584" s="1144"/>
      <c r="F584" s="1213" t="s">
        <v>188</v>
      </c>
      <c r="G584" s="1137">
        <f t="shared" ref="G584:I585" si="144">G585</f>
        <v>225000</v>
      </c>
      <c r="H584" s="1138">
        <f t="shared" si="144"/>
        <v>225000</v>
      </c>
      <c r="I584" s="953">
        <f t="shared" si="144"/>
        <v>185000</v>
      </c>
      <c r="J584" s="954">
        <f t="shared" si="127"/>
        <v>0.82222222222222219</v>
      </c>
      <c r="K584" s="831"/>
      <c r="L584" s="831"/>
    </row>
    <row r="585" spans="1:12" s="884" customFormat="1" ht="35.25" customHeight="1" x14ac:dyDescent="0.25">
      <c r="A585" s="876"/>
      <c r="B585" s="940"/>
      <c r="C585" s="941"/>
      <c r="D585" s="941"/>
      <c r="E585" s="971"/>
      <c r="F585" s="972" t="s">
        <v>141</v>
      </c>
      <c r="G585" s="973">
        <f t="shared" si="144"/>
        <v>225000</v>
      </c>
      <c r="H585" s="974">
        <f t="shared" si="144"/>
        <v>225000</v>
      </c>
      <c r="I585" s="892">
        <f t="shared" si="144"/>
        <v>185000</v>
      </c>
      <c r="J585" s="893">
        <f t="shared" si="127"/>
        <v>0.82222222222222219</v>
      </c>
      <c r="K585" s="831"/>
      <c r="L585" s="831"/>
    </row>
    <row r="586" spans="1:12" s="763" customFormat="1" ht="21.75" customHeight="1" thickBot="1" x14ac:dyDescent="0.3">
      <c r="A586" s="802"/>
      <c r="B586" s="955" t="s">
        <v>136</v>
      </c>
      <c r="C586" s="894"/>
      <c r="D586" s="894" t="s">
        <v>404</v>
      </c>
      <c r="E586" s="895" t="s">
        <v>30</v>
      </c>
      <c r="F586" s="1221"/>
      <c r="G586" s="978">
        <v>225000</v>
      </c>
      <c r="H586" s="808">
        <v>225000</v>
      </c>
      <c r="I586" s="809">
        <v>185000</v>
      </c>
      <c r="J586" s="810">
        <f t="shared" si="127"/>
        <v>0.82222222222222219</v>
      </c>
      <c r="K586" s="831"/>
      <c r="L586" s="831"/>
    </row>
    <row r="587" spans="1:12" s="874" customFormat="1" ht="31.5" customHeight="1" thickBot="1" x14ac:dyDescent="0.3">
      <c r="A587" s="1024"/>
      <c r="B587" s="781"/>
      <c r="C587" s="782"/>
      <c r="D587" s="782"/>
      <c r="E587" s="783"/>
      <c r="F587" s="784" t="s">
        <v>135</v>
      </c>
      <c r="G587" s="785">
        <f>G588+G594</f>
        <v>670780.80000000005</v>
      </c>
      <c r="H587" s="786">
        <f>H588+H594</f>
        <v>1834280.5</v>
      </c>
      <c r="I587" s="787">
        <f t="shared" ref="I587" si="145">I588+I594</f>
        <v>507379</v>
      </c>
      <c r="J587" s="788">
        <f t="shared" si="127"/>
        <v>0.27660927540798697</v>
      </c>
      <c r="K587" s="831"/>
      <c r="L587" s="831"/>
    </row>
    <row r="588" spans="1:12" s="884" customFormat="1" ht="48.75" customHeight="1" x14ac:dyDescent="0.25">
      <c r="A588" s="876"/>
      <c r="B588" s="1225"/>
      <c r="C588" s="1226"/>
      <c r="D588" s="1226"/>
      <c r="E588" s="1227"/>
      <c r="F588" s="972" t="s">
        <v>184</v>
      </c>
      <c r="G588" s="851">
        <f>G589+G590+G593</f>
        <v>620780.80000000005</v>
      </c>
      <c r="H588" s="797">
        <f>SUM(H589:H593)</f>
        <v>1784280.5</v>
      </c>
      <c r="I588" s="798">
        <f>SUM(I589:I593)</f>
        <v>487268</v>
      </c>
      <c r="J588" s="799">
        <f t="shared" si="127"/>
        <v>0.27308934890001879</v>
      </c>
      <c r="K588" s="831"/>
      <c r="L588" s="831"/>
    </row>
    <row r="589" spans="1:12" s="884" customFormat="1" x14ac:dyDescent="0.25">
      <c r="A589" s="876"/>
      <c r="B589" s="955" t="s">
        <v>136</v>
      </c>
      <c r="C589" s="894"/>
      <c r="D589" s="894" t="s">
        <v>405</v>
      </c>
      <c r="E589" s="895" t="s">
        <v>15</v>
      </c>
      <c r="F589" s="889"/>
      <c r="G589" s="889">
        <v>502500</v>
      </c>
      <c r="H589" s="825">
        <v>1310000</v>
      </c>
      <c r="I589" s="826">
        <v>467268</v>
      </c>
      <c r="J589" s="827">
        <f t="shared" si="127"/>
        <v>0.35669312977099238</v>
      </c>
      <c r="K589" s="831"/>
      <c r="L589" s="831"/>
    </row>
    <row r="590" spans="1:12" s="884" customFormat="1" x14ac:dyDescent="0.25">
      <c r="A590" s="876"/>
      <c r="B590" s="1345" t="s">
        <v>136</v>
      </c>
      <c r="C590" s="1347"/>
      <c r="D590" s="1347" t="s">
        <v>406</v>
      </c>
      <c r="E590" s="1348" t="s">
        <v>15</v>
      </c>
      <c r="F590" s="832"/>
      <c r="G590" s="889">
        <v>58280.800000000003</v>
      </c>
      <c r="H590" s="825"/>
      <c r="I590" s="826"/>
      <c r="J590" s="827" t="e">
        <f t="shared" si="127"/>
        <v>#DIV/0!</v>
      </c>
      <c r="K590" s="831"/>
      <c r="L590" s="831"/>
    </row>
    <row r="591" spans="1:12" s="884" customFormat="1" x14ac:dyDescent="0.25">
      <c r="A591" s="876"/>
      <c r="B591" s="1345" t="s">
        <v>74</v>
      </c>
      <c r="C591" s="1347"/>
      <c r="D591" s="1347" t="s">
        <v>406</v>
      </c>
      <c r="E591" s="1348" t="s">
        <v>26</v>
      </c>
      <c r="F591" s="832"/>
      <c r="G591" s="889"/>
      <c r="H591" s="825">
        <v>102221.7</v>
      </c>
      <c r="I591" s="826">
        <v>0</v>
      </c>
      <c r="J591" s="827">
        <f t="shared" si="127"/>
        <v>0</v>
      </c>
      <c r="K591" s="831"/>
      <c r="L591" s="831"/>
    </row>
    <row r="592" spans="1:12" s="884" customFormat="1" x14ac:dyDescent="0.25">
      <c r="A592" s="876"/>
      <c r="B592" s="1345" t="s">
        <v>19</v>
      </c>
      <c r="C592" s="1347"/>
      <c r="D592" s="1347" t="s">
        <v>406</v>
      </c>
      <c r="E592" s="1348" t="s">
        <v>26</v>
      </c>
      <c r="F592" s="832"/>
      <c r="G592" s="889"/>
      <c r="H592" s="825">
        <v>312058.8</v>
      </c>
      <c r="I592" s="826">
        <v>0</v>
      </c>
      <c r="J592" s="827">
        <f t="shared" si="127"/>
        <v>0</v>
      </c>
      <c r="K592" s="831"/>
      <c r="L592" s="831"/>
    </row>
    <row r="593" spans="1:12" s="884" customFormat="1" x14ac:dyDescent="0.25">
      <c r="A593" s="876"/>
      <c r="B593" s="955" t="s">
        <v>136</v>
      </c>
      <c r="C593" s="894"/>
      <c r="D593" s="894" t="s">
        <v>407</v>
      </c>
      <c r="E593" s="895" t="s">
        <v>234</v>
      </c>
      <c r="F593" s="832"/>
      <c r="G593" s="889">
        <v>60000</v>
      </c>
      <c r="H593" s="825">
        <v>60000</v>
      </c>
      <c r="I593" s="826">
        <v>20000</v>
      </c>
      <c r="J593" s="827">
        <f t="shared" si="127"/>
        <v>0.33333333333333331</v>
      </c>
      <c r="K593" s="831"/>
      <c r="L593" s="831"/>
    </row>
    <row r="594" spans="1:12" s="884" customFormat="1" ht="45" customHeight="1" x14ac:dyDescent="0.25">
      <c r="A594" s="876"/>
      <c r="B594" s="1225"/>
      <c r="C594" s="1226"/>
      <c r="D594" s="1226"/>
      <c r="E594" s="1227"/>
      <c r="F594" s="972" t="s">
        <v>185</v>
      </c>
      <c r="G594" s="851">
        <f t="shared" ref="G594:I594" si="146">G595</f>
        <v>50000</v>
      </c>
      <c r="H594" s="797">
        <f t="shared" si="146"/>
        <v>50000</v>
      </c>
      <c r="I594" s="838">
        <f t="shared" si="146"/>
        <v>20111</v>
      </c>
      <c r="J594" s="839">
        <f t="shared" si="127"/>
        <v>0.40222000000000002</v>
      </c>
      <c r="K594" s="831"/>
      <c r="L594" s="831"/>
    </row>
    <row r="595" spans="1:12" s="884" customFormat="1" ht="15.75" thickBot="1" x14ac:dyDescent="0.3">
      <c r="A595" s="876"/>
      <c r="B595" s="1349" t="s">
        <v>136</v>
      </c>
      <c r="C595" s="1340"/>
      <c r="D595" s="1340" t="s">
        <v>408</v>
      </c>
      <c r="E595" s="1343" t="s">
        <v>15</v>
      </c>
      <c r="F595" s="928"/>
      <c r="G595" s="928">
        <v>50000</v>
      </c>
      <c r="H595" s="929">
        <v>50000</v>
      </c>
      <c r="I595" s="809">
        <v>20111</v>
      </c>
      <c r="J595" s="810">
        <f t="shared" si="127"/>
        <v>0.40222000000000002</v>
      </c>
      <c r="K595" s="831"/>
      <c r="L595" s="831"/>
    </row>
    <row r="596" spans="1:12" s="1220" customFormat="1" ht="36" customHeight="1" thickBot="1" x14ac:dyDescent="0.3">
      <c r="A596" s="984">
        <v>12</v>
      </c>
      <c r="B596" s="985"/>
      <c r="C596" s="986"/>
      <c r="D596" s="986"/>
      <c r="E596" s="1152"/>
      <c r="F596" s="988" t="s">
        <v>239</v>
      </c>
      <c r="G596" s="862">
        <f>G597+G600+G620+G638+G641+G649</f>
        <v>421676418.86000001</v>
      </c>
      <c r="H596" s="863">
        <f>H597+H600+H620+H638+H641+H645+H649</f>
        <v>706987977.05999994</v>
      </c>
      <c r="I596" s="864">
        <f>I597+I600+I620+I638+I641+I645+I649</f>
        <v>197451247.91000003</v>
      </c>
      <c r="J596" s="865">
        <f t="shared" si="127"/>
        <v>0.27928515663179793</v>
      </c>
      <c r="K596" s="831"/>
      <c r="L596" s="831"/>
    </row>
    <row r="597" spans="1:12" s="1231" customFormat="1" ht="51.75" customHeight="1" x14ac:dyDescent="0.25">
      <c r="A597" s="989"/>
      <c r="B597" s="1228"/>
      <c r="C597" s="1229"/>
      <c r="D597" s="1229"/>
      <c r="E597" s="1230"/>
      <c r="F597" s="1216" t="s">
        <v>197</v>
      </c>
      <c r="G597" s="870">
        <f>G598</f>
        <v>8368848.7000000002</v>
      </c>
      <c r="H597" s="871">
        <f>H598</f>
        <v>8710841</v>
      </c>
      <c r="I597" s="872">
        <f t="shared" ref="I597" si="147">I598</f>
        <v>2412042.2400000002</v>
      </c>
      <c r="J597" s="873">
        <f t="shared" si="127"/>
        <v>0.27690119013766873</v>
      </c>
      <c r="K597" s="831"/>
      <c r="L597" s="831"/>
    </row>
    <row r="598" spans="1:12" s="884" customFormat="1" ht="41.25" customHeight="1" x14ac:dyDescent="0.25">
      <c r="A598" s="876"/>
      <c r="B598" s="940"/>
      <c r="C598" s="941"/>
      <c r="D598" s="941"/>
      <c r="E598" s="942"/>
      <c r="F598" s="972" t="s">
        <v>40</v>
      </c>
      <c r="G598" s="973">
        <f t="shared" ref="G598:I598" si="148">G599</f>
        <v>8368848.7000000002</v>
      </c>
      <c r="H598" s="974">
        <f t="shared" si="148"/>
        <v>8710841</v>
      </c>
      <c r="I598" s="892">
        <f t="shared" si="148"/>
        <v>2412042.2400000002</v>
      </c>
      <c r="J598" s="893">
        <f t="shared" si="127"/>
        <v>0.27690119013766873</v>
      </c>
      <c r="K598" s="831"/>
      <c r="L598" s="831"/>
    </row>
    <row r="599" spans="1:12" s="763" customFormat="1" ht="15.75" customHeight="1" x14ac:dyDescent="0.25">
      <c r="A599" s="802"/>
      <c r="B599" s="1014" t="s">
        <v>142</v>
      </c>
      <c r="C599" s="821"/>
      <c r="D599" s="821" t="s">
        <v>409</v>
      </c>
      <c r="E599" s="822" t="s">
        <v>12</v>
      </c>
      <c r="F599" s="832"/>
      <c r="G599" s="889">
        <v>8368848.7000000002</v>
      </c>
      <c r="H599" s="825">
        <v>8710841</v>
      </c>
      <c r="I599" s="826">
        <v>2412042.2400000002</v>
      </c>
      <c r="J599" s="827">
        <f t="shared" si="127"/>
        <v>0.27690119013766873</v>
      </c>
      <c r="K599" s="831"/>
      <c r="L599" s="831"/>
    </row>
    <row r="600" spans="1:12" s="1231" customFormat="1" ht="32.25" customHeight="1" x14ac:dyDescent="0.25">
      <c r="A600" s="1232"/>
      <c r="B600" s="912"/>
      <c r="C600" s="913"/>
      <c r="D600" s="913"/>
      <c r="E600" s="914"/>
      <c r="F600" s="899" t="s">
        <v>198</v>
      </c>
      <c r="G600" s="900">
        <f>G601+G603+G606</f>
        <v>99021919.199999988</v>
      </c>
      <c r="H600" s="901">
        <f>H601+H603+H606+H610+H612+H608+H616+H618+H614</f>
        <v>106816381.17</v>
      </c>
      <c r="I600" s="902">
        <f>I601+I603+I606+I610+I612+I616+I618+I608+I614</f>
        <v>34215080.599999994</v>
      </c>
      <c r="J600" s="903">
        <f t="shared" si="127"/>
        <v>0.32031679247348904</v>
      </c>
      <c r="K600" s="831"/>
      <c r="L600" s="831"/>
    </row>
    <row r="601" spans="1:12" s="884" customFormat="1" ht="17.25" customHeight="1" x14ac:dyDescent="0.25">
      <c r="A601" s="876"/>
      <c r="B601" s="940"/>
      <c r="C601" s="941"/>
      <c r="D601" s="941"/>
      <c r="E601" s="942"/>
      <c r="F601" s="972" t="s">
        <v>143</v>
      </c>
      <c r="G601" s="973">
        <f>G602</f>
        <v>95926467.129999995</v>
      </c>
      <c r="H601" s="974">
        <f>H602</f>
        <v>103479042.14</v>
      </c>
      <c r="I601" s="892">
        <f t="shared" ref="I601" si="149">I602</f>
        <v>33258184.43</v>
      </c>
      <c r="J601" s="893">
        <f t="shared" si="127"/>
        <v>0.32140019604166775</v>
      </c>
      <c r="K601" s="831"/>
      <c r="L601" s="831"/>
    </row>
    <row r="602" spans="1:12" s="966" customFormat="1" ht="15" customHeight="1" x14ac:dyDescent="0.25">
      <c r="A602" s="802"/>
      <c r="B602" s="1346" t="s">
        <v>142</v>
      </c>
      <c r="C602" s="1341"/>
      <c r="D602" s="1341" t="s">
        <v>410</v>
      </c>
      <c r="E602" s="1344" t="s">
        <v>114</v>
      </c>
      <c r="F602" s="832"/>
      <c r="G602" s="889">
        <v>95926467.129999995</v>
      </c>
      <c r="H602" s="825">
        <v>103479042.14</v>
      </c>
      <c r="I602" s="826">
        <v>33258184.43</v>
      </c>
      <c r="J602" s="827">
        <f t="shared" si="127"/>
        <v>0.32140019604166775</v>
      </c>
      <c r="K602" s="831"/>
      <c r="L602" s="831"/>
    </row>
    <row r="603" spans="1:12" s="884" customFormat="1" x14ac:dyDescent="0.25">
      <c r="A603" s="876"/>
      <c r="B603" s="940"/>
      <c r="C603" s="941"/>
      <c r="D603" s="941"/>
      <c r="E603" s="942"/>
      <c r="F603" s="972" t="s">
        <v>144</v>
      </c>
      <c r="G603" s="973">
        <f>G604+G605</f>
        <v>1695000</v>
      </c>
      <c r="H603" s="974">
        <f>H604+H605</f>
        <v>1695840</v>
      </c>
      <c r="I603" s="892">
        <f t="shared" ref="I603" si="150">I604+I605</f>
        <v>386957.69</v>
      </c>
      <c r="J603" s="893">
        <f t="shared" si="127"/>
        <v>0.22818054179639588</v>
      </c>
      <c r="K603" s="831"/>
      <c r="L603" s="831"/>
    </row>
    <row r="604" spans="1:12" s="763" customFormat="1" ht="12.75" customHeight="1" x14ac:dyDescent="0.25">
      <c r="A604" s="802"/>
      <c r="B604" s="955" t="s">
        <v>11</v>
      </c>
      <c r="C604" s="894"/>
      <c r="D604" s="894" t="s">
        <v>411</v>
      </c>
      <c r="E604" s="895" t="s">
        <v>15</v>
      </c>
      <c r="F604" s="832"/>
      <c r="G604" s="889">
        <v>400000</v>
      </c>
      <c r="H604" s="825">
        <v>400000</v>
      </c>
      <c r="I604" s="826">
        <v>87428.29</v>
      </c>
      <c r="J604" s="827">
        <f t="shared" si="127"/>
        <v>0.21857072499999999</v>
      </c>
      <c r="K604" s="831"/>
      <c r="L604" s="831"/>
    </row>
    <row r="605" spans="1:12" s="966" customFormat="1" ht="12.75" customHeight="1" x14ac:dyDescent="0.25">
      <c r="A605" s="802"/>
      <c r="B605" s="1025" t="s">
        <v>142</v>
      </c>
      <c r="C605" s="894" t="s">
        <v>597</v>
      </c>
      <c r="D605" s="894" t="s">
        <v>411</v>
      </c>
      <c r="E605" s="895" t="s">
        <v>12</v>
      </c>
      <c r="F605" s="832"/>
      <c r="G605" s="889">
        <v>1295000</v>
      </c>
      <c r="H605" s="825">
        <v>1295840</v>
      </c>
      <c r="I605" s="826">
        <v>299529.40000000002</v>
      </c>
      <c r="J605" s="827">
        <f t="shared" si="127"/>
        <v>0.23114690085195705</v>
      </c>
      <c r="K605" s="831"/>
      <c r="L605" s="831"/>
    </row>
    <row r="606" spans="1:12" s="884" customFormat="1" ht="53.25" customHeight="1" x14ac:dyDescent="0.25">
      <c r="A606" s="876"/>
      <c r="B606" s="940"/>
      <c r="C606" s="941"/>
      <c r="D606" s="941"/>
      <c r="E606" s="942"/>
      <c r="F606" s="972" t="s">
        <v>145</v>
      </c>
      <c r="G606" s="973">
        <f>G607</f>
        <v>1400452.07</v>
      </c>
      <c r="H606" s="974">
        <f>H607</f>
        <v>1491499.03</v>
      </c>
      <c r="I606" s="892">
        <f t="shared" ref="I606" si="151">I607</f>
        <v>419938.48</v>
      </c>
      <c r="J606" s="893">
        <f t="shared" si="127"/>
        <v>0.28155464506068101</v>
      </c>
      <c r="K606" s="831"/>
      <c r="L606" s="831"/>
    </row>
    <row r="607" spans="1:12" s="763" customFormat="1" ht="14.25" customHeight="1" x14ac:dyDescent="0.25">
      <c r="A607" s="802"/>
      <c r="B607" s="1345" t="s">
        <v>142</v>
      </c>
      <c r="C607" s="1347"/>
      <c r="D607" s="1347" t="s">
        <v>412</v>
      </c>
      <c r="E607" s="1348" t="s">
        <v>114</v>
      </c>
      <c r="F607" s="832"/>
      <c r="G607" s="889">
        <v>1400452.07</v>
      </c>
      <c r="H607" s="825">
        <v>1491499.03</v>
      </c>
      <c r="I607" s="826">
        <v>419938.48</v>
      </c>
      <c r="J607" s="827">
        <f t="shared" si="127"/>
        <v>0.28155464506068101</v>
      </c>
      <c r="K607" s="831"/>
      <c r="L607" s="831"/>
    </row>
    <row r="608" spans="1:12" s="763" customFormat="1" ht="30" customHeight="1" x14ac:dyDescent="0.25">
      <c r="A608" s="802"/>
      <c r="B608" s="940"/>
      <c r="C608" s="941"/>
      <c r="D608" s="941"/>
      <c r="E608" s="942"/>
      <c r="F608" s="972" t="s">
        <v>498</v>
      </c>
      <c r="G608" s="973">
        <f>G609</f>
        <v>1400452.07</v>
      </c>
      <c r="H608" s="974">
        <f>SUM(H611)</f>
        <v>150000</v>
      </c>
      <c r="I608" s="892">
        <f>SUM(I611)</f>
        <v>150000</v>
      </c>
      <c r="J608" s="893">
        <f t="shared" si="127"/>
        <v>1</v>
      </c>
      <c r="K608" s="831"/>
      <c r="L608" s="831"/>
    </row>
    <row r="609" spans="1:12" s="763" customFormat="1" ht="14.25" hidden="1" customHeight="1" x14ac:dyDescent="0.25">
      <c r="A609" s="802"/>
      <c r="B609" s="1345" t="s">
        <v>142</v>
      </c>
      <c r="C609" s="1347"/>
      <c r="D609" s="1347" t="s">
        <v>497</v>
      </c>
      <c r="E609" s="1348" t="s">
        <v>114</v>
      </c>
      <c r="F609" s="832"/>
      <c r="G609" s="889">
        <v>1400452.07</v>
      </c>
      <c r="H609" s="825"/>
      <c r="I609" s="826"/>
      <c r="J609" s="827" t="e">
        <f t="shared" ref="J609:J675" si="152">I609/H609</f>
        <v>#DIV/0!</v>
      </c>
      <c r="K609" s="831"/>
      <c r="L609" s="831"/>
    </row>
    <row r="610" spans="1:12" s="763" customFormat="1" ht="33" hidden="1" customHeight="1" x14ac:dyDescent="0.25">
      <c r="A610" s="802"/>
      <c r="B610" s="940"/>
      <c r="C610" s="941"/>
      <c r="D610" s="941"/>
      <c r="E610" s="942"/>
      <c r="F610" s="972" t="s">
        <v>21</v>
      </c>
      <c r="G610" s="973"/>
      <c r="H610" s="974"/>
      <c r="I610" s="892"/>
      <c r="J610" s="893" t="e">
        <f t="shared" si="152"/>
        <v>#DIV/0!</v>
      </c>
      <c r="K610" s="831"/>
      <c r="L610" s="831"/>
    </row>
    <row r="611" spans="1:12" s="763" customFormat="1" ht="14.25" customHeight="1" x14ac:dyDescent="0.25">
      <c r="A611" s="802"/>
      <c r="B611" s="1345" t="s">
        <v>41</v>
      </c>
      <c r="C611" s="1347"/>
      <c r="D611" s="1347" t="s">
        <v>446</v>
      </c>
      <c r="E611" s="1348" t="s">
        <v>22</v>
      </c>
      <c r="F611" s="832"/>
      <c r="G611" s="889"/>
      <c r="H611" s="825">
        <v>150000</v>
      </c>
      <c r="I611" s="826">
        <v>150000</v>
      </c>
      <c r="J611" s="827">
        <f t="shared" si="152"/>
        <v>1</v>
      </c>
      <c r="K611" s="831"/>
      <c r="L611" s="831"/>
    </row>
    <row r="612" spans="1:12" s="884" customFormat="1" hidden="1" x14ac:dyDescent="0.25">
      <c r="A612" s="876"/>
      <c r="B612" s="940"/>
      <c r="C612" s="941"/>
      <c r="D612" s="941"/>
      <c r="E612" s="942"/>
      <c r="F612" s="972" t="s">
        <v>146</v>
      </c>
      <c r="G612" s="973">
        <f>SUM(G613:G613)</f>
        <v>0</v>
      </c>
      <c r="H612" s="974"/>
      <c r="I612" s="892"/>
      <c r="J612" s="893" t="e">
        <f t="shared" si="152"/>
        <v>#DIV/0!</v>
      </c>
      <c r="K612" s="831"/>
      <c r="L612" s="831"/>
    </row>
    <row r="613" spans="1:12" s="763" customFormat="1" ht="14.25" hidden="1" customHeight="1" x14ac:dyDescent="0.25">
      <c r="A613" s="802"/>
      <c r="B613" s="1345" t="s">
        <v>41</v>
      </c>
      <c r="C613" s="1347"/>
      <c r="D613" s="1347" t="s">
        <v>459</v>
      </c>
      <c r="E613" s="1348" t="s">
        <v>22</v>
      </c>
      <c r="F613" s="832"/>
      <c r="G613" s="889"/>
      <c r="H613" s="825"/>
      <c r="I613" s="826"/>
      <c r="J613" s="827" t="e">
        <f t="shared" si="152"/>
        <v>#DIV/0!</v>
      </c>
      <c r="K613" s="831"/>
      <c r="L613" s="831"/>
    </row>
    <row r="614" spans="1:12" s="763" customFormat="1" ht="65.25" hidden="1" customHeight="1" x14ac:dyDescent="0.25">
      <c r="A614" s="802"/>
      <c r="B614" s="940"/>
      <c r="C614" s="941"/>
      <c r="D614" s="941"/>
      <c r="E614" s="942"/>
      <c r="F614" s="972" t="s">
        <v>534</v>
      </c>
      <c r="G614" s="973"/>
      <c r="H614" s="974"/>
      <c r="I614" s="892"/>
      <c r="J614" s="893" t="e">
        <f t="shared" si="152"/>
        <v>#DIV/0!</v>
      </c>
      <c r="K614" s="831"/>
      <c r="L614" s="831"/>
    </row>
    <row r="615" spans="1:12" s="763" customFormat="1" ht="14.25" hidden="1" customHeight="1" x14ac:dyDescent="0.25">
      <c r="A615" s="802"/>
      <c r="B615" s="1345" t="s">
        <v>142</v>
      </c>
      <c r="C615" s="1347" t="s">
        <v>532</v>
      </c>
      <c r="D615" s="1347" t="s">
        <v>535</v>
      </c>
      <c r="E615" s="1348" t="s">
        <v>12</v>
      </c>
      <c r="F615" s="832"/>
      <c r="G615" s="889"/>
      <c r="H615" s="825"/>
      <c r="I615" s="826"/>
      <c r="J615" s="827" t="e">
        <f t="shared" si="152"/>
        <v>#DIV/0!</v>
      </c>
      <c r="K615" s="831"/>
      <c r="L615" s="831"/>
    </row>
    <row r="616" spans="1:12" s="763" customFormat="1" ht="63" hidden="1" customHeight="1" x14ac:dyDescent="0.25">
      <c r="A616" s="802"/>
      <c r="B616" s="940"/>
      <c r="C616" s="941"/>
      <c r="D616" s="941"/>
      <c r="E616" s="942"/>
      <c r="F616" s="972" t="s">
        <v>507</v>
      </c>
      <c r="G616" s="973"/>
      <c r="H616" s="974"/>
      <c r="I616" s="892"/>
      <c r="J616" s="893" t="e">
        <f t="shared" si="152"/>
        <v>#DIV/0!</v>
      </c>
      <c r="K616" s="831"/>
      <c r="L616" s="831"/>
    </row>
    <row r="617" spans="1:12" s="763" customFormat="1" ht="15" hidden="1" customHeight="1" x14ac:dyDescent="0.25">
      <c r="A617" s="802"/>
      <c r="B617" s="962" t="s">
        <v>142</v>
      </c>
      <c r="C617" s="821"/>
      <c r="D617" s="821" t="s">
        <v>508</v>
      </c>
      <c r="E617" s="821" t="s">
        <v>114</v>
      </c>
      <c r="F617" s="1046"/>
      <c r="G617" s="1233"/>
      <c r="H617" s="825"/>
      <c r="I617" s="826"/>
      <c r="J617" s="827" t="e">
        <f t="shared" si="152"/>
        <v>#DIV/0!</v>
      </c>
      <c r="K617" s="831"/>
      <c r="L617" s="831"/>
    </row>
    <row r="618" spans="1:12" s="763" customFormat="1" ht="33" hidden="1" customHeight="1" x14ac:dyDescent="0.25">
      <c r="A618" s="802"/>
      <c r="B618" s="940"/>
      <c r="C618" s="941"/>
      <c r="D618" s="941"/>
      <c r="E618" s="942"/>
      <c r="F618" s="972" t="s">
        <v>518</v>
      </c>
      <c r="G618" s="973"/>
      <c r="H618" s="974">
        <f>SUM(H619)</f>
        <v>0</v>
      </c>
      <c r="I618" s="892">
        <f>SUM(I619)</f>
        <v>0</v>
      </c>
      <c r="J618" s="893" t="e">
        <f t="shared" si="152"/>
        <v>#DIV/0!</v>
      </c>
      <c r="K618" s="831"/>
      <c r="L618" s="831"/>
    </row>
    <row r="619" spans="1:12" s="763" customFormat="1" ht="15" hidden="1" customHeight="1" x14ac:dyDescent="0.25">
      <c r="A619" s="802"/>
      <c r="B619" s="962" t="s">
        <v>142</v>
      </c>
      <c r="C619" s="821"/>
      <c r="D619" s="821" t="s">
        <v>519</v>
      </c>
      <c r="E619" s="821" t="s">
        <v>114</v>
      </c>
      <c r="F619" s="1046"/>
      <c r="G619" s="1233"/>
      <c r="H619" s="825"/>
      <c r="I619" s="826"/>
      <c r="J619" s="827" t="e">
        <f t="shared" si="152"/>
        <v>#DIV/0!</v>
      </c>
      <c r="K619" s="831"/>
      <c r="L619" s="831"/>
    </row>
    <row r="620" spans="1:12" s="1231" customFormat="1" ht="46.5" customHeight="1" x14ac:dyDescent="0.25">
      <c r="A620" s="1232"/>
      <c r="B620" s="912"/>
      <c r="C620" s="913"/>
      <c r="D620" s="913"/>
      <c r="E620" s="914"/>
      <c r="F620" s="899" t="s">
        <v>199</v>
      </c>
      <c r="G620" s="900">
        <f>G623+G625+G629</f>
        <v>241420301.34999999</v>
      </c>
      <c r="H620" s="901">
        <f>H623+H625+H627+H629+H621+H632+H634+H636</f>
        <v>277354206.13</v>
      </c>
      <c r="I620" s="902">
        <f>I623+I625+I627+I629+I621+I632+I634+I636</f>
        <v>75768247.840000004</v>
      </c>
      <c r="J620" s="903">
        <f t="shared" si="152"/>
        <v>0.27318225635448379</v>
      </c>
      <c r="K620" s="831"/>
      <c r="L620" s="831"/>
    </row>
    <row r="621" spans="1:12" s="1231" customFormat="1" ht="16.5" customHeight="1" x14ac:dyDescent="0.25">
      <c r="A621" s="1232"/>
      <c r="B621" s="940"/>
      <c r="C621" s="941"/>
      <c r="D621" s="941"/>
      <c r="E621" s="942"/>
      <c r="F621" s="972" t="s">
        <v>69</v>
      </c>
      <c r="G621" s="973"/>
      <c r="H621" s="974">
        <f>H622</f>
        <v>268252814.00999999</v>
      </c>
      <c r="I621" s="892">
        <f>I622</f>
        <v>75078247.840000004</v>
      </c>
      <c r="J621" s="893">
        <f t="shared" si="152"/>
        <v>0.27987869621081113</v>
      </c>
      <c r="K621" s="831"/>
      <c r="L621" s="831"/>
    </row>
    <row r="622" spans="1:12" s="1231" customFormat="1" ht="15" customHeight="1" x14ac:dyDescent="0.25">
      <c r="A622" s="1232"/>
      <c r="B622" s="955" t="s">
        <v>142</v>
      </c>
      <c r="C622" s="894"/>
      <c r="D622" s="894" t="s">
        <v>460</v>
      </c>
      <c r="E622" s="895" t="s">
        <v>26</v>
      </c>
      <c r="F622" s="832"/>
      <c r="G622" s="889"/>
      <c r="H622" s="825">
        <v>268252814.00999999</v>
      </c>
      <c r="I622" s="826">
        <v>75078247.840000004</v>
      </c>
      <c r="J622" s="827">
        <f t="shared" si="152"/>
        <v>0.27987869621081113</v>
      </c>
      <c r="K622" s="831"/>
      <c r="L622" s="831"/>
    </row>
    <row r="623" spans="1:12" s="884" customFormat="1" ht="17.25" hidden="1" customHeight="1" x14ac:dyDescent="0.25">
      <c r="A623" s="876"/>
      <c r="B623" s="940"/>
      <c r="C623" s="941"/>
      <c r="D623" s="941"/>
      <c r="E623" s="942"/>
      <c r="F623" s="972" t="s">
        <v>148</v>
      </c>
      <c r="G623" s="973">
        <f>G624</f>
        <v>239765376.34999999</v>
      </c>
      <c r="H623" s="974">
        <f>H624</f>
        <v>0</v>
      </c>
      <c r="I623" s="892">
        <f t="shared" ref="I623" si="153">I624</f>
        <v>0</v>
      </c>
      <c r="J623" s="893" t="e">
        <f t="shared" si="152"/>
        <v>#DIV/0!</v>
      </c>
      <c r="K623" s="831"/>
      <c r="L623" s="831"/>
    </row>
    <row r="624" spans="1:12" s="763" customFormat="1" ht="15.75" hidden="1" customHeight="1" x14ac:dyDescent="0.25">
      <c r="A624" s="802"/>
      <c r="B624" s="955" t="s">
        <v>142</v>
      </c>
      <c r="C624" s="894"/>
      <c r="D624" s="894" t="s">
        <v>413</v>
      </c>
      <c r="E624" s="895" t="s">
        <v>26</v>
      </c>
      <c r="F624" s="832"/>
      <c r="G624" s="889">
        <v>239765376.34999999</v>
      </c>
      <c r="H624" s="825"/>
      <c r="I624" s="826"/>
      <c r="J624" s="827" t="e">
        <f t="shared" si="152"/>
        <v>#DIV/0!</v>
      </c>
      <c r="K624" s="831"/>
      <c r="L624" s="831"/>
    </row>
    <row r="625" spans="1:12" s="884" customFormat="1" ht="30" customHeight="1" x14ac:dyDescent="0.25">
      <c r="A625" s="876"/>
      <c r="B625" s="940"/>
      <c r="C625" s="941"/>
      <c r="D625" s="941"/>
      <c r="E625" s="942"/>
      <c r="F625" s="972" t="s">
        <v>92</v>
      </c>
      <c r="G625" s="973">
        <f>G626</f>
        <v>690000</v>
      </c>
      <c r="H625" s="974">
        <f>H626</f>
        <v>690000</v>
      </c>
      <c r="I625" s="892">
        <f t="shared" ref="I625" si="154">I626</f>
        <v>690000</v>
      </c>
      <c r="J625" s="893">
        <f t="shared" si="152"/>
        <v>1</v>
      </c>
      <c r="K625" s="831"/>
      <c r="L625" s="831"/>
    </row>
    <row r="626" spans="1:12" s="763" customFormat="1" ht="15.75" customHeight="1" x14ac:dyDescent="0.25">
      <c r="A626" s="802"/>
      <c r="B626" s="1345" t="s">
        <v>142</v>
      </c>
      <c r="C626" s="1347"/>
      <c r="D626" s="1347" t="s">
        <v>414</v>
      </c>
      <c r="E626" s="1348" t="s">
        <v>149</v>
      </c>
      <c r="F626" s="832"/>
      <c r="G626" s="889">
        <v>690000</v>
      </c>
      <c r="H626" s="825">
        <v>690000</v>
      </c>
      <c r="I626" s="826">
        <v>690000</v>
      </c>
      <c r="J626" s="827">
        <f t="shared" si="152"/>
        <v>1</v>
      </c>
      <c r="K626" s="831"/>
      <c r="L626" s="831"/>
    </row>
    <row r="627" spans="1:12" s="763" customFormat="1" ht="48.75" customHeight="1" x14ac:dyDescent="0.25">
      <c r="A627" s="802"/>
      <c r="B627" s="940"/>
      <c r="C627" s="941"/>
      <c r="D627" s="941"/>
      <c r="E627" s="942"/>
      <c r="F627" s="972" t="s">
        <v>520</v>
      </c>
      <c r="G627" s="973"/>
      <c r="H627" s="974">
        <f>SUM(H628)</f>
        <v>8286063.1200000001</v>
      </c>
      <c r="I627" s="892">
        <f>SUM(I628)</f>
        <v>0</v>
      </c>
      <c r="J627" s="893">
        <f t="shared" si="152"/>
        <v>0</v>
      </c>
      <c r="K627" s="831"/>
      <c r="L627" s="831"/>
    </row>
    <row r="628" spans="1:12" s="763" customFormat="1" ht="26.25" customHeight="1" x14ac:dyDescent="0.25">
      <c r="A628" s="802"/>
      <c r="B628" s="962" t="s">
        <v>142</v>
      </c>
      <c r="C628" s="821" t="s">
        <v>533</v>
      </c>
      <c r="D628" s="821" t="s">
        <v>668</v>
      </c>
      <c r="E628" s="821"/>
      <c r="F628" s="1234"/>
      <c r="G628" s="923"/>
      <c r="H628" s="924">
        <v>8286063.1200000001</v>
      </c>
      <c r="I628" s="826">
        <v>0</v>
      </c>
      <c r="J628" s="827">
        <f t="shared" si="152"/>
        <v>0</v>
      </c>
      <c r="K628" s="831"/>
      <c r="L628" s="831"/>
    </row>
    <row r="629" spans="1:12" s="763" customFormat="1" ht="62.25" customHeight="1" x14ac:dyDescent="0.25">
      <c r="A629" s="802"/>
      <c r="B629" s="940"/>
      <c r="C629" s="941"/>
      <c r="D629" s="941"/>
      <c r="E629" s="942"/>
      <c r="F629" s="972" t="s">
        <v>147</v>
      </c>
      <c r="G629" s="973">
        <f>G630</f>
        <v>964925</v>
      </c>
      <c r="H629" s="974">
        <f>H630+H631</f>
        <v>125329</v>
      </c>
      <c r="I629" s="892">
        <f>I630+I631</f>
        <v>0</v>
      </c>
      <c r="J629" s="893">
        <f t="shared" si="152"/>
        <v>0</v>
      </c>
      <c r="K629" s="831"/>
      <c r="L629" s="831"/>
    </row>
    <row r="630" spans="1:12" s="763" customFormat="1" ht="21" customHeight="1" x14ac:dyDescent="0.25">
      <c r="A630" s="802"/>
      <c r="B630" s="1345" t="s">
        <v>142</v>
      </c>
      <c r="C630" s="1347" t="s">
        <v>532</v>
      </c>
      <c r="D630" s="1347" t="s">
        <v>415</v>
      </c>
      <c r="E630" s="1348" t="s">
        <v>26</v>
      </c>
      <c r="F630" s="832"/>
      <c r="G630" s="889">
        <v>964925</v>
      </c>
      <c r="H630" s="825"/>
      <c r="I630" s="826">
        <v>0</v>
      </c>
      <c r="J630" s="827" t="e">
        <f t="shared" si="152"/>
        <v>#DIV/0!</v>
      </c>
      <c r="K630" s="831"/>
      <c r="L630" s="831"/>
    </row>
    <row r="631" spans="1:12" s="763" customFormat="1" ht="21" customHeight="1" x14ac:dyDescent="0.25">
      <c r="A631" s="802"/>
      <c r="B631" s="1345" t="s">
        <v>142</v>
      </c>
      <c r="C631" s="1347" t="s">
        <v>533</v>
      </c>
      <c r="D631" s="1347" t="s">
        <v>415</v>
      </c>
      <c r="E631" s="1348" t="s">
        <v>26</v>
      </c>
      <c r="F631" s="1234"/>
      <c r="G631" s="889"/>
      <c r="H631" s="825">
        <v>125329</v>
      </c>
      <c r="I631" s="826">
        <v>0</v>
      </c>
      <c r="J631" s="827">
        <f t="shared" si="152"/>
        <v>0</v>
      </c>
      <c r="K631" s="831"/>
      <c r="L631" s="831"/>
    </row>
    <row r="632" spans="1:12" s="1224" customFormat="1" ht="66.75" customHeight="1" x14ac:dyDescent="0.25">
      <c r="A632" s="802"/>
      <c r="B632" s="940"/>
      <c r="C632" s="941"/>
      <c r="D632" s="941"/>
      <c r="E632" s="942"/>
      <c r="F632" s="972" t="s">
        <v>509</v>
      </c>
      <c r="G632" s="973"/>
      <c r="H632" s="974">
        <f>SUM(H633)</f>
        <v>0</v>
      </c>
      <c r="I632" s="892">
        <f>SUM(I633)</f>
        <v>0</v>
      </c>
      <c r="J632" s="893" t="e">
        <f t="shared" si="152"/>
        <v>#DIV/0!</v>
      </c>
      <c r="K632" s="831"/>
      <c r="L632" s="831"/>
    </row>
    <row r="633" spans="1:12" s="763" customFormat="1" ht="18.75" customHeight="1" x14ac:dyDescent="0.25">
      <c r="A633" s="802"/>
      <c r="B633" s="962" t="s">
        <v>142</v>
      </c>
      <c r="C633" s="821"/>
      <c r="D633" s="821" t="s">
        <v>510</v>
      </c>
      <c r="E633" s="821" t="s">
        <v>26</v>
      </c>
      <c r="F633" s="1069"/>
      <c r="G633" s="1233"/>
      <c r="H633" s="825"/>
      <c r="I633" s="826">
        <v>0</v>
      </c>
      <c r="J633" s="827" t="e">
        <f t="shared" si="152"/>
        <v>#DIV/0!</v>
      </c>
      <c r="K633" s="831"/>
      <c r="L633" s="831"/>
    </row>
    <row r="634" spans="1:12" s="763" customFormat="1" ht="48.75" customHeight="1" x14ac:dyDescent="0.25">
      <c r="A634" s="802"/>
      <c r="B634" s="940"/>
      <c r="C634" s="941"/>
      <c r="D634" s="941"/>
      <c r="E634" s="942"/>
      <c r="F634" s="972" t="s">
        <v>498</v>
      </c>
      <c r="G634" s="973"/>
      <c r="H634" s="974">
        <f>SUM(H635)</f>
        <v>0</v>
      </c>
      <c r="I634" s="892">
        <f>SUM(I635)</f>
        <v>0</v>
      </c>
      <c r="J634" s="893" t="e">
        <f t="shared" si="152"/>
        <v>#DIV/0!</v>
      </c>
      <c r="K634" s="831"/>
      <c r="L634" s="831"/>
    </row>
    <row r="635" spans="1:12" s="763" customFormat="1" ht="26.25" customHeight="1" x14ac:dyDescent="0.25">
      <c r="A635" s="802"/>
      <c r="B635" s="962" t="s">
        <v>142</v>
      </c>
      <c r="C635" s="821" t="s">
        <v>533</v>
      </c>
      <c r="D635" s="821" t="s">
        <v>537</v>
      </c>
      <c r="E635" s="821"/>
      <c r="F635" s="1234"/>
      <c r="G635" s="923"/>
      <c r="H635" s="924"/>
      <c r="I635" s="826"/>
      <c r="J635" s="827" t="e">
        <f t="shared" si="152"/>
        <v>#DIV/0!</v>
      </c>
      <c r="K635" s="831"/>
      <c r="L635" s="831"/>
    </row>
    <row r="636" spans="1:12" s="763" customFormat="1" ht="48.75" customHeight="1" x14ac:dyDescent="0.25">
      <c r="A636" s="802"/>
      <c r="B636" s="940"/>
      <c r="C636" s="941"/>
      <c r="D636" s="941"/>
      <c r="E636" s="942"/>
      <c r="F636" s="972" t="s">
        <v>536</v>
      </c>
      <c r="G636" s="973"/>
      <c r="H636" s="974">
        <f>SUM(H637)</f>
        <v>0</v>
      </c>
      <c r="I636" s="892">
        <f>SUM(I637)</f>
        <v>0</v>
      </c>
      <c r="J636" s="893" t="e">
        <f t="shared" si="152"/>
        <v>#DIV/0!</v>
      </c>
      <c r="K636" s="831"/>
      <c r="L636" s="831"/>
    </row>
    <row r="637" spans="1:12" s="763" customFormat="1" ht="26.25" customHeight="1" x14ac:dyDescent="0.25">
      <c r="A637" s="802"/>
      <c r="B637" s="962" t="s">
        <v>142</v>
      </c>
      <c r="C637" s="821" t="s">
        <v>533</v>
      </c>
      <c r="D637" s="821" t="s">
        <v>538</v>
      </c>
      <c r="E637" s="821"/>
      <c r="F637" s="1234"/>
      <c r="G637" s="923"/>
      <c r="H637" s="924"/>
      <c r="I637" s="826"/>
      <c r="J637" s="827" t="e">
        <f t="shared" si="152"/>
        <v>#DIV/0!</v>
      </c>
      <c r="K637" s="831"/>
      <c r="L637" s="831"/>
    </row>
    <row r="638" spans="1:12" s="1231" customFormat="1" ht="33.75" customHeight="1" x14ac:dyDescent="0.25">
      <c r="A638" s="1232"/>
      <c r="B638" s="912"/>
      <c r="C638" s="913"/>
      <c r="D638" s="913"/>
      <c r="E638" s="914"/>
      <c r="F638" s="899" t="s">
        <v>200</v>
      </c>
      <c r="G638" s="900">
        <f t="shared" ref="G638:I638" si="155">G639</f>
        <v>558000</v>
      </c>
      <c r="H638" s="901">
        <f t="shared" si="155"/>
        <v>558000</v>
      </c>
      <c r="I638" s="902">
        <f t="shared" si="155"/>
        <v>0</v>
      </c>
      <c r="J638" s="903">
        <f t="shared" si="152"/>
        <v>0</v>
      </c>
      <c r="K638" s="831"/>
      <c r="L638" s="831"/>
    </row>
    <row r="639" spans="1:12" s="884" customFormat="1" ht="30.75" customHeight="1" x14ac:dyDescent="0.25">
      <c r="A639" s="876"/>
      <c r="B639" s="940"/>
      <c r="C639" s="941"/>
      <c r="D639" s="941"/>
      <c r="E639" s="942"/>
      <c r="F639" s="972" t="s">
        <v>150</v>
      </c>
      <c r="G639" s="973">
        <f>SUM(G640:G640)</f>
        <v>558000</v>
      </c>
      <c r="H639" s="974">
        <f>SUM(H640:H640)</f>
        <v>558000</v>
      </c>
      <c r="I639" s="892">
        <f>SUM(I640:I640)</f>
        <v>0</v>
      </c>
      <c r="J639" s="893">
        <f t="shared" si="152"/>
        <v>0</v>
      </c>
      <c r="K639" s="831"/>
      <c r="L639" s="831"/>
    </row>
    <row r="640" spans="1:12" s="763" customFormat="1" ht="15.75" customHeight="1" x14ac:dyDescent="0.25">
      <c r="A640" s="802"/>
      <c r="B640" s="955" t="s">
        <v>142</v>
      </c>
      <c r="C640" s="894"/>
      <c r="D640" s="894" t="s">
        <v>416</v>
      </c>
      <c r="E640" s="895" t="s">
        <v>26</v>
      </c>
      <c r="F640" s="823"/>
      <c r="G640" s="889">
        <v>558000</v>
      </c>
      <c r="H640" s="825">
        <v>558000</v>
      </c>
      <c r="I640" s="826">
        <v>0</v>
      </c>
      <c r="J640" s="827">
        <f t="shared" si="152"/>
        <v>0</v>
      </c>
      <c r="K640" s="831"/>
      <c r="L640" s="831"/>
    </row>
    <row r="641" spans="1:12" s="1231" customFormat="1" ht="51.75" hidden="1" customHeight="1" x14ac:dyDescent="0.25">
      <c r="A641" s="1232"/>
      <c r="B641" s="912"/>
      <c r="C641" s="913"/>
      <c r="D641" s="913"/>
      <c r="E641" s="914"/>
      <c r="F641" s="899" t="s">
        <v>151</v>
      </c>
      <c r="G641" s="900">
        <f>G642</f>
        <v>2466618</v>
      </c>
      <c r="H641" s="901">
        <f>H642</f>
        <v>0</v>
      </c>
      <c r="I641" s="902">
        <f t="shared" ref="I641" si="156">I642</f>
        <v>0</v>
      </c>
      <c r="J641" s="903" t="e">
        <f t="shared" si="152"/>
        <v>#DIV/0!</v>
      </c>
      <c r="K641" s="831"/>
      <c r="L641" s="831"/>
    </row>
    <row r="642" spans="1:12" s="884" customFormat="1" ht="45" hidden="1" customHeight="1" x14ac:dyDescent="0.25">
      <c r="A642" s="876"/>
      <c r="B642" s="940"/>
      <c r="C642" s="941"/>
      <c r="D642" s="941"/>
      <c r="E642" s="942"/>
      <c r="F642" s="972" t="s">
        <v>151</v>
      </c>
      <c r="G642" s="973">
        <f>G643</f>
        <v>2466618</v>
      </c>
      <c r="H642" s="974">
        <f>SUM(H643:H644)</f>
        <v>0</v>
      </c>
      <c r="I642" s="892">
        <f>SUM(I643:I644)</f>
        <v>0</v>
      </c>
      <c r="J642" s="893" t="e">
        <f t="shared" si="152"/>
        <v>#DIV/0!</v>
      </c>
      <c r="K642" s="831"/>
      <c r="L642" s="831"/>
    </row>
    <row r="643" spans="1:12" s="763" customFormat="1" ht="15" hidden="1" customHeight="1" x14ac:dyDescent="0.25">
      <c r="A643" s="802"/>
      <c r="B643" s="1345" t="s">
        <v>142</v>
      </c>
      <c r="C643" s="1347" t="s">
        <v>532</v>
      </c>
      <c r="D643" s="1347" t="s">
        <v>417</v>
      </c>
      <c r="E643" s="1348" t="s">
        <v>102</v>
      </c>
      <c r="F643" s="1041"/>
      <c r="G643" s="889">
        <v>2466618</v>
      </c>
      <c r="H643" s="825"/>
      <c r="I643" s="826"/>
      <c r="J643" s="827" t="e">
        <f t="shared" si="152"/>
        <v>#DIV/0!</v>
      </c>
      <c r="K643" s="831"/>
      <c r="L643" s="831"/>
    </row>
    <row r="644" spans="1:12" s="763" customFormat="1" ht="15" hidden="1" customHeight="1" x14ac:dyDescent="0.25">
      <c r="A644" s="802"/>
      <c r="B644" s="962" t="s">
        <v>142</v>
      </c>
      <c r="C644" s="821" t="s">
        <v>533</v>
      </c>
      <c r="D644" s="821" t="s">
        <v>549</v>
      </c>
      <c r="E644" s="821" t="s">
        <v>102</v>
      </c>
      <c r="F644" s="1069"/>
      <c r="G644" s="1233"/>
      <c r="H644" s="825"/>
      <c r="I644" s="826"/>
      <c r="J644" s="827" t="e">
        <f t="shared" si="152"/>
        <v>#DIV/0!</v>
      </c>
      <c r="K644" s="831"/>
      <c r="L644" s="831"/>
    </row>
    <row r="645" spans="1:12" s="763" customFormat="1" ht="43.5" customHeight="1" x14ac:dyDescent="0.25">
      <c r="A645" s="802"/>
      <c r="B645" s="1235"/>
      <c r="C645" s="1236"/>
      <c r="D645" s="1236"/>
      <c r="E645" s="1236"/>
      <c r="F645" s="1173" t="s">
        <v>599</v>
      </c>
      <c r="G645" s="1237"/>
      <c r="H645" s="1237">
        <f>SUM(H646)</f>
        <v>15633145.550000001</v>
      </c>
      <c r="I645" s="1237">
        <f>SUM(I646)</f>
        <v>13583256.710000001</v>
      </c>
      <c r="J645" s="827">
        <f t="shared" si="152"/>
        <v>0.86887547144982602</v>
      </c>
      <c r="K645" s="831"/>
      <c r="L645" s="831"/>
    </row>
    <row r="646" spans="1:12" s="763" customFormat="1" ht="28.5" customHeight="1" x14ac:dyDescent="0.25">
      <c r="A646" s="802"/>
      <c r="B646" s="1197"/>
      <c r="C646" s="1198"/>
      <c r="D646" s="1198"/>
      <c r="E646" s="1198"/>
      <c r="F646" s="1092" t="s">
        <v>498</v>
      </c>
      <c r="G646" s="1098"/>
      <c r="H646" s="1098">
        <f>SUM(H647:H648)</f>
        <v>15633145.550000001</v>
      </c>
      <c r="I646" s="1098">
        <f>SUM(I647:I648)</f>
        <v>13583256.710000001</v>
      </c>
      <c r="J646" s="827">
        <f t="shared" si="152"/>
        <v>0.86887547144982602</v>
      </c>
      <c r="K646" s="831"/>
      <c r="L646" s="831"/>
    </row>
    <row r="647" spans="1:12" s="763" customFormat="1" ht="26.25" customHeight="1" x14ac:dyDescent="0.25">
      <c r="A647" s="802"/>
      <c r="B647" s="962" t="s">
        <v>142</v>
      </c>
      <c r="C647" s="821" t="s">
        <v>533</v>
      </c>
      <c r="D647" s="821" t="s">
        <v>600</v>
      </c>
      <c r="E647" s="821" t="s">
        <v>558</v>
      </c>
      <c r="F647" s="1069"/>
      <c r="G647" s="826"/>
      <c r="H647" s="826">
        <v>14138394.42</v>
      </c>
      <c r="I647" s="826">
        <v>13583256.710000001</v>
      </c>
      <c r="J647" s="1047">
        <f>I647/H647</f>
        <v>0.96073544891245166</v>
      </c>
      <c r="K647" s="831"/>
      <c r="L647" s="831"/>
    </row>
    <row r="648" spans="1:12" s="763" customFormat="1" ht="26.25" customHeight="1" x14ac:dyDescent="0.25">
      <c r="A648" s="802"/>
      <c r="B648" s="962" t="s">
        <v>142</v>
      </c>
      <c r="C648" s="821" t="s">
        <v>532</v>
      </c>
      <c r="D648" s="821" t="s">
        <v>668</v>
      </c>
      <c r="E648" s="821" t="s">
        <v>114</v>
      </c>
      <c r="F648" s="1069"/>
      <c r="G648" s="824"/>
      <c r="H648" s="824">
        <v>1494751.13</v>
      </c>
      <c r="I648" s="826">
        <v>0</v>
      </c>
      <c r="J648" s="1552"/>
      <c r="K648" s="831"/>
      <c r="L648" s="831"/>
    </row>
    <row r="649" spans="1:12" s="1231" customFormat="1" ht="37.5" customHeight="1" x14ac:dyDescent="0.25">
      <c r="A649" s="1232"/>
      <c r="B649" s="912"/>
      <c r="C649" s="913"/>
      <c r="D649" s="913"/>
      <c r="E649" s="914"/>
      <c r="F649" s="899" t="s">
        <v>152</v>
      </c>
      <c r="G649" s="900">
        <f>G650+G654</f>
        <v>69840731.609999999</v>
      </c>
      <c r="H649" s="901">
        <f>H650+H654+H652</f>
        <v>297915403.20999998</v>
      </c>
      <c r="I649" s="902">
        <f>I650+I654+I652</f>
        <v>71472620.519999996</v>
      </c>
      <c r="J649" s="903">
        <f t="shared" si="152"/>
        <v>0.23990911429852818</v>
      </c>
      <c r="K649" s="831"/>
      <c r="L649" s="831"/>
    </row>
    <row r="650" spans="1:12" s="884" customFormat="1" ht="69.75" customHeight="1" x14ac:dyDescent="0.25">
      <c r="A650" s="876"/>
      <c r="B650" s="940"/>
      <c r="C650" s="941"/>
      <c r="D650" s="941"/>
      <c r="E650" s="942"/>
      <c r="F650" s="972" t="s">
        <v>596</v>
      </c>
      <c r="G650" s="973">
        <f>G651</f>
        <v>60606060.609999999</v>
      </c>
      <c r="H650" s="974">
        <f>H651</f>
        <v>297915403.20999998</v>
      </c>
      <c r="I650" s="892">
        <f t="shared" ref="I650" si="157">I651</f>
        <v>71472620.519999996</v>
      </c>
      <c r="J650" s="893">
        <f t="shared" si="152"/>
        <v>0.23990911429852818</v>
      </c>
      <c r="K650" s="831"/>
      <c r="L650" s="831"/>
    </row>
    <row r="651" spans="1:12" s="763" customFormat="1" ht="15.75" customHeight="1" thickBot="1" x14ac:dyDescent="0.3">
      <c r="A651" s="802"/>
      <c r="B651" s="955" t="s">
        <v>41</v>
      </c>
      <c r="C651" s="894" t="s">
        <v>597</v>
      </c>
      <c r="D651" s="894" t="s">
        <v>598</v>
      </c>
      <c r="E651" s="895" t="s">
        <v>567</v>
      </c>
      <c r="F651" s="832"/>
      <c r="G651" s="889">
        <v>60606060.609999999</v>
      </c>
      <c r="H651" s="825">
        <v>297915403.20999998</v>
      </c>
      <c r="I651" s="826">
        <v>71472620.519999996</v>
      </c>
      <c r="J651" s="827">
        <f t="shared" si="152"/>
        <v>0.23990911429852818</v>
      </c>
      <c r="K651" s="831"/>
      <c r="L651" s="831"/>
    </row>
    <row r="652" spans="1:12" s="763" customFormat="1" ht="15.75" hidden="1" customHeight="1" x14ac:dyDescent="0.25">
      <c r="A652" s="802"/>
      <c r="B652" s="940"/>
      <c r="C652" s="941"/>
      <c r="D652" s="941"/>
      <c r="E652" s="942"/>
      <c r="F652" s="972" t="s">
        <v>447</v>
      </c>
      <c r="G652" s="973"/>
      <c r="H652" s="974">
        <f>H653</f>
        <v>0</v>
      </c>
      <c r="I652" s="892">
        <f>I653</f>
        <v>0</v>
      </c>
      <c r="J652" s="893" t="e">
        <f t="shared" si="152"/>
        <v>#DIV/0!</v>
      </c>
      <c r="K652" s="831"/>
      <c r="L652" s="831"/>
    </row>
    <row r="653" spans="1:12" s="763" customFormat="1" ht="15.75" hidden="1" customHeight="1" x14ac:dyDescent="0.25">
      <c r="A653" s="802"/>
      <c r="B653" s="955" t="s">
        <v>142</v>
      </c>
      <c r="C653" s="894"/>
      <c r="D653" s="894" t="s">
        <v>448</v>
      </c>
      <c r="E653" s="895" t="s">
        <v>114</v>
      </c>
      <c r="F653" s="832"/>
      <c r="G653" s="889"/>
      <c r="H653" s="825"/>
      <c r="I653" s="826"/>
      <c r="J653" s="827" t="e">
        <f t="shared" si="152"/>
        <v>#DIV/0!</v>
      </c>
      <c r="K653" s="831"/>
      <c r="L653" s="831"/>
    </row>
    <row r="654" spans="1:12" s="884" customFormat="1" ht="99" hidden="1" customHeight="1" x14ac:dyDescent="0.25">
      <c r="A654" s="876"/>
      <c r="B654" s="940"/>
      <c r="C654" s="941"/>
      <c r="D654" s="941"/>
      <c r="E654" s="942"/>
      <c r="F654" s="972" t="s">
        <v>272</v>
      </c>
      <c r="G654" s="973">
        <f>G655</f>
        <v>9234671</v>
      </c>
      <c r="H654" s="974">
        <f>H655</f>
        <v>0</v>
      </c>
      <c r="I654" s="892">
        <f t="shared" ref="I654" si="158">I655</f>
        <v>0</v>
      </c>
      <c r="J654" s="893" t="e">
        <f t="shared" si="152"/>
        <v>#DIV/0!</v>
      </c>
      <c r="K654" s="831"/>
      <c r="L654" s="831"/>
    </row>
    <row r="655" spans="1:12" s="763" customFormat="1" ht="16.5" hidden="1" customHeight="1" thickBot="1" x14ac:dyDescent="0.3">
      <c r="A655" s="802"/>
      <c r="B655" s="1001" t="s">
        <v>142</v>
      </c>
      <c r="C655" s="1002"/>
      <c r="D655" s="1002" t="s">
        <v>419</v>
      </c>
      <c r="E655" s="1238" t="s">
        <v>26</v>
      </c>
      <c r="F655" s="832"/>
      <c r="G655" s="807">
        <v>9234671</v>
      </c>
      <c r="H655" s="808"/>
      <c r="I655" s="809"/>
      <c r="J655" s="810" t="e">
        <f t="shared" si="152"/>
        <v>#DIV/0!</v>
      </c>
      <c r="K655" s="831"/>
      <c r="L655" s="831"/>
    </row>
    <row r="656" spans="1:12" s="930" customFormat="1" ht="51.75" customHeight="1" thickBot="1" x14ac:dyDescent="0.3">
      <c r="A656" s="769">
        <v>13</v>
      </c>
      <c r="B656" s="770"/>
      <c r="C656" s="771"/>
      <c r="D656" s="771"/>
      <c r="E656" s="772"/>
      <c r="F656" s="773" t="s">
        <v>240</v>
      </c>
      <c r="G656" s="774">
        <f>G657</f>
        <v>69805043.439999998</v>
      </c>
      <c r="H656" s="775">
        <f>H657</f>
        <v>84158706.439999998</v>
      </c>
      <c r="I656" s="776">
        <f>I657</f>
        <v>20573209.129999999</v>
      </c>
      <c r="J656" s="777">
        <f t="shared" si="152"/>
        <v>0.24445728790600454</v>
      </c>
      <c r="K656" s="831"/>
      <c r="L656" s="831"/>
    </row>
    <row r="657" spans="1:12" s="1217" customFormat="1" ht="47.25" customHeight="1" x14ac:dyDescent="0.25">
      <c r="A657" s="780"/>
      <c r="B657" s="1211"/>
      <c r="C657" s="1212"/>
      <c r="D657" s="1212"/>
      <c r="E657" s="1144"/>
      <c r="F657" s="1213" t="s">
        <v>201</v>
      </c>
      <c r="G657" s="1137">
        <f>G658+G660+G662+G664+G667+G670+G674</f>
        <v>69805043.439999998</v>
      </c>
      <c r="H657" s="1138">
        <f>H658+H660+H662+H664+H667+H670+H674+H672</f>
        <v>84158706.439999998</v>
      </c>
      <c r="I657" s="938">
        <f>I658+I660+I662+I664+I667+I670+I674+I672</f>
        <v>20573209.129999999</v>
      </c>
      <c r="J657" s="939">
        <f t="shared" si="152"/>
        <v>0.24445728790600454</v>
      </c>
      <c r="K657" s="831"/>
      <c r="L657" s="831"/>
    </row>
    <row r="658" spans="1:12" s="884" customFormat="1" ht="30.75" customHeight="1" x14ac:dyDescent="0.25">
      <c r="A658" s="876"/>
      <c r="B658" s="940"/>
      <c r="C658" s="941"/>
      <c r="D658" s="941"/>
      <c r="E658" s="942"/>
      <c r="F658" s="972" t="s">
        <v>153</v>
      </c>
      <c r="G658" s="973">
        <f t="shared" ref="G658:I658" si="159">SUM(G659:G659)</f>
        <v>54120504.060000002</v>
      </c>
      <c r="H658" s="974">
        <f t="shared" si="159"/>
        <v>56623108.880000003</v>
      </c>
      <c r="I658" s="892">
        <f t="shared" si="159"/>
        <v>16353622.18</v>
      </c>
      <c r="J658" s="893">
        <f t="shared" si="152"/>
        <v>0.28881533535464893</v>
      </c>
      <c r="K658" s="831"/>
      <c r="L658" s="831"/>
    </row>
    <row r="659" spans="1:12" s="763" customFormat="1" ht="15" customHeight="1" x14ac:dyDescent="0.25">
      <c r="A659" s="802"/>
      <c r="B659" s="1023" t="s">
        <v>42</v>
      </c>
      <c r="C659" s="821"/>
      <c r="D659" s="821" t="s">
        <v>420</v>
      </c>
      <c r="E659" s="822" t="s">
        <v>12</v>
      </c>
      <c r="F659" s="832"/>
      <c r="G659" s="889">
        <v>54120504.060000002</v>
      </c>
      <c r="H659" s="825">
        <v>56623108.880000003</v>
      </c>
      <c r="I659" s="826">
        <v>16353622.18</v>
      </c>
      <c r="J659" s="827">
        <f t="shared" si="152"/>
        <v>0.28881533535464893</v>
      </c>
      <c r="K659" s="831"/>
      <c r="L659" s="831"/>
    </row>
    <row r="660" spans="1:12" s="884" customFormat="1" ht="30" x14ac:dyDescent="0.25">
      <c r="A660" s="876"/>
      <c r="B660" s="940"/>
      <c r="C660" s="941"/>
      <c r="D660" s="941"/>
      <c r="E660" s="942"/>
      <c r="F660" s="972" t="s">
        <v>121</v>
      </c>
      <c r="G660" s="973">
        <f t="shared" ref="G660:I660" si="160">SUM(G661:G661)</f>
        <v>1000000</v>
      </c>
      <c r="H660" s="974">
        <f t="shared" si="160"/>
        <v>1000000</v>
      </c>
      <c r="I660" s="892">
        <f t="shared" si="160"/>
        <v>73466.67</v>
      </c>
      <c r="J660" s="893">
        <f t="shared" si="152"/>
        <v>7.3466669999999998E-2</v>
      </c>
      <c r="K660" s="831"/>
      <c r="L660" s="831"/>
    </row>
    <row r="661" spans="1:12" s="763" customFormat="1" ht="15.75" customHeight="1" x14ac:dyDescent="0.25">
      <c r="A661" s="802"/>
      <c r="B661" s="1014" t="s">
        <v>42</v>
      </c>
      <c r="C661" s="821"/>
      <c r="D661" s="821" t="s">
        <v>421</v>
      </c>
      <c r="E661" s="822" t="s">
        <v>15</v>
      </c>
      <c r="F661" s="832"/>
      <c r="G661" s="889">
        <v>1000000</v>
      </c>
      <c r="H661" s="825">
        <v>1000000</v>
      </c>
      <c r="I661" s="826">
        <v>73466.67</v>
      </c>
      <c r="J661" s="827">
        <f t="shared" si="152"/>
        <v>7.3466669999999998E-2</v>
      </c>
      <c r="K661" s="831"/>
      <c r="L661" s="831"/>
    </row>
    <row r="662" spans="1:12" s="884" customFormat="1" ht="17.25" customHeight="1" x14ac:dyDescent="0.25">
      <c r="A662" s="876"/>
      <c r="B662" s="940"/>
      <c r="C662" s="941"/>
      <c r="D662" s="941"/>
      <c r="E662" s="942"/>
      <c r="F662" s="972" t="s">
        <v>154</v>
      </c>
      <c r="G662" s="973">
        <f t="shared" ref="G662:I662" si="161">SUM(G663:G663)</f>
        <v>1000000</v>
      </c>
      <c r="H662" s="974">
        <f t="shared" si="161"/>
        <v>720000</v>
      </c>
      <c r="I662" s="892">
        <f t="shared" si="161"/>
        <v>28558.17</v>
      </c>
      <c r="J662" s="893">
        <f t="shared" si="152"/>
        <v>3.9664124999999995E-2</v>
      </c>
      <c r="K662" s="831"/>
      <c r="L662" s="831"/>
    </row>
    <row r="663" spans="1:12" s="763" customFormat="1" ht="14.25" customHeight="1" x14ac:dyDescent="0.25">
      <c r="A663" s="802"/>
      <c r="B663" s="1023" t="s">
        <v>42</v>
      </c>
      <c r="C663" s="821"/>
      <c r="D663" s="821" t="s">
        <v>426</v>
      </c>
      <c r="E663" s="822" t="s">
        <v>15</v>
      </c>
      <c r="F663" s="832"/>
      <c r="G663" s="889">
        <v>1000000</v>
      </c>
      <c r="H663" s="825">
        <v>720000</v>
      </c>
      <c r="I663" s="826">
        <v>28558.17</v>
      </c>
      <c r="J663" s="827">
        <f t="shared" si="152"/>
        <v>3.9664124999999995E-2</v>
      </c>
      <c r="K663" s="831"/>
      <c r="L663" s="831"/>
    </row>
    <row r="664" spans="1:12" s="1110" customFormat="1" ht="26.25" customHeight="1" x14ac:dyDescent="0.25">
      <c r="A664" s="1214"/>
      <c r="B664" s="940"/>
      <c r="C664" s="941"/>
      <c r="D664" s="941"/>
      <c r="E664" s="942"/>
      <c r="F664" s="972" t="s">
        <v>155</v>
      </c>
      <c r="G664" s="973">
        <f t="shared" ref="G664" si="162">SUM(G666:G666)</f>
        <v>7167341.4299999997</v>
      </c>
      <c r="H664" s="974">
        <f>H665+H666</f>
        <v>16390109.08</v>
      </c>
      <c r="I664" s="892">
        <f>I665+I666</f>
        <v>3275600.88</v>
      </c>
      <c r="J664" s="893">
        <f t="shared" si="152"/>
        <v>0.19985229286832787</v>
      </c>
      <c r="K664" s="831"/>
      <c r="L664" s="831"/>
    </row>
    <row r="665" spans="1:12" s="1110" customFormat="1" ht="15" customHeight="1" x14ac:dyDescent="0.25">
      <c r="A665" s="1214"/>
      <c r="B665" s="1023" t="s">
        <v>41</v>
      </c>
      <c r="C665" s="821"/>
      <c r="D665" s="821" t="s">
        <v>422</v>
      </c>
      <c r="E665" s="822" t="s">
        <v>15</v>
      </c>
      <c r="F665" s="832"/>
      <c r="G665" s="889">
        <v>7167341.4299999997</v>
      </c>
      <c r="H665" s="825"/>
      <c r="I665" s="826"/>
      <c r="J665" s="827" t="e">
        <f t="shared" si="152"/>
        <v>#DIV/0!</v>
      </c>
      <c r="K665" s="831"/>
      <c r="L665" s="831"/>
    </row>
    <row r="666" spans="1:12" s="763" customFormat="1" ht="15" customHeight="1" x14ac:dyDescent="0.25">
      <c r="A666" s="802"/>
      <c r="B666" s="1023" t="s">
        <v>42</v>
      </c>
      <c r="C666" s="821"/>
      <c r="D666" s="821" t="s">
        <v>422</v>
      </c>
      <c r="E666" s="822" t="s">
        <v>12</v>
      </c>
      <c r="F666" s="832"/>
      <c r="G666" s="889">
        <v>7167341.4299999997</v>
      </c>
      <c r="H666" s="825">
        <v>16390109.08</v>
      </c>
      <c r="I666" s="826">
        <v>3275600.88</v>
      </c>
      <c r="J666" s="827">
        <f t="shared" si="152"/>
        <v>0.19985229286832787</v>
      </c>
      <c r="K666" s="831"/>
      <c r="L666" s="831"/>
    </row>
    <row r="667" spans="1:12" s="1110" customFormat="1" ht="55.5" customHeight="1" x14ac:dyDescent="0.25">
      <c r="A667" s="1214"/>
      <c r="B667" s="940"/>
      <c r="C667" s="941"/>
      <c r="D667" s="941"/>
      <c r="E667" s="942"/>
      <c r="F667" s="972" t="s">
        <v>122</v>
      </c>
      <c r="G667" s="973">
        <f t="shared" ref="G667" si="163">SUM(G668:G668)</f>
        <v>420667.91</v>
      </c>
      <c r="H667" s="974">
        <f>SUM(H668:H669)</f>
        <v>1596740</v>
      </c>
      <c r="I667" s="892">
        <f>SUM(I668:I669)</f>
        <v>37762.550000000003</v>
      </c>
      <c r="J667" s="893">
        <f>I667/H667</f>
        <v>2.3649780177110866E-2</v>
      </c>
      <c r="K667" s="831"/>
      <c r="L667" s="831"/>
    </row>
    <row r="668" spans="1:12" s="763" customFormat="1" ht="15" customHeight="1" x14ac:dyDescent="0.25">
      <c r="A668" s="802"/>
      <c r="B668" s="1023" t="s">
        <v>41</v>
      </c>
      <c r="C668" s="821"/>
      <c r="D668" s="821" t="s">
        <v>423</v>
      </c>
      <c r="E668" s="822" t="s">
        <v>548</v>
      </c>
      <c r="F668" s="832"/>
      <c r="G668" s="889">
        <v>420667.91</v>
      </c>
      <c r="H668" s="825">
        <v>1396740</v>
      </c>
      <c r="I668" s="826">
        <v>0</v>
      </c>
      <c r="J668" s="827">
        <f t="shared" si="152"/>
        <v>0</v>
      </c>
      <c r="K668" s="831"/>
      <c r="L668" s="831"/>
    </row>
    <row r="669" spans="1:12" s="763" customFormat="1" ht="15" customHeight="1" x14ac:dyDescent="0.25">
      <c r="A669" s="802"/>
      <c r="B669" s="1023" t="s">
        <v>42</v>
      </c>
      <c r="C669" s="821"/>
      <c r="D669" s="821" t="s">
        <v>550</v>
      </c>
      <c r="E669" s="822" t="s">
        <v>15</v>
      </c>
      <c r="F669" s="1239"/>
      <c r="G669" s="923"/>
      <c r="H669" s="924">
        <v>200000</v>
      </c>
      <c r="I669" s="826">
        <v>37762.550000000003</v>
      </c>
      <c r="J669" s="827">
        <f t="shared" si="152"/>
        <v>0.18881275</v>
      </c>
      <c r="K669" s="831"/>
      <c r="L669" s="831"/>
    </row>
    <row r="670" spans="1:12" s="1110" customFormat="1" ht="51" customHeight="1" x14ac:dyDescent="0.25">
      <c r="A670" s="1214"/>
      <c r="B670" s="940"/>
      <c r="C670" s="941"/>
      <c r="D670" s="941"/>
      <c r="E670" s="942"/>
      <c r="F670" s="972" t="s">
        <v>156</v>
      </c>
      <c r="G670" s="973">
        <f t="shared" ref="G670:I670" si="164">SUM(G671:G671)</f>
        <v>3609870.6</v>
      </c>
      <c r="H670" s="974">
        <f t="shared" si="164"/>
        <v>5586685.8799999999</v>
      </c>
      <c r="I670" s="892">
        <f t="shared" si="164"/>
        <v>794198.68</v>
      </c>
      <c r="J670" s="893">
        <f>I670/H670</f>
        <v>0.14215917935232114</v>
      </c>
      <c r="K670" s="831"/>
      <c r="L670" s="831"/>
    </row>
    <row r="671" spans="1:12" s="763" customFormat="1" ht="15.75" customHeight="1" x14ac:dyDescent="0.25">
      <c r="A671" s="802"/>
      <c r="B671" s="1331" t="s">
        <v>42</v>
      </c>
      <c r="C671" s="1333"/>
      <c r="D671" s="1333" t="s">
        <v>424</v>
      </c>
      <c r="E671" s="1335" t="s">
        <v>15</v>
      </c>
      <c r="F671" s="832"/>
      <c r="G671" s="889">
        <v>3609870.6</v>
      </c>
      <c r="H671" s="825">
        <v>5586685.8799999999</v>
      </c>
      <c r="I671" s="826">
        <v>794198.68</v>
      </c>
      <c r="J671" s="827">
        <f t="shared" si="152"/>
        <v>0.14215917935232114</v>
      </c>
      <c r="K671" s="831"/>
      <c r="L671" s="831"/>
    </row>
    <row r="672" spans="1:12" s="763" customFormat="1" ht="35.25" customHeight="1" x14ac:dyDescent="0.25">
      <c r="A672" s="802"/>
      <c r="B672" s="940"/>
      <c r="C672" s="941"/>
      <c r="D672" s="941"/>
      <c r="E672" s="942"/>
      <c r="F672" s="972" t="s">
        <v>428</v>
      </c>
      <c r="G672" s="973"/>
      <c r="H672" s="974">
        <f>H673</f>
        <v>10000</v>
      </c>
      <c r="I672" s="892">
        <f>I673</f>
        <v>10000</v>
      </c>
      <c r="J672" s="893">
        <f t="shared" si="152"/>
        <v>1</v>
      </c>
      <c r="K672" s="831"/>
      <c r="L672" s="831"/>
    </row>
    <row r="673" spans="1:12" s="763" customFormat="1" ht="15" customHeight="1" x14ac:dyDescent="0.25">
      <c r="A673" s="802"/>
      <c r="B673" s="1331" t="s">
        <v>42</v>
      </c>
      <c r="C673" s="1333"/>
      <c r="D673" s="1333" t="s">
        <v>427</v>
      </c>
      <c r="E673" s="1335" t="s">
        <v>442</v>
      </c>
      <c r="F673" s="1239"/>
      <c r="G673" s="923"/>
      <c r="H673" s="924">
        <v>10000</v>
      </c>
      <c r="I673" s="826">
        <v>10000</v>
      </c>
      <c r="J673" s="827">
        <v>0</v>
      </c>
      <c r="K673" s="831"/>
      <c r="L673" s="831"/>
    </row>
    <row r="674" spans="1:12" s="1110" customFormat="1" ht="17.25" customHeight="1" x14ac:dyDescent="0.25">
      <c r="A674" s="1214"/>
      <c r="B674" s="940"/>
      <c r="C674" s="941"/>
      <c r="D674" s="941"/>
      <c r="E674" s="942"/>
      <c r="F674" s="972" t="s">
        <v>161</v>
      </c>
      <c r="G674" s="973">
        <f>SUM(G675:G675)</f>
        <v>2486659.44</v>
      </c>
      <c r="H674" s="974">
        <f>SUM(H675:H675)</f>
        <v>2232062.6</v>
      </c>
      <c r="I674" s="892">
        <f>SUM(I675:I675)</f>
        <v>0</v>
      </c>
      <c r="J674" s="893">
        <f t="shared" si="152"/>
        <v>0</v>
      </c>
      <c r="K674" s="831"/>
      <c r="L674" s="831"/>
    </row>
    <row r="675" spans="1:12" s="1110" customFormat="1" ht="15.75" customHeight="1" thickBot="1" x14ac:dyDescent="0.3">
      <c r="A675" s="1214"/>
      <c r="B675" s="1331" t="s">
        <v>42</v>
      </c>
      <c r="C675" s="1333"/>
      <c r="D675" s="1333" t="s">
        <v>601</v>
      </c>
      <c r="E675" s="1335" t="s">
        <v>15</v>
      </c>
      <c r="F675" s="1215"/>
      <c r="G675" s="928">
        <v>2486659.44</v>
      </c>
      <c r="H675" s="1240">
        <v>2232062.6</v>
      </c>
      <c r="I675" s="809">
        <v>0</v>
      </c>
      <c r="J675" s="810">
        <f t="shared" si="152"/>
        <v>0</v>
      </c>
      <c r="K675" s="831"/>
      <c r="L675" s="831"/>
    </row>
    <row r="676" spans="1:12" s="1220" customFormat="1" ht="21" customHeight="1" thickBot="1" x14ac:dyDescent="0.3">
      <c r="A676" s="1241"/>
      <c r="B676" s="1242"/>
      <c r="C676" s="1243"/>
      <c r="D676" s="1243"/>
      <c r="E676" s="1243"/>
      <c r="F676" s="1244" t="s">
        <v>430</v>
      </c>
      <c r="G676" s="1245" t="e">
        <f>G6+G23+G58+G137+G144+G350+G422+G432+G540+G555+G562+G596+G656</f>
        <v>#REF!</v>
      </c>
      <c r="H676" s="1246">
        <f>H6+H23+H58+H137+H144+H350+H422+H432+H540+H555+H562+H596+H656</f>
        <v>19750915305.379997</v>
      </c>
      <c r="I676" s="1247">
        <f>I6+I23+I58+I137+I144+I350+I422+I432+I540+I555+I562+I596+I656</f>
        <v>4294130453.0699997</v>
      </c>
      <c r="J676" s="1248">
        <f>I676/H676</f>
        <v>0.21741425076640938</v>
      </c>
      <c r="K676" s="831"/>
      <c r="L676" s="1249"/>
    </row>
    <row r="678" spans="1:12" ht="16.5" customHeight="1" x14ac:dyDescent="0.25">
      <c r="K678" s="1253"/>
    </row>
    <row r="679" spans="1:12" x14ac:dyDescent="0.25">
      <c r="F679" s="1255" t="s">
        <v>554</v>
      </c>
      <c r="G679" s="1256">
        <v>15119006440.620001</v>
      </c>
      <c r="H679" s="1256">
        <v>19878881533.169998</v>
      </c>
      <c r="I679" s="1256">
        <v>4330246289.0500002</v>
      </c>
      <c r="J679" s="1047">
        <f>I679/H679</f>
        <v>0.21783148522840837</v>
      </c>
    </row>
    <row r="680" spans="1:12" x14ac:dyDescent="0.25">
      <c r="F680" s="1252" t="s">
        <v>157</v>
      </c>
      <c r="G680" s="1257" t="e">
        <f>G676/G679</f>
        <v>#REF!</v>
      </c>
      <c r="H680" s="1257">
        <f>H676/H679</f>
        <v>0.9935627048445117</v>
      </c>
      <c r="I680" s="1257">
        <f>I676/I679</f>
        <v>0.99165963467913421</v>
      </c>
      <c r="J680" s="1257"/>
    </row>
    <row r="684" spans="1:12" s="930" customFormat="1" ht="17.25" customHeight="1" x14ac:dyDescent="0.25">
      <c r="A684" s="1751" t="s">
        <v>624</v>
      </c>
      <c r="B684" s="1751"/>
      <c r="C684" s="1751"/>
      <c r="D684" s="1751"/>
      <c r="E684" s="1751"/>
      <c r="F684" s="1751"/>
      <c r="I684" s="1276" t="s">
        <v>211</v>
      </c>
      <c r="J684" s="1276"/>
      <c r="K684" s="1276"/>
    </row>
    <row r="685" spans="1:12" ht="11.25" customHeight="1" x14ac:dyDescent="0.25">
      <c r="A685" s="1751"/>
      <c r="B685" s="1751"/>
      <c r="C685" s="1751"/>
      <c r="D685" s="1751"/>
      <c r="E685" s="1751"/>
      <c r="F685" s="1751"/>
      <c r="G685" s="931"/>
      <c r="H685" s="931"/>
      <c r="I685" s="931"/>
      <c r="J685" s="931"/>
      <c r="K685" s="930"/>
    </row>
    <row r="686" spans="1:12" x14ac:dyDescent="0.25">
      <c r="F686" s="1258"/>
      <c r="G686" s="1259"/>
      <c r="H686" s="1259"/>
      <c r="I686" s="1259"/>
      <c r="J686" s="1259"/>
    </row>
    <row r="687" spans="1:12" x14ac:dyDescent="0.25">
      <c r="F687" s="1258"/>
      <c r="G687" s="1260">
        <v>15119006440.620001</v>
      </c>
      <c r="H687" s="1261"/>
      <c r="I687" s="1261"/>
      <c r="J687" s="1260"/>
    </row>
    <row r="688" spans="1:12" x14ac:dyDescent="0.25">
      <c r="F688" s="1258"/>
      <c r="G688" s="1262">
        <v>114293914.54000001</v>
      </c>
      <c r="H688" s="1263"/>
      <c r="I688" s="1263"/>
      <c r="J688" s="1262"/>
    </row>
    <row r="689" spans="1:10" x14ac:dyDescent="0.25">
      <c r="F689" s="1258"/>
      <c r="G689" s="1262">
        <f>G687-G688</f>
        <v>15004712526.08</v>
      </c>
      <c r="H689" s="1261"/>
      <c r="I689" s="1261"/>
      <c r="J689" s="1262"/>
    </row>
    <row r="690" spans="1:10" x14ac:dyDescent="0.25">
      <c r="F690" s="1258"/>
      <c r="G690" s="1259" t="e">
        <f>G689-G676</f>
        <v>#REF!</v>
      </c>
      <c r="H690" s="1259"/>
      <c r="I690" s="1259"/>
      <c r="J690" s="1259"/>
    </row>
    <row r="701" spans="1:10" s="1253" customFormat="1" x14ac:dyDescent="0.25">
      <c r="A701" s="1250"/>
      <c r="B701" s="1251"/>
      <c r="C701" s="1251"/>
      <c r="D701" s="1251"/>
      <c r="E701" s="1251"/>
      <c r="F701" s="1252"/>
    </row>
    <row r="702" spans="1:10" s="1253" customFormat="1" x14ac:dyDescent="0.25">
      <c r="A702" s="1250"/>
      <c r="B702" s="1251"/>
      <c r="C702" s="1251"/>
      <c r="D702" s="1251"/>
      <c r="E702" s="1251"/>
      <c r="F702" s="1252"/>
    </row>
    <row r="703" spans="1:10" s="1253" customFormat="1" x14ac:dyDescent="0.25">
      <c r="A703" s="1250"/>
      <c r="B703" s="1251"/>
      <c r="C703" s="1251"/>
      <c r="D703" s="1251"/>
      <c r="E703" s="1251"/>
      <c r="F703" s="1252"/>
    </row>
    <row r="704" spans="1:10" s="1253" customFormat="1" x14ac:dyDescent="0.25">
      <c r="A704" s="1250"/>
      <c r="B704" s="1251"/>
      <c r="C704" s="1251"/>
      <c r="D704" s="1251"/>
      <c r="E704" s="1251"/>
      <c r="F704" s="1252"/>
    </row>
    <row r="705" spans="1:6" s="1253" customFormat="1" x14ac:dyDescent="0.25">
      <c r="A705" s="1250"/>
      <c r="B705" s="1251"/>
      <c r="C705" s="1251"/>
      <c r="D705" s="1251"/>
      <c r="E705" s="1251"/>
      <c r="F705" s="1252"/>
    </row>
    <row r="706" spans="1:6" s="1253" customFormat="1" x14ac:dyDescent="0.25">
      <c r="A706" s="1250"/>
      <c r="B706" s="1251"/>
      <c r="C706" s="1251"/>
      <c r="D706" s="1251"/>
      <c r="E706" s="1251"/>
      <c r="F706" s="1252"/>
    </row>
    <row r="707" spans="1:6" s="1253" customFormat="1" x14ac:dyDescent="0.25">
      <c r="A707" s="1250"/>
      <c r="B707" s="1251"/>
      <c r="C707" s="1251"/>
      <c r="D707" s="1251"/>
      <c r="E707" s="1251"/>
      <c r="F707" s="1252"/>
    </row>
    <row r="708" spans="1:6" s="1253" customFormat="1" x14ac:dyDescent="0.25">
      <c r="A708" s="1250"/>
      <c r="B708" s="1251"/>
      <c r="C708" s="1251"/>
      <c r="D708" s="1251"/>
      <c r="E708" s="1251"/>
      <c r="F708" s="1252"/>
    </row>
    <row r="709" spans="1:6" s="1253" customFormat="1" x14ac:dyDescent="0.25">
      <c r="A709" s="1250"/>
      <c r="B709" s="1251"/>
      <c r="C709" s="1251"/>
      <c r="D709" s="1251"/>
      <c r="E709" s="1251"/>
      <c r="F709" s="1252"/>
    </row>
    <row r="710" spans="1:6" s="1253" customFormat="1" x14ac:dyDescent="0.25">
      <c r="A710" s="1250"/>
      <c r="B710" s="1251"/>
      <c r="C710" s="1251"/>
      <c r="D710" s="1251"/>
      <c r="E710" s="1251"/>
      <c r="F710" s="1252"/>
    </row>
  </sheetData>
  <mergeCells count="84">
    <mergeCell ref="B537:E537"/>
    <mergeCell ref="A684:F685"/>
    <mergeCell ref="B469:B470"/>
    <mergeCell ref="C469:C470"/>
    <mergeCell ref="D469:D470"/>
    <mergeCell ref="E469:E470"/>
    <mergeCell ref="B483:E483"/>
    <mergeCell ref="B514:E514"/>
    <mergeCell ref="B382:B384"/>
    <mergeCell ref="C382:C384"/>
    <mergeCell ref="D382:D384"/>
    <mergeCell ref="E382:E384"/>
    <mergeCell ref="B385:B387"/>
    <mergeCell ref="C385:C387"/>
    <mergeCell ref="D385:D387"/>
    <mergeCell ref="E385:E387"/>
    <mergeCell ref="B370:B371"/>
    <mergeCell ref="C370:C371"/>
    <mergeCell ref="D370:D371"/>
    <mergeCell ref="E370:E371"/>
    <mergeCell ref="B379:B381"/>
    <mergeCell ref="C379:C381"/>
    <mergeCell ref="D379:D381"/>
    <mergeCell ref="E379:E381"/>
    <mergeCell ref="B240:B241"/>
    <mergeCell ref="C240:C241"/>
    <mergeCell ref="D240:D241"/>
    <mergeCell ref="E240:E241"/>
    <mergeCell ref="B368:B369"/>
    <mergeCell ref="C368:C369"/>
    <mergeCell ref="D368:D369"/>
    <mergeCell ref="E368:E369"/>
    <mergeCell ref="B219:B221"/>
    <mergeCell ref="C219:C221"/>
    <mergeCell ref="D219:D221"/>
    <mergeCell ref="E219:E221"/>
    <mergeCell ref="B223:B224"/>
    <mergeCell ref="C223:C224"/>
    <mergeCell ref="D223:D224"/>
    <mergeCell ref="E223:E224"/>
    <mergeCell ref="B213:B214"/>
    <mergeCell ref="C213:C214"/>
    <mergeCell ref="D213:D214"/>
    <mergeCell ref="E213:E214"/>
    <mergeCell ref="B216:B217"/>
    <mergeCell ref="C216:C217"/>
    <mergeCell ref="D216:D217"/>
    <mergeCell ref="E216:E217"/>
    <mergeCell ref="B198:B199"/>
    <mergeCell ref="C198:C199"/>
    <mergeCell ref="D198:D199"/>
    <mergeCell ref="E198:E199"/>
    <mergeCell ref="B210:B211"/>
    <mergeCell ref="C210:C211"/>
    <mergeCell ref="D210:D211"/>
    <mergeCell ref="E210:E211"/>
    <mergeCell ref="B189:B190"/>
    <mergeCell ref="C189:C190"/>
    <mergeCell ref="D189:D190"/>
    <mergeCell ref="E189:E190"/>
    <mergeCell ref="B195:B196"/>
    <mergeCell ref="C195:C196"/>
    <mergeCell ref="D195:D196"/>
    <mergeCell ref="E195:E196"/>
    <mergeCell ref="B167:B168"/>
    <mergeCell ref="C167:C168"/>
    <mergeCell ref="D167:D168"/>
    <mergeCell ref="E167:E168"/>
    <mergeCell ref="B183:B185"/>
    <mergeCell ref="C183:C185"/>
    <mergeCell ref="D183:D185"/>
    <mergeCell ref="E183:E185"/>
    <mergeCell ref="B161:B163"/>
    <mergeCell ref="C161:C163"/>
    <mergeCell ref="D161:D163"/>
    <mergeCell ref="E161:E163"/>
    <mergeCell ref="A1:J1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" right="0" top="0" bottom="0" header="0.23622047244094491" footer="0.15748031496062992"/>
  <pageSetup paperSize="9" scale="75" firstPageNumber="0" orientation="landscape" blackAndWhite="1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zoomScaleNormal="100" workbookViewId="0">
      <pane ySplit="5" topLeftCell="A6" activePane="bottomLeft" state="frozen"/>
      <selection activeCell="P95" sqref="P95"/>
      <selection pane="bottomLeft" activeCell="G28" sqref="G28"/>
    </sheetView>
  </sheetViews>
  <sheetFormatPr defaultRowHeight="15" x14ac:dyDescent="0.25"/>
  <cols>
    <col min="1" max="1" width="5" style="1250" customWidth="1"/>
    <col min="2" max="2" width="80.5703125" style="1252" customWidth="1"/>
    <col min="3" max="3" width="19.42578125" style="1253" hidden="1" customWidth="1"/>
    <col min="4" max="4" width="18.7109375" style="1253" customWidth="1"/>
    <col min="5" max="5" width="17.28515625" style="1253" customWidth="1"/>
    <col min="6" max="6" width="12.42578125" style="1253" customWidth="1"/>
    <col min="7" max="7" width="18.42578125" style="1254" customWidth="1"/>
    <col min="8" max="8" width="19.85546875" style="1254" customWidth="1"/>
    <col min="9" max="16384" width="9.140625" style="1254"/>
  </cols>
  <sheetData>
    <row r="1" spans="1:8" s="763" customFormat="1" ht="17.25" customHeight="1" x14ac:dyDescent="0.25">
      <c r="A1" s="1805" t="s">
        <v>551</v>
      </c>
      <c r="B1" s="1805"/>
      <c r="C1" s="1805"/>
      <c r="D1" s="1805"/>
      <c r="E1" s="1805"/>
      <c r="F1" s="1805"/>
    </row>
    <row r="2" spans="1:8" s="763" customFormat="1" ht="13.5" hidden="1" customHeight="1" x14ac:dyDescent="0.25">
      <c r="A2" s="764"/>
      <c r="B2" s="764"/>
      <c r="C2" s="764"/>
      <c r="D2" s="764"/>
      <c r="E2" s="764"/>
      <c r="F2" s="764"/>
    </row>
    <row r="3" spans="1:8" s="763" customFormat="1" ht="15" customHeight="1" thickBot="1" x14ac:dyDescent="0.3">
      <c r="A3" s="765"/>
      <c r="B3" s="766"/>
      <c r="C3" s="766"/>
      <c r="D3" s="766"/>
      <c r="E3" s="766"/>
      <c r="F3" s="768" t="s">
        <v>0</v>
      </c>
    </row>
    <row r="4" spans="1:8" s="763" customFormat="1" ht="35.25" customHeight="1" thickBot="1" x14ac:dyDescent="0.3">
      <c r="A4" s="1790" t="s">
        <v>1</v>
      </c>
      <c r="B4" s="1795" t="s">
        <v>278</v>
      </c>
      <c r="C4" s="1797" t="s">
        <v>276</v>
      </c>
      <c r="D4" s="1799" t="s">
        <v>552</v>
      </c>
      <c r="E4" s="1801" t="s">
        <v>629</v>
      </c>
      <c r="F4" s="1803" t="s">
        <v>274</v>
      </c>
    </row>
    <row r="5" spans="1:8" s="766" customFormat="1" ht="14.25" customHeight="1" thickBot="1" x14ac:dyDescent="0.3">
      <c r="A5" s="1791"/>
      <c r="B5" s="1796"/>
      <c r="C5" s="1798"/>
      <c r="D5" s="1800"/>
      <c r="E5" s="1802"/>
      <c r="F5" s="1804"/>
    </row>
    <row r="6" spans="1:8" s="778" customFormat="1" ht="36" customHeight="1" thickBot="1" x14ac:dyDescent="0.3">
      <c r="A6" s="769">
        <v>1</v>
      </c>
      <c r="B6" s="773" t="s">
        <v>226</v>
      </c>
      <c r="C6" s="774" t="e">
        <f>C7+C8+C9</f>
        <v>#REF!</v>
      </c>
      <c r="D6" s="775">
        <v>996975914.43000007</v>
      </c>
      <c r="E6" s="776">
        <v>270062399.52999997</v>
      </c>
      <c r="F6" s="777">
        <v>0.27088156857269963</v>
      </c>
      <c r="H6" s="779"/>
    </row>
    <row r="7" spans="1:8" s="789" customFormat="1" ht="35.25" customHeight="1" x14ac:dyDescent="0.25">
      <c r="A7" s="780"/>
      <c r="B7" s="1287" t="s">
        <v>10</v>
      </c>
      <c r="C7" s="1607" t="e">
        <f>#REF!</f>
        <v>#REF!</v>
      </c>
      <c r="D7" s="1608">
        <v>100000</v>
      </c>
      <c r="E7" s="1608">
        <v>0</v>
      </c>
      <c r="F7" s="1609">
        <v>0</v>
      </c>
      <c r="H7" s="790"/>
    </row>
    <row r="8" spans="1:8" s="813" customFormat="1" ht="39.75" customHeight="1" thickBot="1" x14ac:dyDescent="0.3">
      <c r="A8" s="812"/>
      <c r="B8" s="950" t="s">
        <v>158</v>
      </c>
      <c r="C8" s="1075" t="e">
        <f>#REF!+#REF!</f>
        <v>#REF!</v>
      </c>
      <c r="D8" s="938">
        <v>976539432.53000009</v>
      </c>
      <c r="E8" s="938">
        <v>249725917.63</v>
      </c>
      <c r="F8" s="1606">
        <v>0.255725380165156</v>
      </c>
      <c r="H8" s="814"/>
    </row>
    <row r="9" spans="1:8" s="813" customFormat="1" ht="18" customHeight="1" thickBot="1" x14ac:dyDescent="0.3">
      <c r="A9" s="812"/>
      <c r="B9" s="1611" t="s">
        <v>213</v>
      </c>
      <c r="C9" s="1612" t="e">
        <f>#REF!</f>
        <v>#REF!</v>
      </c>
      <c r="D9" s="1302">
        <v>20336481.899999999</v>
      </c>
      <c r="E9" s="1302">
        <v>20336481.899999999</v>
      </c>
      <c r="F9" s="1303">
        <v>1</v>
      </c>
      <c r="H9" s="814"/>
    </row>
    <row r="10" spans="1:8" s="778" customFormat="1" ht="38.25" customHeight="1" thickBot="1" x14ac:dyDescent="0.3">
      <c r="A10" s="857">
        <v>2</v>
      </c>
      <c r="B10" s="988" t="s">
        <v>227</v>
      </c>
      <c r="C10" s="862" t="e">
        <f>C11+C12+C15+C22+C25+#REF!</f>
        <v>#REF!</v>
      </c>
      <c r="D10" s="863">
        <v>2449746191.1800003</v>
      </c>
      <c r="E10" s="864">
        <v>366364560.55000001</v>
      </c>
      <c r="F10" s="865">
        <v>0.14955204823628221</v>
      </c>
      <c r="H10" s="779"/>
    </row>
    <row r="11" spans="1:8" s="874" customFormat="1" ht="52.5" customHeight="1" x14ac:dyDescent="0.25">
      <c r="A11" s="780"/>
      <c r="B11" s="869" t="s">
        <v>246</v>
      </c>
      <c r="C11" s="870" t="e">
        <f>#REF!+#REF!</f>
        <v>#REF!</v>
      </c>
      <c r="D11" s="871">
        <v>924556106.92000008</v>
      </c>
      <c r="E11" s="872">
        <v>221297995.12</v>
      </c>
      <c r="F11" s="873">
        <v>0.23935593898916127</v>
      </c>
      <c r="H11" s="875"/>
    </row>
    <row r="12" spans="1:8" s="874" customFormat="1" ht="18.75" customHeight="1" x14ac:dyDescent="0.25">
      <c r="A12" s="780"/>
      <c r="B12" s="899" t="s">
        <v>166</v>
      </c>
      <c r="C12" s="900" t="e">
        <f>#REF!</f>
        <v>#REF!</v>
      </c>
      <c r="D12" s="901">
        <v>108183.24</v>
      </c>
      <c r="E12" s="902">
        <v>0</v>
      </c>
      <c r="F12" s="903">
        <v>0</v>
      </c>
      <c r="H12" s="875"/>
    </row>
    <row r="13" spans="1:8" s="766" customFormat="1" ht="34.5" hidden="1" customHeight="1" x14ac:dyDescent="0.25">
      <c r="A13" s="802"/>
      <c r="B13" s="795" t="s">
        <v>433</v>
      </c>
      <c r="C13" s="890"/>
      <c r="D13" s="891">
        <v>0</v>
      </c>
      <c r="E13" s="892">
        <v>0</v>
      </c>
      <c r="F13" s="893" t="e">
        <v>#DIV/0!</v>
      </c>
      <c r="G13" s="831"/>
      <c r="H13" s="811"/>
    </row>
    <row r="14" spans="1:8" s="766" customFormat="1" ht="15.75" hidden="1" customHeight="1" x14ac:dyDescent="0.25">
      <c r="A14" s="802"/>
      <c r="B14" s="823"/>
      <c r="C14" s="889"/>
      <c r="D14" s="825"/>
      <c r="E14" s="826"/>
      <c r="F14" s="827" t="e">
        <v>#DIV/0!</v>
      </c>
      <c r="G14" s="831"/>
      <c r="H14" s="811"/>
    </row>
    <row r="15" spans="1:8" s="766" customFormat="1" ht="30" hidden="1" customHeight="1" x14ac:dyDescent="0.25">
      <c r="A15" s="802"/>
      <c r="B15" s="899" t="s">
        <v>214</v>
      </c>
      <c r="C15" s="900">
        <f>C16</f>
        <v>915834444.45000005</v>
      </c>
      <c r="D15" s="901">
        <v>0</v>
      </c>
      <c r="E15" s="902">
        <v>0</v>
      </c>
      <c r="F15" s="903" t="e">
        <v>#DIV/0!</v>
      </c>
      <c r="H15" s="811"/>
    </row>
    <row r="16" spans="1:8" s="766" customFormat="1" ht="102.75" hidden="1" customHeight="1" x14ac:dyDescent="0.25">
      <c r="A16" s="802"/>
      <c r="B16" s="795" t="s">
        <v>225</v>
      </c>
      <c r="C16" s="890">
        <f>SUM(C17:C17)</f>
        <v>915834444.45000005</v>
      </c>
      <c r="D16" s="891">
        <v>0</v>
      </c>
      <c r="E16" s="892">
        <v>0</v>
      </c>
      <c r="F16" s="893" t="e">
        <v>#DIV/0!</v>
      </c>
      <c r="H16" s="811"/>
    </row>
    <row r="17" spans="1:8" s="766" customFormat="1" ht="23.25" hidden="1" customHeight="1" x14ac:dyDescent="0.25">
      <c r="A17" s="802"/>
      <c r="B17" s="823"/>
      <c r="C17" s="889">
        <v>915834444.45000005</v>
      </c>
      <c r="D17" s="825">
        <v>0</v>
      </c>
      <c r="E17" s="826">
        <v>0</v>
      </c>
      <c r="F17" s="827" t="e">
        <v>#DIV/0!</v>
      </c>
      <c r="G17" s="831"/>
      <c r="H17" s="811"/>
    </row>
    <row r="18" spans="1:8" s="766" customFormat="1" ht="19.5" hidden="1" customHeight="1" x14ac:dyDescent="0.25">
      <c r="A18" s="802"/>
      <c r="B18" s="823"/>
      <c r="C18" s="889"/>
      <c r="D18" s="825">
        <v>0</v>
      </c>
      <c r="E18" s="826">
        <v>0</v>
      </c>
      <c r="F18" s="827" t="e">
        <v>#DIV/0!</v>
      </c>
      <c r="G18" s="831"/>
      <c r="H18" s="811"/>
    </row>
    <row r="19" spans="1:8" s="766" customFormat="1" ht="106.5" hidden="1" customHeight="1" x14ac:dyDescent="0.25">
      <c r="A19" s="802"/>
      <c r="B19" s="795" t="s">
        <v>514</v>
      </c>
      <c r="C19" s="908"/>
      <c r="D19" s="909">
        <v>0</v>
      </c>
      <c r="E19" s="910">
        <v>0</v>
      </c>
      <c r="F19" s="911" t="e">
        <v>#DIV/0!</v>
      </c>
      <c r="G19" s="831"/>
      <c r="H19" s="811"/>
    </row>
    <row r="20" spans="1:8" s="766" customFormat="1" ht="27" hidden="1" customHeight="1" x14ac:dyDescent="0.25">
      <c r="A20" s="802"/>
      <c r="B20" s="823"/>
      <c r="C20" s="889"/>
      <c r="D20" s="825"/>
      <c r="E20" s="826"/>
      <c r="F20" s="827" t="e">
        <v>#DIV/0!</v>
      </c>
      <c r="G20" s="831"/>
      <c r="H20" s="811"/>
    </row>
    <row r="21" spans="1:8" s="766" customFormat="1" ht="27" hidden="1" customHeight="1" x14ac:dyDescent="0.25">
      <c r="A21" s="802"/>
      <c r="B21" s="823"/>
      <c r="C21" s="889"/>
      <c r="D21" s="825"/>
      <c r="E21" s="826"/>
      <c r="F21" s="827" t="e">
        <v>#DIV/0!</v>
      </c>
      <c r="G21" s="831"/>
      <c r="H21" s="811"/>
    </row>
    <row r="22" spans="1:8" s="874" customFormat="1" ht="18.75" customHeight="1" x14ac:dyDescent="0.25">
      <c r="A22" s="780"/>
      <c r="B22" s="899" t="s">
        <v>23</v>
      </c>
      <c r="C22" s="900" t="e">
        <f>#REF!</f>
        <v>#REF!</v>
      </c>
      <c r="D22" s="901">
        <v>230248832.44</v>
      </c>
      <c r="E22" s="902">
        <v>66818382.740000002</v>
      </c>
      <c r="F22" s="903">
        <v>0.29020074513260363</v>
      </c>
      <c r="H22" s="875"/>
    </row>
    <row r="23" spans="1:8" s="884" customFormat="1" ht="111" hidden="1" customHeight="1" x14ac:dyDescent="0.25">
      <c r="A23" s="876"/>
      <c r="B23" s="795" t="s">
        <v>526</v>
      </c>
      <c r="C23" s="890"/>
      <c r="D23" s="891">
        <v>0</v>
      </c>
      <c r="E23" s="892">
        <v>0</v>
      </c>
      <c r="F23" s="893" t="e">
        <v>#DIV/0!</v>
      </c>
      <c r="H23" s="885"/>
    </row>
    <row r="24" spans="1:8" s="766" customFormat="1" ht="16.5" hidden="1" customHeight="1" x14ac:dyDescent="0.25">
      <c r="A24" s="802"/>
      <c r="B24" s="823"/>
      <c r="C24" s="889"/>
      <c r="D24" s="825"/>
      <c r="E24" s="826"/>
      <c r="F24" s="827" t="e">
        <v>#DIV/0!</v>
      </c>
      <c r="G24" s="811"/>
      <c r="H24" s="811"/>
    </row>
    <row r="25" spans="1:8" s="874" customFormat="1" ht="33.75" customHeight="1" thickBot="1" x14ac:dyDescent="0.3">
      <c r="A25" s="780"/>
      <c r="B25" s="899" t="s">
        <v>24</v>
      </c>
      <c r="C25" s="900" t="e">
        <f>#REF!+C26</f>
        <v>#REF!</v>
      </c>
      <c r="D25" s="901">
        <v>1294833068.5800002</v>
      </c>
      <c r="E25" s="902">
        <v>78248182.689999998</v>
      </c>
      <c r="F25" s="903">
        <v>6.0431096941177251E-2</v>
      </c>
      <c r="H25" s="875"/>
    </row>
    <row r="26" spans="1:8" s="766" customFormat="1" ht="47.25" hidden="1" customHeight="1" x14ac:dyDescent="0.25">
      <c r="A26" s="802"/>
      <c r="B26" s="795" t="s">
        <v>431</v>
      </c>
      <c r="C26" s="890">
        <f>C27</f>
        <v>0</v>
      </c>
      <c r="D26" s="891">
        <v>0</v>
      </c>
      <c r="E26" s="892">
        <v>0</v>
      </c>
      <c r="F26" s="893" t="e">
        <v>#DIV/0!</v>
      </c>
      <c r="H26" s="811"/>
    </row>
    <row r="27" spans="1:8" s="766" customFormat="1" ht="15.75" hidden="1" customHeight="1" x14ac:dyDescent="0.25">
      <c r="A27" s="802"/>
      <c r="B27" s="823"/>
      <c r="C27" s="889">
        <v>0</v>
      </c>
      <c r="D27" s="825"/>
      <c r="E27" s="826"/>
      <c r="F27" s="827" t="e">
        <v>#DIV/0!</v>
      </c>
      <c r="G27" s="831"/>
      <c r="H27" s="811"/>
    </row>
    <row r="28" spans="1:8" s="930" customFormat="1" ht="37.5" customHeight="1" thickBot="1" x14ac:dyDescent="0.3">
      <c r="A28" s="769">
        <v>3</v>
      </c>
      <c r="B28" s="773" t="s">
        <v>228</v>
      </c>
      <c r="C28" s="774" t="e">
        <f>C29+C30+C36+C37+C38+C39+C40+C41+C42</f>
        <v>#REF!</v>
      </c>
      <c r="D28" s="775">
        <v>758573743.80000007</v>
      </c>
      <c r="E28" s="776">
        <v>176681865.11000001</v>
      </c>
      <c r="F28" s="777">
        <v>0.23291323560044366</v>
      </c>
      <c r="H28" s="931"/>
    </row>
    <row r="29" spans="1:8" s="874" customFormat="1" ht="48.75" customHeight="1" x14ac:dyDescent="0.25">
      <c r="A29" s="780"/>
      <c r="B29" s="935" t="s">
        <v>167</v>
      </c>
      <c r="C29" s="937" t="e">
        <f>#REF!</f>
        <v>#REF!</v>
      </c>
      <c r="D29" s="1301">
        <v>3509546.24</v>
      </c>
      <c r="E29" s="1608">
        <v>752680</v>
      </c>
      <c r="F29" s="1620">
        <v>0.21446647188213139</v>
      </c>
      <c r="H29" s="875"/>
    </row>
    <row r="30" spans="1:8" s="874" customFormat="1" ht="66.75" customHeight="1" x14ac:dyDescent="0.25">
      <c r="A30" s="780"/>
      <c r="B30" s="950" t="s">
        <v>168</v>
      </c>
      <c r="C30" s="952" t="e">
        <f>#REF!+#REF!+#REF!</f>
        <v>#REF!</v>
      </c>
      <c r="D30" s="952">
        <v>64033492.279999994</v>
      </c>
      <c r="E30" s="953">
        <v>14507306.68</v>
      </c>
      <c r="F30" s="954">
        <v>0.22655810519538325</v>
      </c>
      <c r="H30" s="875"/>
    </row>
    <row r="31" spans="1:8" s="884" customFormat="1" ht="63.75" hidden="1" customHeight="1" x14ac:dyDescent="0.25">
      <c r="A31" s="876"/>
      <c r="B31" s="795" t="s">
        <v>528</v>
      </c>
      <c r="C31" s="891">
        <f t="shared" ref="C31" si="0">C32</f>
        <v>174357</v>
      </c>
      <c r="D31" s="891">
        <v>0</v>
      </c>
      <c r="E31" s="892">
        <v>0</v>
      </c>
      <c r="F31" s="893" t="e">
        <v>#DIV/0!</v>
      </c>
      <c r="H31" s="885"/>
    </row>
    <row r="32" spans="1:8" s="766" customFormat="1" ht="12.75" hidden="1" customHeight="1" x14ac:dyDescent="0.25">
      <c r="A32" s="802"/>
      <c r="B32" s="956"/>
      <c r="C32" s="825">
        <v>174357</v>
      </c>
      <c r="D32" s="825"/>
      <c r="E32" s="826"/>
      <c r="F32" s="827" t="e">
        <v>#DIV/0!</v>
      </c>
      <c r="G32" s="811"/>
      <c r="H32" s="811"/>
    </row>
    <row r="33" spans="1:8" s="766" customFormat="1" ht="111.75" hidden="1" customHeight="1" x14ac:dyDescent="0.25">
      <c r="A33" s="802"/>
      <c r="B33" s="950" t="s">
        <v>435</v>
      </c>
      <c r="C33" s="952"/>
      <c r="D33" s="952">
        <v>0</v>
      </c>
      <c r="E33" s="953">
        <v>0</v>
      </c>
      <c r="F33" s="954" t="e">
        <v>#DIV/0!</v>
      </c>
      <c r="H33" s="811"/>
    </row>
    <row r="34" spans="1:8" s="766" customFormat="1" ht="43.5" hidden="1" customHeight="1" x14ac:dyDescent="0.25">
      <c r="A34" s="802"/>
      <c r="B34" s="795" t="s">
        <v>428</v>
      </c>
      <c r="C34" s="891"/>
      <c r="D34" s="891">
        <v>0</v>
      </c>
      <c r="E34" s="892">
        <v>0</v>
      </c>
      <c r="F34" s="893" t="e">
        <v>#DIV/0!</v>
      </c>
      <c r="H34" s="811"/>
    </row>
    <row r="35" spans="1:8" s="766" customFormat="1" ht="15" hidden="1" customHeight="1" x14ac:dyDescent="0.25">
      <c r="A35" s="802"/>
      <c r="B35" s="823"/>
      <c r="C35" s="825"/>
      <c r="D35" s="825"/>
      <c r="E35" s="826"/>
      <c r="F35" s="827" t="e">
        <v>#DIV/0!</v>
      </c>
      <c r="H35" s="811"/>
    </row>
    <row r="36" spans="1:8" s="874" customFormat="1" ht="61.5" customHeight="1" x14ac:dyDescent="0.25">
      <c r="A36" s="780"/>
      <c r="B36" s="950" t="s">
        <v>169</v>
      </c>
      <c r="C36" s="952" t="e">
        <f>#REF!+#REF!+#REF!+#REF!</f>
        <v>#REF!</v>
      </c>
      <c r="D36" s="952">
        <v>90358652.709999993</v>
      </c>
      <c r="E36" s="953">
        <v>30786769.359999999</v>
      </c>
      <c r="F36" s="954">
        <v>0.34071744583009733</v>
      </c>
      <c r="H36" s="875"/>
    </row>
    <row r="37" spans="1:8" s="874" customFormat="1" ht="43.5" customHeight="1" x14ac:dyDescent="0.25">
      <c r="A37" s="780"/>
      <c r="B37" s="950" t="s">
        <v>170</v>
      </c>
      <c r="C37" s="952" t="e">
        <f>#REF!</f>
        <v>#REF!</v>
      </c>
      <c r="D37" s="952">
        <v>145579368</v>
      </c>
      <c r="E37" s="953">
        <v>9608643</v>
      </c>
      <c r="F37" s="954">
        <v>6.6002780009321096E-2</v>
      </c>
      <c r="G37" s="831"/>
      <c r="H37" s="831"/>
    </row>
    <row r="38" spans="1:8" s="874" customFormat="1" ht="45.75" customHeight="1" x14ac:dyDescent="0.25">
      <c r="A38" s="780"/>
      <c r="B38" s="950" t="s">
        <v>171</v>
      </c>
      <c r="C38" s="952" t="e">
        <f>#REF!+#REF!+#REF!+#REF!</f>
        <v>#REF!</v>
      </c>
      <c r="D38" s="1614">
        <v>34558192.969999999</v>
      </c>
      <c r="E38" s="1613">
        <v>7001935.8700000001</v>
      </c>
      <c r="F38" s="954">
        <v>0.20261290502308346</v>
      </c>
      <c r="G38" s="831"/>
      <c r="H38" s="831"/>
    </row>
    <row r="39" spans="1:8" s="874" customFormat="1" ht="18.75" customHeight="1" thickBot="1" x14ac:dyDescent="0.3">
      <c r="A39" s="780"/>
      <c r="B39" s="1617" t="s">
        <v>221</v>
      </c>
      <c r="C39" s="952" t="e">
        <f>#REF!</f>
        <v>#REF!</v>
      </c>
      <c r="D39" s="952">
        <v>19181088.280000001</v>
      </c>
      <c r="E39" s="953">
        <v>2500000</v>
      </c>
      <c r="F39" s="954">
        <v>0.13033671309498815</v>
      </c>
      <c r="G39" s="831"/>
      <c r="H39" s="831"/>
    </row>
    <row r="40" spans="1:8" s="766" customFormat="1" ht="36.75" customHeight="1" thickBot="1" x14ac:dyDescent="0.3">
      <c r="A40" s="802"/>
      <c r="B40" s="1287" t="s">
        <v>217</v>
      </c>
      <c r="C40" s="1619" t="e">
        <f>#REF!</f>
        <v>#REF!</v>
      </c>
      <c r="D40" s="937">
        <v>354784847.62</v>
      </c>
      <c r="E40" s="1615">
        <v>99359340.780000001</v>
      </c>
      <c r="F40" s="1616">
        <v>0.28005519809126961</v>
      </c>
      <c r="G40" s="831"/>
      <c r="H40" s="831"/>
    </row>
    <row r="41" spans="1:8" s="766" customFormat="1" ht="39.75" customHeight="1" thickBot="1" x14ac:dyDescent="0.3">
      <c r="A41" s="802"/>
      <c r="B41" s="950" t="s">
        <v>27</v>
      </c>
      <c r="C41" s="1610" t="e">
        <f>#REF!</f>
        <v>#REF!</v>
      </c>
      <c r="D41" s="1614">
        <v>39016151</v>
      </c>
      <c r="E41" s="953">
        <v>11199740.810000001</v>
      </c>
      <c r="F41" s="954">
        <v>0.28705396413910744</v>
      </c>
      <c r="G41" s="831"/>
      <c r="H41" s="831"/>
    </row>
    <row r="42" spans="1:8" s="789" customFormat="1" ht="39.75" customHeight="1" thickBot="1" x14ac:dyDescent="0.3">
      <c r="A42" s="780"/>
      <c r="B42" s="1618" t="s">
        <v>17</v>
      </c>
      <c r="C42" s="1610" t="e">
        <f>#REF!</f>
        <v>#REF!</v>
      </c>
      <c r="D42" s="1621">
        <v>7552404.7000000002</v>
      </c>
      <c r="E42" s="1622">
        <v>965448.61</v>
      </c>
      <c r="F42" s="1623">
        <v>0.12783327275880754</v>
      </c>
      <c r="G42" s="831"/>
      <c r="H42" s="831"/>
    </row>
    <row r="43" spans="1:8" s="778" customFormat="1" ht="21" customHeight="1" thickBot="1" x14ac:dyDescent="0.3">
      <c r="A43" s="984">
        <v>4</v>
      </c>
      <c r="B43" s="861" t="s">
        <v>229</v>
      </c>
      <c r="C43" s="862" t="e">
        <f>C44+C45</f>
        <v>#REF!</v>
      </c>
      <c r="D43" s="1103">
        <v>243131354</v>
      </c>
      <c r="E43" s="1104">
        <v>62057409.350000001</v>
      </c>
      <c r="F43" s="1105">
        <v>0.25524231379059403</v>
      </c>
      <c r="G43" s="831"/>
      <c r="H43" s="831"/>
    </row>
    <row r="44" spans="1:8" s="778" customFormat="1" ht="21" customHeight="1" thickBot="1" x14ac:dyDescent="0.3">
      <c r="A44" s="989"/>
      <c r="B44" s="869" t="s">
        <v>172</v>
      </c>
      <c r="C44" s="870" t="e">
        <f>#REF!</f>
        <v>#REF!</v>
      </c>
      <c r="D44" s="871">
        <v>39258650.689999998</v>
      </c>
      <c r="E44" s="872">
        <v>11724352.35</v>
      </c>
      <c r="F44" s="873">
        <v>0.29864379299684995</v>
      </c>
      <c r="G44" s="831"/>
      <c r="H44" s="831"/>
    </row>
    <row r="45" spans="1:8" s="874" customFormat="1" ht="34.5" customHeight="1" thickBot="1" x14ac:dyDescent="0.3">
      <c r="A45" s="780"/>
      <c r="B45" s="996" t="s">
        <v>202</v>
      </c>
      <c r="C45" s="997" t="e">
        <f>#REF!</f>
        <v>#REF!</v>
      </c>
      <c r="D45" s="998">
        <v>203872703.31</v>
      </c>
      <c r="E45" s="999">
        <v>50333057</v>
      </c>
      <c r="F45" s="1000">
        <v>0.24688472847424667</v>
      </c>
      <c r="G45" s="831"/>
      <c r="H45" s="831"/>
    </row>
    <row r="46" spans="1:8" s="1004" customFormat="1" ht="21.75" customHeight="1" thickBot="1" x14ac:dyDescent="0.3">
      <c r="A46" s="769">
        <v>5</v>
      </c>
      <c r="B46" s="773" t="s">
        <v>256</v>
      </c>
      <c r="C46" s="774" t="e">
        <f>C47+C58+C69+C103+C106+C108+C114+C115+C116</f>
        <v>#REF!</v>
      </c>
      <c r="D46" s="775">
        <v>10315941849.43</v>
      </c>
      <c r="E46" s="776">
        <v>2666446084.8299999</v>
      </c>
      <c r="F46" s="777">
        <v>0.25847820041534381</v>
      </c>
      <c r="G46" s="831"/>
      <c r="H46" s="831"/>
    </row>
    <row r="47" spans="1:8" s="874" customFormat="1" ht="37.5" customHeight="1" x14ac:dyDescent="0.25">
      <c r="A47" s="780"/>
      <c r="B47" s="935" t="s">
        <v>174</v>
      </c>
      <c r="C47" s="936" t="e">
        <f>#REF!+#REF!+#REF!+#REF!+#REF!+#REF!+C48+C52+C54</f>
        <v>#REF!</v>
      </c>
      <c r="D47" s="937">
        <v>2640790351.52</v>
      </c>
      <c r="E47" s="938">
        <v>957834433.5</v>
      </c>
      <c r="F47" s="939">
        <v>0.36270748753254289</v>
      </c>
      <c r="G47" s="831"/>
      <c r="H47" s="831"/>
    </row>
    <row r="48" spans="1:8" s="884" customFormat="1" ht="28.5" hidden="1" customHeight="1" x14ac:dyDescent="0.25">
      <c r="A48" s="876"/>
      <c r="B48" s="1018" t="s">
        <v>163</v>
      </c>
      <c r="C48" s="1019">
        <f t="shared" ref="C48" si="1">SUM(C49:C51)</f>
        <v>0</v>
      </c>
      <c r="D48" s="1020">
        <v>0</v>
      </c>
      <c r="E48" s="1021">
        <v>0</v>
      </c>
      <c r="F48" s="1022" t="e">
        <v>#DIV/0!</v>
      </c>
      <c r="G48" s="831"/>
      <c r="H48" s="831"/>
    </row>
    <row r="49" spans="1:8" s="765" customFormat="1" ht="12.75" hidden="1" customHeight="1" x14ac:dyDescent="0.25">
      <c r="A49" s="802"/>
      <c r="B49" s="823"/>
      <c r="C49" s="889"/>
      <c r="D49" s="825"/>
      <c r="E49" s="826"/>
      <c r="F49" s="827" t="e">
        <v>#DIV/0!</v>
      </c>
      <c r="G49" s="831"/>
      <c r="H49" s="831"/>
    </row>
    <row r="50" spans="1:8" s="765" customFormat="1" ht="12.75" hidden="1" customHeight="1" x14ac:dyDescent="0.25">
      <c r="A50" s="802"/>
      <c r="B50" s="823" t="s">
        <v>7</v>
      </c>
      <c r="C50" s="889"/>
      <c r="D50" s="825"/>
      <c r="E50" s="826"/>
      <c r="F50" s="827" t="e">
        <v>#DIV/0!</v>
      </c>
      <c r="G50" s="831"/>
      <c r="H50" s="831"/>
    </row>
    <row r="51" spans="1:8" s="765" customFormat="1" ht="12.75" hidden="1" customHeight="1" x14ac:dyDescent="0.25">
      <c r="A51" s="802"/>
      <c r="B51" s="823" t="s">
        <v>9</v>
      </c>
      <c r="C51" s="889"/>
      <c r="D51" s="825"/>
      <c r="E51" s="826"/>
      <c r="F51" s="827" t="e">
        <v>#DIV/0!</v>
      </c>
      <c r="G51" s="831"/>
      <c r="H51" s="831"/>
    </row>
    <row r="52" spans="1:8" s="884" customFormat="1" ht="30" hidden="1" customHeight="1" x14ac:dyDescent="0.25">
      <c r="A52" s="876"/>
      <c r="B52" s="795" t="s">
        <v>58</v>
      </c>
      <c r="C52" s="890">
        <f>SUM(C53:C53)</f>
        <v>0</v>
      </c>
      <c r="D52" s="891">
        <v>0</v>
      </c>
      <c r="E52" s="892">
        <v>0</v>
      </c>
      <c r="F52" s="893" t="e">
        <v>#DIV/0!</v>
      </c>
      <c r="G52" s="831"/>
      <c r="H52" s="831"/>
    </row>
    <row r="53" spans="1:8" s="766" customFormat="1" ht="15" hidden="1" customHeight="1" x14ac:dyDescent="0.25">
      <c r="A53" s="802"/>
      <c r="B53" s="823"/>
      <c r="C53" s="889"/>
      <c r="D53" s="825"/>
      <c r="E53" s="826"/>
      <c r="F53" s="827" t="e">
        <v>#DIV/0!</v>
      </c>
      <c r="G53" s="831"/>
      <c r="H53" s="831"/>
    </row>
    <row r="54" spans="1:8" s="884" customFormat="1" ht="15" hidden="1" customHeight="1" x14ac:dyDescent="0.25">
      <c r="A54" s="876"/>
      <c r="B54" s="1018" t="s">
        <v>56</v>
      </c>
      <c r="C54" s="1019">
        <f t="shared" ref="C54" si="2">SUM(C55:C57)</f>
        <v>0</v>
      </c>
      <c r="D54" s="1020">
        <v>0</v>
      </c>
      <c r="E54" s="1021">
        <v>0</v>
      </c>
      <c r="F54" s="1022" t="e">
        <v>#DIV/0!</v>
      </c>
      <c r="G54" s="831"/>
      <c r="H54" s="831"/>
    </row>
    <row r="55" spans="1:8" s="765" customFormat="1" ht="12.75" hidden="1" customHeight="1" x14ac:dyDescent="0.25">
      <c r="A55" s="802"/>
      <c r="B55" s="823"/>
      <c r="C55" s="889"/>
      <c r="D55" s="825"/>
      <c r="E55" s="826"/>
      <c r="F55" s="827" t="e">
        <v>#DIV/0!</v>
      </c>
      <c r="G55" s="831"/>
      <c r="H55" s="831"/>
    </row>
    <row r="56" spans="1:8" s="765" customFormat="1" ht="12.75" hidden="1" customHeight="1" x14ac:dyDescent="0.25">
      <c r="A56" s="802"/>
      <c r="B56" s="823" t="s">
        <v>7</v>
      </c>
      <c r="C56" s="889"/>
      <c r="D56" s="825"/>
      <c r="E56" s="826"/>
      <c r="F56" s="827" t="e">
        <v>#DIV/0!</v>
      </c>
      <c r="G56" s="831"/>
      <c r="H56" s="831"/>
    </row>
    <row r="57" spans="1:8" s="765" customFormat="1" ht="12.75" hidden="1" customHeight="1" x14ac:dyDescent="0.25">
      <c r="A57" s="802"/>
      <c r="B57" s="823"/>
      <c r="C57" s="889"/>
      <c r="D57" s="825"/>
      <c r="E57" s="826"/>
      <c r="F57" s="827" t="e">
        <v>#DIV/0!</v>
      </c>
      <c r="G57" s="831"/>
      <c r="H57" s="831"/>
    </row>
    <row r="58" spans="1:8" s="874" customFormat="1" ht="36" customHeight="1" x14ac:dyDescent="0.25">
      <c r="A58" s="1024"/>
      <c r="B58" s="950" t="s">
        <v>175</v>
      </c>
      <c r="C58" s="951" t="e">
        <f>#REF!+#REF!+#REF!+#REF!+#REF!+#REF!+C67</f>
        <v>#REF!</v>
      </c>
      <c r="D58" s="1614">
        <v>4077609899.5200005</v>
      </c>
      <c r="E58" s="1613">
        <v>1181708422.3200002</v>
      </c>
      <c r="F58" s="954">
        <v>0.28980418711929901</v>
      </c>
      <c r="G58" s="831"/>
      <c r="H58" s="831"/>
    </row>
    <row r="59" spans="1:8" s="884" customFormat="1" ht="30" hidden="1" customHeight="1" x14ac:dyDescent="0.25">
      <c r="A59" s="876"/>
      <c r="B59" s="1018" t="s">
        <v>163</v>
      </c>
      <c r="C59" s="1019">
        <f t="shared" ref="C59" si="3">SUM(C60:C61)</f>
        <v>0</v>
      </c>
      <c r="D59" s="1020">
        <v>0</v>
      </c>
      <c r="E59" s="1021">
        <v>0</v>
      </c>
      <c r="F59" s="1022" t="e">
        <v>#DIV/0!</v>
      </c>
      <c r="G59" s="831"/>
      <c r="H59" s="831"/>
    </row>
    <row r="60" spans="1:8" s="765" customFormat="1" ht="12.75" hidden="1" customHeight="1" x14ac:dyDescent="0.25">
      <c r="A60" s="802"/>
      <c r="B60" s="823"/>
      <c r="C60" s="889"/>
      <c r="D60" s="825"/>
      <c r="E60" s="826"/>
      <c r="F60" s="827" t="e">
        <v>#DIV/0!</v>
      </c>
      <c r="G60" s="831"/>
      <c r="H60" s="831"/>
    </row>
    <row r="61" spans="1:8" s="765" customFormat="1" ht="12.75" hidden="1" customHeight="1" x14ac:dyDescent="0.25">
      <c r="A61" s="802"/>
      <c r="B61" s="823"/>
      <c r="C61" s="889"/>
      <c r="D61" s="825"/>
      <c r="E61" s="826"/>
      <c r="F61" s="827" t="e">
        <v>#DIV/0!</v>
      </c>
      <c r="G61" s="831"/>
      <c r="H61" s="831"/>
    </row>
    <row r="62" spans="1:8" s="884" customFormat="1" ht="15" hidden="1" customHeight="1" x14ac:dyDescent="0.25">
      <c r="A62" s="876"/>
      <c r="B62" s="1018" t="s">
        <v>56</v>
      </c>
      <c r="C62" s="1019">
        <f t="shared" ref="C62" si="4">SUM(C63:C64)</f>
        <v>0</v>
      </c>
      <c r="D62" s="1020">
        <v>0</v>
      </c>
      <c r="E62" s="1021">
        <v>0</v>
      </c>
      <c r="F62" s="1022" t="e">
        <v>#DIV/0!</v>
      </c>
      <c r="G62" s="831"/>
      <c r="H62" s="831"/>
    </row>
    <row r="63" spans="1:8" s="765" customFormat="1" ht="12.75" hidden="1" customHeight="1" x14ac:dyDescent="0.25">
      <c r="A63" s="802"/>
      <c r="B63" s="823"/>
      <c r="C63" s="889"/>
      <c r="D63" s="825"/>
      <c r="E63" s="826"/>
      <c r="F63" s="827" t="e">
        <v>#DIV/0!</v>
      </c>
      <c r="G63" s="831"/>
      <c r="H63" s="831"/>
    </row>
    <row r="64" spans="1:8" s="765" customFormat="1" ht="12.75" hidden="1" customHeight="1" x14ac:dyDescent="0.25">
      <c r="A64" s="802"/>
      <c r="B64" s="823"/>
      <c r="C64" s="889"/>
      <c r="D64" s="825"/>
      <c r="E64" s="826"/>
      <c r="F64" s="827" t="e">
        <v>#DIV/0!</v>
      </c>
      <c r="G64" s="831"/>
      <c r="H64" s="831"/>
    </row>
    <row r="65" spans="1:8" s="884" customFormat="1" ht="30" hidden="1" customHeight="1" x14ac:dyDescent="0.25">
      <c r="A65" s="876"/>
      <c r="B65" s="795" t="s">
        <v>58</v>
      </c>
      <c r="C65" s="890">
        <f>SUM(C66:C66)</f>
        <v>0</v>
      </c>
      <c r="D65" s="891">
        <v>0</v>
      </c>
      <c r="E65" s="892">
        <v>0</v>
      </c>
      <c r="F65" s="893" t="e">
        <v>#DIV/0!</v>
      </c>
      <c r="G65" s="831"/>
      <c r="H65" s="831"/>
    </row>
    <row r="66" spans="1:8" s="765" customFormat="1" ht="15" hidden="1" customHeight="1" x14ac:dyDescent="0.25">
      <c r="A66" s="802"/>
      <c r="B66" s="823"/>
      <c r="C66" s="889"/>
      <c r="D66" s="825"/>
      <c r="E66" s="826"/>
      <c r="F66" s="827" t="e">
        <v>#DIV/0!</v>
      </c>
      <c r="G66" s="831"/>
      <c r="H66" s="831"/>
    </row>
    <row r="67" spans="1:8" s="884" customFormat="1" ht="45.75" hidden="1" customHeight="1" x14ac:dyDescent="0.25">
      <c r="A67" s="876"/>
      <c r="B67" s="795" t="s">
        <v>67</v>
      </c>
      <c r="C67" s="890">
        <f>C68</f>
        <v>3370360</v>
      </c>
      <c r="D67" s="891">
        <v>0</v>
      </c>
      <c r="E67" s="892">
        <v>0</v>
      </c>
      <c r="F67" s="893" t="e">
        <v>#DIV/0!</v>
      </c>
      <c r="G67" s="831"/>
      <c r="H67" s="831"/>
    </row>
    <row r="68" spans="1:8" s="765" customFormat="1" ht="15.75" hidden="1" customHeight="1" x14ac:dyDescent="0.25">
      <c r="A68" s="802"/>
      <c r="B68" s="823"/>
      <c r="C68" s="889">
        <v>3370360</v>
      </c>
      <c r="D68" s="825"/>
      <c r="E68" s="826"/>
      <c r="F68" s="827" t="e">
        <v>#DIV/0!</v>
      </c>
      <c r="G68" s="831"/>
      <c r="H68" s="831"/>
    </row>
    <row r="69" spans="1:8" s="874" customFormat="1" ht="38.25" customHeight="1" x14ac:dyDescent="0.25">
      <c r="A69" s="780"/>
      <c r="B69" s="950" t="s">
        <v>176</v>
      </c>
      <c r="C69" s="951" t="e">
        <f>#REF!+#REF!</f>
        <v>#REF!</v>
      </c>
      <c r="D69" s="952">
        <v>140044936.30000001</v>
      </c>
      <c r="E69" s="953">
        <v>57580121.400000006</v>
      </c>
      <c r="F69" s="954">
        <v>0.41115461166445616</v>
      </c>
      <c r="G69" s="831"/>
      <c r="H69" s="831"/>
    </row>
    <row r="70" spans="1:8" s="884" customFormat="1" ht="15" hidden="1" customHeight="1" x14ac:dyDescent="0.25">
      <c r="A70" s="876"/>
      <c r="B70" s="1018" t="s">
        <v>70</v>
      </c>
      <c r="C70" s="1019">
        <f>SUM(C71:C72)</f>
        <v>0</v>
      </c>
      <c r="D70" s="1020">
        <v>0</v>
      </c>
      <c r="E70" s="1021">
        <v>0</v>
      </c>
      <c r="F70" s="1022" t="e">
        <v>#DIV/0!</v>
      </c>
      <c r="G70" s="831"/>
      <c r="H70" s="831"/>
    </row>
    <row r="71" spans="1:8" s="766" customFormat="1" ht="12.75" hidden="1" customHeight="1" x14ac:dyDescent="0.25">
      <c r="A71" s="802"/>
      <c r="B71" s="823"/>
      <c r="C71" s="889"/>
      <c r="D71" s="825"/>
      <c r="E71" s="826"/>
      <c r="F71" s="827" t="e">
        <v>#DIV/0!</v>
      </c>
      <c r="G71" s="831"/>
      <c r="H71" s="831"/>
    </row>
    <row r="72" spans="1:8" s="765" customFormat="1" ht="12.75" hidden="1" customHeight="1" x14ac:dyDescent="0.25">
      <c r="A72" s="802"/>
      <c r="B72" s="823" t="s">
        <v>7</v>
      </c>
      <c r="C72" s="889"/>
      <c r="D72" s="825"/>
      <c r="E72" s="826"/>
      <c r="F72" s="827" t="e">
        <v>#DIV/0!</v>
      </c>
      <c r="G72" s="831"/>
      <c r="H72" s="831"/>
    </row>
    <row r="73" spans="1:8" s="884" customFormat="1" ht="15" hidden="1" customHeight="1" x14ac:dyDescent="0.25">
      <c r="A73" s="876"/>
      <c r="B73" s="1018" t="s">
        <v>56</v>
      </c>
      <c r="C73" s="1019">
        <f t="shared" ref="C73" si="5">SUM(C74:C75)</f>
        <v>0</v>
      </c>
      <c r="D73" s="1020">
        <v>0</v>
      </c>
      <c r="E73" s="1021">
        <v>0</v>
      </c>
      <c r="F73" s="1022" t="e">
        <v>#DIV/0!</v>
      </c>
      <c r="G73" s="831"/>
      <c r="H73" s="831"/>
    </row>
    <row r="74" spans="1:8" s="766" customFormat="1" ht="12.75" hidden="1" customHeight="1" x14ac:dyDescent="0.25">
      <c r="A74" s="802"/>
      <c r="B74" s="823"/>
      <c r="C74" s="889"/>
      <c r="D74" s="825"/>
      <c r="E74" s="826"/>
      <c r="F74" s="827" t="e">
        <v>#DIV/0!</v>
      </c>
      <c r="G74" s="831"/>
      <c r="H74" s="831"/>
    </row>
    <row r="75" spans="1:8" s="765" customFormat="1" ht="12.75" hidden="1" customHeight="1" x14ac:dyDescent="0.25">
      <c r="A75" s="802"/>
      <c r="B75" s="823" t="s">
        <v>7</v>
      </c>
      <c r="C75" s="889"/>
      <c r="D75" s="825"/>
      <c r="E75" s="826"/>
      <c r="F75" s="827" t="e">
        <v>#DIV/0!</v>
      </c>
      <c r="G75" s="831"/>
      <c r="H75" s="831"/>
    </row>
    <row r="76" spans="1:8" s="884" customFormat="1" ht="30" hidden="1" customHeight="1" x14ac:dyDescent="0.25">
      <c r="A76" s="876"/>
      <c r="B76" s="1018" t="s">
        <v>73</v>
      </c>
      <c r="C76" s="1019">
        <f t="shared" ref="C76" si="6">SUM(C77:C78)</f>
        <v>0</v>
      </c>
      <c r="D76" s="1020">
        <v>0</v>
      </c>
      <c r="E76" s="1021">
        <v>0</v>
      </c>
      <c r="F76" s="1022" t="e">
        <v>#DIV/0!</v>
      </c>
      <c r="G76" s="831"/>
      <c r="H76" s="831"/>
    </row>
    <row r="77" spans="1:8" s="766" customFormat="1" ht="12.75" hidden="1" customHeight="1" x14ac:dyDescent="0.25">
      <c r="A77" s="802"/>
      <c r="B77" s="823"/>
      <c r="C77" s="889"/>
      <c r="D77" s="825"/>
      <c r="E77" s="826"/>
      <c r="F77" s="827" t="e">
        <v>#DIV/0!</v>
      </c>
      <c r="G77" s="831"/>
      <c r="H77" s="831"/>
    </row>
    <row r="78" spans="1:8" s="765" customFormat="1" ht="12.75" hidden="1" customHeight="1" x14ac:dyDescent="0.25">
      <c r="A78" s="802"/>
      <c r="B78" s="823" t="s">
        <v>7</v>
      </c>
      <c r="C78" s="889"/>
      <c r="D78" s="825"/>
      <c r="E78" s="826"/>
      <c r="F78" s="827" t="e">
        <v>#DIV/0!</v>
      </c>
      <c r="G78" s="831"/>
      <c r="H78" s="831"/>
    </row>
    <row r="79" spans="1:8" s="884" customFormat="1" ht="45" hidden="1" customHeight="1" x14ac:dyDescent="0.25">
      <c r="A79" s="876"/>
      <c r="B79" s="1018"/>
      <c r="C79" s="1019">
        <f>SUM(C80:C82)</f>
        <v>0</v>
      </c>
      <c r="D79" s="1020">
        <v>0</v>
      </c>
      <c r="E79" s="1021">
        <v>0</v>
      </c>
      <c r="F79" s="1022" t="e">
        <v>#DIV/0!</v>
      </c>
      <c r="G79" s="831"/>
      <c r="H79" s="831"/>
    </row>
    <row r="80" spans="1:8" s="766" customFormat="1" ht="12.75" hidden="1" customHeight="1" x14ac:dyDescent="0.25">
      <c r="A80" s="802"/>
      <c r="B80" s="823"/>
      <c r="C80" s="889"/>
      <c r="D80" s="825"/>
      <c r="E80" s="826"/>
      <c r="F80" s="827" t="e">
        <v>#DIV/0!</v>
      </c>
      <c r="G80" s="831"/>
      <c r="H80" s="831"/>
    </row>
    <row r="81" spans="1:8" s="766" customFormat="1" ht="12.75" hidden="1" customHeight="1" x14ac:dyDescent="0.25">
      <c r="A81" s="802"/>
      <c r="B81" s="823" t="s">
        <v>7</v>
      </c>
      <c r="C81" s="889"/>
      <c r="D81" s="825"/>
      <c r="E81" s="826"/>
      <c r="F81" s="827" t="e">
        <v>#DIV/0!</v>
      </c>
      <c r="G81" s="831"/>
      <c r="H81" s="831"/>
    </row>
    <row r="82" spans="1:8" s="766" customFormat="1" ht="12.75" hidden="1" customHeight="1" x14ac:dyDescent="0.25">
      <c r="A82" s="802"/>
      <c r="B82" s="823" t="s">
        <v>9</v>
      </c>
      <c r="C82" s="889"/>
      <c r="D82" s="825"/>
      <c r="E82" s="826"/>
      <c r="F82" s="827" t="e">
        <v>#DIV/0!</v>
      </c>
      <c r="G82" s="831"/>
      <c r="H82" s="831"/>
    </row>
    <row r="83" spans="1:8" s="884" customFormat="1" ht="15" hidden="1" customHeight="1" x14ac:dyDescent="0.25">
      <c r="A83" s="876"/>
      <c r="B83" s="1018" t="s">
        <v>55</v>
      </c>
      <c r="C83" s="1019">
        <f>SUM(C84:C85)</f>
        <v>0</v>
      </c>
      <c r="D83" s="1020">
        <v>0</v>
      </c>
      <c r="E83" s="1021">
        <v>0</v>
      </c>
      <c r="F83" s="1022" t="e">
        <v>#DIV/0!</v>
      </c>
      <c r="G83" s="831"/>
      <c r="H83" s="831"/>
    </row>
    <row r="84" spans="1:8" s="766" customFormat="1" ht="12.75" hidden="1" customHeight="1" x14ac:dyDescent="0.25">
      <c r="A84" s="802"/>
      <c r="B84" s="823"/>
      <c r="C84" s="889"/>
      <c r="D84" s="825"/>
      <c r="E84" s="826"/>
      <c r="F84" s="827" t="e">
        <v>#DIV/0!</v>
      </c>
      <c r="G84" s="831"/>
      <c r="H84" s="831"/>
    </row>
    <row r="85" spans="1:8" s="766" customFormat="1" ht="10.5" hidden="1" customHeight="1" x14ac:dyDescent="0.25">
      <c r="A85" s="802"/>
      <c r="B85" s="823" t="s">
        <v>7</v>
      </c>
      <c r="C85" s="889"/>
      <c r="D85" s="825"/>
      <c r="E85" s="826"/>
      <c r="F85" s="827" t="e">
        <v>#DIV/0!</v>
      </c>
      <c r="G85" s="831"/>
      <c r="H85" s="831"/>
    </row>
    <row r="86" spans="1:8" s="874" customFormat="1" ht="30" hidden="1" customHeight="1" x14ac:dyDescent="0.25">
      <c r="A86" s="780"/>
      <c r="B86" s="1035" t="s">
        <v>177</v>
      </c>
      <c r="C86" s="1036">
        <f t="shared" ref="C86" si="7">C87+C89+C91+C93+C96+C98+C100</f>
        <v>0</v>
      </c>
      <c r="D86" s="1037">
        <v>0</v>
      </c>
      <c r="E86" s="1038">
        <v>0</v>
      </c>
      <c r="F86" s="1039" t="e">
        <v>#DIV/0!</v>
      </c>
      <c r="G86" s="831"/>
      <c r="H86" s="831"/>
    </row>
    <row r="87" spans="1:8" s="884" customFormat="1" ht="15" hidden="1" customHeight="1" x14ac:dyDescent="0.25">
      <c r="A87" s="876"/>
      <c r="B87" s="1018" t="s">
        <v>54</v>
      </c>
      <c r="C87" s="1019">
        <f t="shared" ref="C87" si="8">C88</f>
        <v>0</v>
      </c>
      <c r="D87" s="1020">
        <v>0</v>
      </c>
      <c r="E87" s="1021">
        <v>0</v>
      </c>
      <c r="F87" s="1022" t="e">
        <v>#DIV/0!</v>
      </c>
      <c r="G87" s="831"/>
      <c r="H87" s="831"/>
    </row>
    <row r="88" spans="1:8" s="766" customFormat="1" ht="12.75" hidden="1" customHeight="1" x14ac:dyDescent="0.25">
      <c r="A88" s="802"/>
      <c r="B88" s="823"/>
      <c r="C88" s="889"/>
      <c r="D88" s="825"/>
      <c r="E88" s="826"/>
      <c r="F88" s="827" t="e">
        <v>#DIV/0!</v>
      </c>
      <c r="G88" s="831"/>
      <c r="H88" s="831"/>
    </row>
    <row r="89" spans="1:8" s="884" customFormat="1" ht="15" hidden="1" customHeight="1" x14ac:dyDescent="0.25">
      <c r="A89" s="876"/>
      <c r="B89" s="1018" t="s">
        <v>69</v>
      </c>
      <c r="C89" s="1019">
        <f t="shared" ref="C89" si="9">C90</f>
        <v>0</v>
      </c>
      <c r="D89" s="1020">
        <v>0</v>
      </c>
      <c r="E89" s="1021">
        <v>0</v>
      </c>
      <c r="F89" s="1022" t="e">
        <v>#DIV/0!</v>
      </c>
      <c r="G89" s="831"/>
      <c r="H89" s="831"/>
    </row>
    <row r="90" spans="1:8" s="766" customFormat="1" ht="12.75" hidden="1" customHeight="1" x14ac:dyDescent="0.25">
      <c r="A90" s="802"/>
      <c r="B90" s="823"/>
      <c r="C90" s="889"/>
      <c r="D90" s="825"/>
      <c r="E90" s="826"/>
      <c r="F90" s="827" t="e">
        <v>#DIV/0!</v>
      </c>
      <c r="G90" s="831"/>
      <c r="H90" s="831"/>
    </row>
    <row r="91" spans="1:8" s="884" customFormat="1" ht="15" hidden="1" customHeight="1" x14ac:dyDescent="0.25">
      <c r="A91" s="876"/>
      <c r="B91" s="1018" t="s">
        <v>80</v>
      </c>
      <c r="C91" s="1019">
        <f t="shared" ref="C91" si="10">C92</f>
        <v>0</v>
      </c>
      <c r="D91" s="1020">
        <v>0</v>
      </c>
      <c r="E91" s="1021">
        <v>0</v>
      </c>
      <c r="F91" s="1022" t="e">
        <v>#DIV/0!</v>
      </c>
      <c r="G91" s="831"/>
      <c r="H91" s="831"/>
    </row>
    <row r="92" spans="1:8" s="766" customFormat="1" ht="12.75" hidden="1" customHeight="1" x14ac:dyDescent="0.25">
      <c r="A92" s="802"/>
      <c r="B92" s="823"/>
      <c r="C92" s="889"/>
      <c r="D92" s="825"/>
      <c r="E92" s="826"/>
      <c r="F92" s="827" t="e">
        <v>#DIV/0!</v>
      </c>
      <c r="G92" s="831"/>
      <c r="H92" s="831"/>
    </row>
    <row r="93" spans="1:8" s="884" customFormat="1" ht="15" hidden="1" customHeight="1" x14ac:dyDescent="0.25">
      <c r="A93" s="876"/>
      <c r="B93" s="1018" t="s">
        <v>82</v>
      </c>
      <c r="C93" s="1019">
        <f t="shared" ref="C93" si="11">C94+C95</f>
        <v>0</v>
      </c>
      <c r="D93" s="1020">
        <v>0</v>
      </c>
      <c r="E93" s="1021">
        <v>0</v>
      </c>
      <c r="F93" s="1022" t="e">
        <v>#DIV/0!</v>
      </c>
      <c r="G93" s="831"/>
      <c r="H93" s="831"/>
    </row>
    <row r="94" spans="1:8" s="766" customFormat="1" ht="12.75" hidden="1" customHeight="1" x14ac:dyDescent="0.25">
      <c r="A94" s="802"/>
      <c r="B94" s="823"/>
      <c r="C94" s="889"/>
      <c r="D94" s="825"/>
      <c r="E94" s="826"/>
      <c r="F94" s="827" t="e">
        <v>#DIV/0!</v>
      </c>
      <c r="G94" s="831"/>
      <c r="H94" s="831"/>
    </row>
    <row r="95" spans="1:8" s="766" customFormat="1" ht="12.75" hidden="1" customHeight="1" x14ac:dyDescent="0.25">
      <c r="A95" s="802"/>
      <c r="B95" s="823"/>
      <c r="C95" s="889"/>
      <c r="D95" s="825"/>
      <c r="E95" s="826"/>
      <c r="F95" s="827" t="e">
        <v>#DIV/0!</v>
      </c>
      <c r="G95" s="831"/>
      <c r="H95" s="831"/>
    </row>
    <row r="96" spans="1:8" s="884" customFormat="1" ht="15" hidden="1" customHeight="1" x14ac:dyDescent="0.25">
      <c r="A96" s="876"/>
      <c r="B96" s="1018" t="s">
        <v>85</v>
      </c>
      <c r="C96" s="1019">
        <f>C97</f>
        <v>0</v>
      </c>
      <c r="D96" s="1020">
        <v>0</v>
      </c>
      <c r="E96" s="1021">
        <v>0</v>
      </c>
      <c r="F96" s="1022" t="e">
        <v>#DIV/0!</v>
      </c>
      <c r="G96" s="831"/>
      <c r="H96" s="831"/>
    </row>
    <row r="97" spans="1:8" s="766" customFormat="1" ht="12.75" hidden="1" customHeight="1" x14ac:dyDescent="0.25">
      <c r="A97" s="802"/>
      <c r="B97" s="823"/>
      <c r="C97" s="889"/>
      <c r="D97" s="825"/>
      <c r="E97" s="826"/>
      <c r="F97" s="827" t="e">
        <v>#DIV/0!</v>
      </c>
      <c r="G97" s="831"/>
      <c r="H97" s="831"/>
    </row>
    <row r="98" spans="1:8" s="884" customFormat="1" ht="15" hidden="1" customHeight="1" x14ac:dyDescent="0.25">
      <c r="A98" s="876"/>
      <c r="B98" s="1018" t="s">
        <v>87</v>
      </c>
      <c r="C98" s="1019">
        <f t="shared" ref="C98" si="12">C99</f>
        <v>0</v>
      </c>
      <c r="D98" s="1020">
        <v>0</v>
      </c>
      <c r="E98" s="1021">
        <v>0</v>
      </c>
      <c r="F98" s="1022" t="e">
        <v>#DIV/0!</v>
      </c>
      <c r="G98" s="831"/>
      <c r="H98" s="831"/>
    </row>
    <row r="99" spans="1:8" s="766" customFormat="1" ht="12.75" hidden="1" customHeight="1" x14ac:dyDescent="0.25">
      <c r="A99" s="802"/>
      <c r="B99" s="823"/>
      <c r="C99" s="889"/>
      <c r="D99" s="825"/>
      <c r="E99" s="826"/>
      <c r="F99" s="827" t="e">
        <v>#DIV/0!</v>
      </c>
      <c r="G99" s="831"/>
      <c r="H99" s="831"/>
    </row>
    <row r="100" spans="1:8" s="884" customFormat="1" ht="15" hidden="1" customHeight="1" x14ac:dyDescent="0.25">
      <c r="A100" s="876"/>
      <c r="B100" s="1018" t="s">
        <v>150</v>
      </c>
      <c r="C100" s="1019">
        <f>C101+C102</f>
        <v>0</v>
      </c>
      <c r="D100" s="1020">
        <v>0</v>
      </c>
      <c r="E100" s="1021">
        <v>0</v>
      </c>
      <c r="F100" s="1022" t="e">
        <v>#DIV/0!</v>
      </c>
      <c r="G100" s="831"/>
      <c r="H100" s="831"/>
    </row>
    <row r="101" spans="1:8" s="766" customFormat="1" ht="12.75" hidden="1" customHeight="1" x14ac:dyDescent="0.25">
      <c r="A101" s="802"/>
      <c r="B101" s="823"/>
      <c r="C101" s="889"/>
      <c r="D101" s="825"/>
      <c r="E101" s="826"/>
      <c r="F101" s="827" t="e">
        <v>#DIV/0!</v>
      </c>
      <c r="G101" s="831"/>
      <c r="H101" s="831"/>
    </row>
    <row r="102" spans="1:8" s="766" customFormat="1" ht="12.75" hidden="1" customHeight="1" x14ac:dyDescent="0.25">
      <c r="A102" s="802"/>
      <c r="B102" s="823" t="s">
        <v>7</v>
      </c>
      <c r="C102" s="889"/>
      <c r="D102" s="825"/>
      <c r="E102" s="826"/>
      <c r="F102" s="827" t="e">
        <v>#DIV/0!</v>
      </c>
      <c r="G102" s="831"/>
      <c r="H102" s="831"/>
    </row>
    <row r="103" spans="1:8" s="874" customFormat="1" ht="38.25" customHeight="1" x14ac:dyDescent="0.25">
      <c r="A103" s="780"/>
      <c r="B103" s="950" t="s">
        <v>178</v>
      </c>
      <c r="C103" s="951" t="e">
        <f>#REF!+#REF!+#REF!+#REF!+#REF!+#REF!+#REF!+#REF!+#REF!+#REF!</f>
        <v>#REF!</v>
      </c>
      <c r="D103" s="952">
        <v>241701240.52000004</v>
      </c>
      <c r="E103" s="953">
        <v>70676507.480000004</v>
      </c>
      <c r="F103" s="954">
        <v>0.29241267991817255</v>
      </c>
      <c r="G103" s="831"/>
      <c r="H103" s="831"/>
    </row>
    <row r="104" spans="1:8" s="884" customFormat="1" ht="33" hidden="1" customHeight="1" x14ac:dyDescent="0.25">
      <c r="A104" s="876"/>
      <c r="B104" s="1043" t="s">
        <v>428</v>
      </c>
      <c r="C104" s="910"/>
      <c r="D104" s="910">
        <v>0</v>
      </c>
      <c r="E104" s="910">
        <v>0</v>
      </c>
      <c r="F104" s="1044" t="e">
        <v>#DIV/0!</v>
      </c>
      <c r="G104" s="831"/>
      <c r="H104" s="831"/>
    </row>
    <row r="105" spans="1:8" s="884" customFormat="1" ht="39" hidden="1" customHeight="1" x14ac:dyDescent="0.25">
      <c r="A105" s="876"/>
      <c r="B105" s="1046" t="s">
        <v>503</v>
      </c>
      <c r="C105" s="826"/>
      <c r="D105" s="826"/>
      <c r="E105" s="826"/>
      <c r="F105" s="1047" t="e">
        <v>#DIV/0!</v>
      </c>
      <c r="G105" s="831"/>
      <c r="H105" s="831"/>
    </row>
    <row r="106" spans="1:8" s="874" customFormat="1" ht="36" customHeight="1" x14ac:dyDescent="0.25">
      <c r="A106" s="780"/>
      <c r="B106" s="950" t="s">
        <v>94</v>
      </c>
      <c r="C106" s="951" t="e">
        <f>#REF!</f>
        <v>#REF!</v>
      </c>
      <c r="D106" s="952">
        <v>125968625.48</v>
      </c>
      <c r="E106" s="953">
        <v>16776941.550000001</v>
      </c>
      <c r="F106" s="954">
        <v>0.13318349300130825</v>
      </c>
      <c r="G106" s="831"/>
      <c r="H106" s="831"/>
    </row>
    <row r="107" spans="1:8" s="874" customFormat="1" ht="21" customHeight="1" x14ac:dyDescent="0.25">
      <c r="A107" s="780"/>
      <c r="B107" s="950" t="s">
        <v>221</v>
      </c>
      <c r="C107" s="951" t="e">
        <f>#REF!</f>
        <v>#REF!</v>
      </c>
      <c r="D107" s="952">
        <v>54999998</v>
      </c>
      <c r="E107" s="953">
        <v>0</v>
      </c>
      <c r="F107" s="954">
        <v>0</v>
      </c>
      <c r="G107" s="831"/>
      <c r="H107" s="831"/>
    </row>
    <row r="108" spans="1:8" s="874" customFormat="1" ht="27" customHeight="1" x14ac:dyDescent="0.25">
      <c r="A108" s="780"/>
      <c r="B108" s="950" t="s">
        <v>44</v>
      </c>
      <c r="C108" s="951" t="e">
        <f>#REF!</f>
        <v>#REF!</v>
      </c>
      <c r="D108" s="952">
        <v>64162024.280000001</v>
      </c>
      <c r="E108" s="953">
        <v>15149368.460000001</v>
      </c>
      <c r="F108" s="954">
        <v>0.23611113629908062</v>
      </c>
      <c r="G108" s="831"/>
      <c r="H108" s="831"/>
    </row>
    <row r="109" spans="1:8" s="874" customFormat="1" ht="22.5" hidden="1" customHeight="1" x14ac:dyDescent="0.25">
      <c r="A109" s="780"/>
      <c r="B109" s="1018" t="s">
        <v>209</v>
      </c>
      <c r="C109" s="1019">
        <f>SUM(C110:C112)</f>
        <v>0</v>
      </c>
      <c r="D109" s="1020">
        <v>0</v>
      </c>
      <c r="E109" s="1021">
        <v>0</v>
      </c>
      <c r="F109" s="1022" t="e">
        <v>#DIV/0!</v>
      </c>
      <c r="G109" s="831"/>
      <c r="H109" s="831"/>
    </row>
    <row r="110" spans="1:8" s="874" customFormat="1" ht="13.5" hidden="1" customHeight="1" x14ac:dyDescent="0.25">
      <c r="A110" s="780"/>
      <c r="B110" s="1029"/>
      <c r="C110" s="1050"/>
      <c r="D110" s="1051"/>
      <c r="E110" s="1052"/>
      <c r="F110" s="827" t="e">
        <v>#DIV/0!</v>
      </c>
      <c r="G110" s="831"/>
      <c r="H110" s="831"/>
    </row>
    <row r="111" spans="1:8" s="874" customFormat="1" ht="13.5" hidden="1" customHeight="1" x14ac:dyDescent="0.25">
      <c r="A111" s="780"/>
      <c r="B111" s="1029"/>
      <c r="C111" s="1050"/>
      <c r="D111" s="1051"/>
      <c r="E111" s="1052"/>
      <c r="F111" s="827" t="e">
        <v>#DIV/0!</v>
      </c>
      <c r="G111" s="831"/>
      <c r="H111" s="831"/>
    </row>
    <row r="112" spans="1:8" s="874" customFormat="1" ht="14.25" hidden="1" customHeight="1" x14ac:dyDescent="0.25">
      <c r="A112" s="780"/>
      <c r="B112" s="1029"/>
      <c r="C112" s="889"/>
      <c r="D112" s="825"/>
      <c r="E112" s="826"/>
      <c r="F112" s="827" t="e">
        <v>#DIV/0!</v>
      </c>
      <c r="G112" s="831"/>
      <c r="H112" s="831"/>
    </row>
    <row r="113" spans="1:8" s="765" customFormat="1" ht="20.25" customHeight="1" x14ac:dyDescent="0.25">
      <c r="A113" s="802"/>
      <c r="B113" s="1056" t="s">
        <v>603</v>
      </c>
      <c r="C113" s="1057"/>
      <c r="D113" s="1058">
        <v>1749241.41</v>
      </c>
      <c r="E113" s="1059">
        <v>1749241.41</v>
      </c>
      <c r="F113" s="1060"/>
      <c r="G113" s="831"/>
      <c r="H113" s="831"/>
    </row>
    <row r="114" spans="1:8" s="765" customFormat="1" ht="39.75" customHeight="1" x14ac:dyDescent="0.25">
      <c r="A114" s="802"/>
      <c r="B114" s="950" t="s">
        <v>267</v>
      </c>
      <c r="C114" s="951" t="e">
        <f>#REF!</f>
        <v>#REF!</v>
      </c>
      <c r="D114" s="952">
        <v>23776955.510000002</v>
      </c>
      <c r="E114" s="953">
        <v>8125181.71</v>
      </c>
      <c r="F114" s="954">
        <v>0.34172506680187664</v>
      </c>
      <c r="G114" s="831"/>
      <c r="H114" s="831"/>
    </row>
    <row r="115" spans="1:8" s="765" customFormat="1" ht="36.75" customHeight="1" thickBot="1" x14ac:dyDescent="0.3">
      <c r="A115" s="802"/>
      <c r="B115" s="950" t="s">
        <v>560</v>
      </c>
      <c r="C115" s="951" t="e">
        <f>#REF!</f>
        <v>#REF!</v>
      </c>
      <c r="D115" s="952">
        <v>523411385.67999995</v>
      </c>
      <c r="E115" s="953">
        <v>32802182.489999998</v>
      </c>
      <c r="F115" s="954">
        <v>6.2669982708504546E-2</v>
      </c>
      <c r="G115" s="831"/>
      <c r="H115" s="831"/>
    </row>
    <row r="116" spans="1:8" s="765" customFormat="1" ht="37.5" customHeight="1" thickBot="1" x14ac:dyDescent="0.3">
      <c r="A116" s="802"/>
      <c r="B116" s="1074" t="s">
        <v>210</v>
      </c>
      <c r="C116" s="785" t="e">
        <f>C117+C124+#REF!</f>
        <v>#REF!</v>
      </c>
      <c r="D116" s="1075">
        <v>2421727191.21</v>
      </c>
      <c r="E116" s="1076">
        <v>324043684.50999999</v>
      </c>
      <c r="F116" s="1077">
        <v>0.13380684896554912</v>
      </c>
      <c r="G116" s="831"/>
      <c r="H116" s="831"/>
    </row>
    <row r="117" spans="1:8" s="765" customFormat="1" ht="27" hidden="1" customHeight="1" x14ac:dyDescent="0.25">
      <c r="A117" s="802"/>
      <c r="B117" s="1081" t="s">
        <v>173</v>
      </c>
      <c r="C117" s="973">
        <f>SUM(C118:C121)</f>
        <v>6000000</v>
      </c>
      <c r="D117" s="974">
        <v>0</v>
      </c>
      <c r="E117" s="975">
        <v>0</v>
      </c>
      <c r="F117" s="976" t="e">
        <v>#DIV/0!</v>
      </c>
      <c r="G117" s="831"/>
      <c r="H117" s="831"/>
    </row>
    <row r="118" spans="1:8" s="765" customFormat="1" ht="15" hidden="1" customHeight="1" x14ac:dyDescent="0.25">
      <c r="A118" s="802"/>
      <c r="B118" s="921"/>
      <c r="C118" s="889">
        <v>6000000</v>
      </c>
      <c r="D118" s="825"/>
      <c r="E118" s="826"/>
      <c r="F118" s="827" t="e">
        <v>#DIV/0!</v>
      </c>
      <c r="G118" s="831"/>
      <c r="H118" s="831"/>
    </row>
    <row r="119" spans="1:8" s="765" customFormat="1" ht="15" hidden="1" customHeight="1" x14ac:dyDescent="0.25">
      <c r="A119" s="802"/>
      <c r="B119" s="921"/>
      <c r="C119" s="889"/>
      <c r="D119" s="825"/>
      <c r="E119" s="826"/>
      <c r="F119" s="827" t="e">
        <v>#DIV/0!</v>
      </c>
      <c r="G119" s="831"/>
      <c r="H119" s="831"/>
    </row>
    <row r="120" spans="1:8" s="765" customFormat="1" ht="15" hidden="1" customHeight="1" x14ac:dyDescent="0.25">
      <c r="A120" s="802"/>
      <c r="B120" s="921"/>
      <c r="C120" s="889">
        <v>0</v>
      </c>
      <c r="D120" s="825"/>
      <c r="E120" s="826"/>
      <c r="F120" s="827" t="e">
        <v>#DIV/0!</v>
      </c>
      <c r="G120" s="831"/>
      <c r="H120" s="831"/>
    </row>
    <row r="121" spans="1:8" s="765" customFormat="1" ht="12.75" hidden="1" customHeight="1" x14ac:dyDescent="0.25">
      <c r="A121" s="802"/>
      <c r="B121" s="1029"/>
      <c r="C121" s="889">
        <v>0</v>
      </c>
      <c r="D121" s="825"/>
      <c r="E121" s="826"/>
      <c r="F121" s="827" t="e">
        <v>#DIV/0!</v>
      </c>
      <c r="G121" s="831"/>
      <c r="H121" s="831"/>
    </row>
    <row r="122" spans="1:8" s="765" customFormat="1" ht="12.75" hidden="1" customHeight="1" x14ac:dyDescent="0.25">
      <c r="A122" s="802"/>
      <c r="B122" s="1086"/>
      <c r="C122" s="923"/>
      <c r="D122" s="924"/>
      <c r="E122" s="826"/>
      <c r="F122" s="827"/>
      <c r="G122" s="831"/>
      <c r="H122" s="831"/>
    </row>
    <row r="123" spans="1:8" s="765" customFormat="1" ht="12.75" hidden="1" customHeight="1" x14ac:dyDescent="0.25">
      <c r="A123" s="802"/>
      <c r="B123" s="1069"/>
      <c r="C123" s="1087"/>
      <c r="D123" s="924"/>
      <c r="E123" s="826"/>
      <c r="F123" s="827"/>
      <c r="G123" s="831"/>
      <c r="H123" s="831"/>
    </row>
    <row r="124" spans="1:8" s="765" customFormat="1" ht="33.75" hidden="1" customHeight="1" x14ac:dyDescent="0.25">
      <c r="A124" s="802"/>
      <c r="B124" s="1088" t="s">
        <v>259</v>
      </c>
      <c r="C124" s="892">
        <f>C125</f>
        <v>343434343.43000001</v>
      </c>
      <c r="D124" s="892">
        <v>0</v>
      </c>
      <c r="E124" s="892">
        <v>0</v>
      </c>
      <c r="F124" s="1089" t="e">
        <v>#DIV/0!</v>
      </c>
      <c r="G124" s="831"/>
      <c r="H124" s="831"/>
    </row>
    <row r="125" spans="1:8" s="765" customFormat="1" ht="16.5" hidden="1" customHeight="1" x14ac:dyDescent="0.25">
      <c r="A125" s="802"/>
      <c r="B125" s="1090"/>
      <c r="C125" s="826">
        <v>343434343.43000001</v>
      </c>
      <c r="D125" s="826"/>
      <c r="E125" s="826"/>
      <c r="F125" s="1047" t="e">
        <v>#DIV/0!</v>
      </c>
      <c r="G125" s="831"/>
      <c r="H125" s="831"/>
    </row>
    <row r="126" spans="1:8" s="765" customFormat="1" ht="16.5" hidden="1" customHeight="1" x14ac:dyDescent="0.25">
      <c r="A126" s="802"/>
      <c r="B126" s="1090"/>
      <c r="C126" s="826"/>
      <c r="D126" s="826"/>
      <c r="E126" s="826"/>
      <c r="F126" s="1047" t="e">
        <v>#DIV/0!</v>
      </c>
      <c r="G126" s="831"/>
      <c r="H126" s="831"/>
    </row>
    <row r="127" spans="1:8" s="765" customFormat="1" ht="17.25" hidden="1" customHeight="1" x14ac:dyDescent="0.25">
      <c r="A127" s="802"/>
      <c r="B127" s="1090"/>
      <c r="C127" s="826"/>
      <c r="D127" s="826"/>
      <c r="E127" s="826"/>
      <c r="F127" s="1047" t="e">
        <v>#DIV/0!</v>
      </c>
      <c r="G127" s="831"/>
      <c r="H127" s="831"/>
    </row>
    <row r="128" spans="1:8" s="765" customFormat="1" ht="17.25" hidden="1" customHeight="1" x14ac:dyDescent="0.25">
      <c r="A128" s="802"/>
      <c r="B128" s="1577"/>
      <c r="C128" s="826"/>
      <c r="D128" s="826"/>
      <c r="E128" s="826"/>
      <c r="F128" s="1047" t="e">
        <v>#DIV/0!</v>
      </c>
      <c r="G128" s="831"/>
      <c r="H128" s="831"/>
    </row>
    <row r="129" spans="1:8" s="778" customFormat="1" ht="41.25" customHeight="1" thickBot="1" x14ac:dyDescent="0.3">
      <c r="A129" s="984">
        <v>6</v>
      </c>
      <c r="B129" s="988" t="s">
        <v>231</v>
      </c>
      <c r="C129" s="1570" t="e">
        <f>C130+C145+C149+C150+C151+C153</f>
        <v>#REF!</v>
      </c>
      <c r="D129" s="1103">
        <v>1050441514.3299999</v>
      </c>
      <c r="E129" s="1104">
        <v>262205800.77999997</v>
      </c>
      <c r="F129" s="1105">
        <v>0.24961484975890535</v>
      </c>
      <c r="G129" s="831"/>
      <c r="H129" s="831"/>
    </row>
    <row r="130" spans="1:8" s="789" customFormat="1" ht="23.25" customHeight="1" x14ac:dyDescent="0.25">
      <c r="A130" s="989"/>
      <c r="B130" s="899" t="s">
        <v>180</v>
      </c>
      <c r="C130" s="1280" t="e">
        <f>#REF!+#REF!+#REF!+#REF!+#REF!+#REF!</f>
        <v>#REF!</v>
      </c>
      <c r="D130" s="871">
        <v>807180960.00999999</v>
      </c>
      <c r="E130" s="872">
        <v>217769169.33999997</v>
      </c>
      <c r="F130" s="903">
        <v>0.26978977469600135</v>
      </c>
      <c r="G130" s="831"/>
      <c r="H130" s="831"/>
    </row>
    <row r="131" spans="1:8" s="1110" customFormat="1" ht="19.5" hidden="1" customHeight="1" x14ac:dyDescent="0.25">
      <c r="A131" s="876"/>
      <c r="B131" s="972" t="s">
        <v>105</v>
      </c>
      <c r="C131" s="1281">
        <f>SUM(C132:C132)</f>
        <v>0</v>
      </c>
      <c r="D131" s="974">
        <v>0</v>
      </c>
      <c r="E131" s="892">
        <v>0</v>
      </c>
      <c r="F131" s="893" t="e">
        <v>#DIV/0!</v>
      </c>
      <c r="G131" s="831"/>
      <c r="H131" s="831"/>
    </row>
    <row r="132" spans="1:8" s="766" customFormat="1" ht="16.5" hidden="1" customHeight="1" x14ac:dyDescent="0.25">
      <c r="A132" s="802"/>
      <c r="B132" s="1284"/>
      <c r="C132" s="1070"/>
      <c r="D132" s="808"/>
      <c r="E132" s="809"/>
      <c r="F132" s="810" t="e">
        <v>#DIV/0!</v>
      </c>
      <c r="G132" s="831"/>
      <c r="H132" s="831"/>
    </row>
    <row r="133" spans="1:8" s="1110" customFormat="1" ht="18.75" hidden="1" customHeight="1" x14ac:dyDescent="0.25">
      <c r="A133" s="876"/>
      <c r="B133" s="795" t="s">
        <v>221</v>
      </c>
      <c r="C133" s="1282">
        <f>SUM(C134:C144)</f>
        <v>0</v>
      </c>
      <c r="D133" s="1124">
        <v>0</v>
      </c>
      <c r="E133" s="892">
        <v>0</v>
      </c>
      <c r="F133" s="893" t="e">
        <v>#DIV/0!</v>
      </c>
      <c r="G133" s="831"/>
      <c r="H133" s="831"/>
    </row>
    <row r="134" spans="1:8" s="766" customFormat="1" ht="15" hidden="1" customHeight="1" x14ac:dyDescent="0.25">
      <c r="A134" s="802"/>
      <c r="B134" s="1285"/>
      <c r="C134" s="824"/>
      <c r="D134" s="825"/>
      <c r="E134" s="826"/>
      <c r="F134" s="827" t="e">
        <v>#DIV/0!</v>
      </c>
      <c r="G134" s="831"/>
      <c r="H134" s="831"/>
    </row>
    <row r="135" spans="1:8" s="766" customFormat="1" ht="15" hidden="1" customHeight="1" x14ac:dyDescent="0.25">
      <c r="A135" s="802"/>
      <c r="B135" s="1285"/>
      <c r="C135" s="824"/>
      <c r="D135" s="825"/>
      <c r="E135" s="826"/>
      <c r="F135" s="827" t="e">
        <v>#DIV/0!</v>
      </c>
      <c r="G135" s="831"/>
      <c r="H135" s="831"/>
    </row>
    <row r="136" spans="1:8" s="766" customFormat="1" ht="12.75" hidden="1" customHeight="1" x14ac:dyDescent="0.25">
      <c r="A136" s="802"/>
      <c r="B136" s="1285"/>
      <c r="C136" s="824"/>
      <c r="D136" s="825"/>
      <c r="E136" s="826"/>
      <c r="F136" s="827" t="e">
        <v>#DIV/0!</v>
      </c>
      <c r="G136" s="831"/>
      <c r="H136" s="831"/>
    </row>
    <row r="137" spans="1:8" s="766" customFormat="1" ht="12.75" hidden="1" customHeight="1" x14ac:dyDescent="0.25">
      <c r="A137" s="802"/>
      <c r="B137" s="1285" t="s">
        <v>7</v>
      </c>
      <c r="C137" s="824"/>
      <c r="D137" s="825"/>
      <c r="E137" s="826"/>
      <c r="F137" s="827" t="e">
        <v>#DIV/0!</v>
      </c>
      <c r="G137" s="831"/>
      <c r="H137" s="831"/>
    </row>
    <row r="138" spans="1:8" s="766" customFormat="1" ht="12.75" hidden="1" customHeight="1" x14ac:dyDescent="0.25">
      <c r="A138" s="802"/>
      <c r="B138" s="1285" t="s">
        <v>25</v>
      </c>
      <c r="C138" s="824"/>
      <c r="D138" s="825"/>
      <c r="E138" s="826"/>
      <c r="F138" s="827" t="e">
        <v>#DIV/0!</v>
      </c>
      <c r="G138" s="831"/>
      <c r="H138" s="831"/>
    </row>
    <row r="139" spans="1:8" s="766" customFormat="1" ht="12.75" hidden="1" customHeight="1" x14ac:dyDescent="0.25">
      <c r="A139" s="802"/>
      <c r="B139" s="1285"/>
      <c r="C139" s="824"/>
      <c r="D139" s="825"/>
      <c r="E139" s="826"/>
      <c r="F139" s="827" t="e">
        <v>#DIV/0!</v>
      </c>
      <c r="G139" s="831"/>
      <c r="H139" s="831"/>
    </row>
    <row r="140" spans="1:8" s="766" customFormat="1" ht="12.75" hidden="1" customHeight="1" x14ac:dyDescent="0.25">
      <c r="A140" s="802"/>
      <c r="B140" s="1285" t="s">
        <v>7</v>
      </c>
      <c r="C140" s="824"/>
      <c r="D140" s="825"/>
      <c r="E140" s="826"/>
      <c r="F140" s="827" t="e">
        <v>#DIV/0!</v>
      </c>
      <c r="G140" s="831"/>
      <c r="H140" s="831"/>
    </row>
    <row r="141" spans="1:8" s="766" customFormat="1" ht="12.75" hidden="1" customHeight="1" x14ac:dyDescent="0.25">
      <c r="A141" s="802"/>
      <c r="B141" s="1285" t="s">
        <v>25</v>
      </c>
      <c r="C141" s="824"/>
      <c r="D141" s="825"/>
      <c r="E141" s="826"/>
      <c r="F141" s="827" t="e">
        <v>#DIV/0!</v>
      </c>
      <c r="G141" s="831"/>
      <c r="H141" s="831"/>
    </row>
    <row r="142" spans="1:8" s="766" customFormat="1" ht="12.75" hidden="1" customHeight="1" x14ac:dyDescent="0.25">
      <c r="A142" s="802"/>
      <c r="B142" s="1285"/>
      <c r="C142" s="824"/>
      <c r="D142" s="825"/>
      <c r="E142" s="826"/>
      <c r="F142" s="827" t="e">
        <v>#DIV/0!</v>
      </c>
      <c r="G142" s="831"/>
      <c r="H142" s="831"/>
    </row>
    <row r="143" spans="1:8" s="766" customFormat="1" ht="12.75" hidden="1" customHeight="1" x14ac:dyDescent="0.25">
      <c r="A143" s="802"/>
      <c r="B143" s="1285" t="s">
        <v>7</v>
      </c>
      <c r="C143" s="824"/>
      <c r="D143" s="825"/>
      <c r="E143" s="826"/>
      <c r="F143" s="827" t="e">
        <v>#DIV/0!</v>
      </c>
      <c r="G143" s="831"/>
      <c r="H143" s="831"/>
    </row>
    <row r="144" spans="1:8" s="766" customFormat="1" ht="12.75" hidden="1" customHeight="1" x14ac:dyDescent="0.25">
      <c r="A144" s="802"/>
      <c r="B144" s="1285" t="s">
        <v>25</v>
      </c>
      <c r="C144" s="824"/>
      <c r="D144" s="825"/>
      <c r="E144" s="826"/>
      <c r="F144" s="827" t="e">
        <v>#DIV/0!</v>
      </c>
      <c r="G144" s="831"/>
      <c r="H144" s="831"/>
    </row>
    <row r="145" spans="1:8" s="874" customFormat="1" ht="37.5" customHeight="1" x14ac:dyDescent="0.25">
      <c r="A145" s="1024"/>
      <c r="B145" s="899" t="s">
        <v>181</v>
      </c>
      <c r="C145" s="1283" t="e">
        <f>#REF!+#REF!</f>
        <v>#REF!</v>
      </c>
      <c r="D145" s="901">
        <v>73564574.900000006</v>
      </c>
      <c r="E145" s="902">
        <v>21146924.079999998</v>
      </c>
      <c r="F145" s="903">
        <v>0.28746069842374627</v>
      </c>
      <c r="G145" s="831"/>
      <c r="H145" s="831"/>
    </row>
    <row r="146" spans="1:8" s="766" customFormat="1" ht="15.75" hidden="1" customHeight="1" x14ac:dyDescent="0.25">
      <c r="A146" s="802"/>
      <c r="B146" s="1578"/>
      <c r="C146" s="824"/>
      <c r="D146" s="825"/>
      <c r="E146" s="826"/>
      <c r="F146" s="827"/>
      <c r="G146" s="831"/>
      <c r="H146" s="831"/>
    </row>
    <row r="147" spans="1:8" s="766" customFormat="1" ht="15.75" hidden="1" customHeight="1" x14ac:dyDescent="0.25">
      <c r="A147" s="802"/>
      <c r="B147" s="1579"/>
      <c r="C147" s="1548"/>
      <c r="D147" s="909"/>
      <c r="E147" s="910"/>
      <c r="F147" s="911"/>
      <c r="G147" s="831"/>
      <c r="H147" s="831"/>
    </row>
    <row r="148" spans="1:8" s="766" customFormat="1" ht="15.75" hidden="1" customHeight="1" x14ac:dyDescent="0.25">
      <c r="A148" s="802"/>
      <c r="B148" s="1580"/>
      <c r="C148" s="824"/>
      <c r="D148" s="825"/>
      <c r="E148" s="826"/>
      <c r="F148" s="827"/>
      <c r="G148" s="831"/>
      <c r="H148" s="831"/>
    </row>
    <row r="149" spans="1:8" s="874" customFormat="1" ht="38.25" customHeight="1" x14ac:dyDescent="0.25">
      <c r="A149" s="780"/>
      <c r="B149" s="899" t="s">
        <v>182</v>
      </c>
      <c r="C149" s="1283" t="e">
        <f>#REF!+#REF!+#REF!+#REF!</f>
        <v>#REF!</v>
      </c>
      <c r="D149" s="901">
        <v>2782560</v>
      </c>
      <c r="E149" s="902">
        <v>244700</v>
      </c>
      <c r="F149" s="903">
        <v>8.7940601460525555E-2</v>
      </c>
      <c r="G149" s="831"/>
      <c r="H149" s="831"/>
    </row>
    <row r="150" spans="1:8" s="874" customFormat="1" ht="30" customHeight="1" x14ac:dyDescent="0.25">
      <c r="A150" s="780"/>
      <c r="B150" s="899" t="s">
        <v>183</v>
      </c>
      <c r="C150" s="1283" t="e">
        <f>#REF!</f>
        <v>#REF!</v>
      </c>
      <c r="D150" s="901">
        <v>11942415</v>
      </c>
      <c r="E150" s="902">
        <v>3847078</v>
      </c>
      <c r="F150" s="903">
        <v>0.32213568193702863</v>
      </c>
      <c r="G150" s="831"/>
      <c r="H150" s="831"/>
    </row>
    <row r="151" spans="1:8" s="874" customFormat="1" ht="39.75" customHeight="1" x14ac:dyDescent="0.25">
      <c r="A151" s="1024"/>
      <c r="B151" s="899" t="s">
        <v>269</v>
      </c>
      <c r="C151" s="1283" t="e">
        <f>#REF!</f>
        <v>#REF!</v>
      </c>
      <c r="D151" s="901">
        <v>14223314.26</v>
      </c>
      <c r="E151" s="902">
        <v>4145891.09</v>
      </c>
      <c r="F151" s="903">
        <v>0.2914855858637268</v>
      </c>
      <c r="G151" s="831"/>
      <c r="H151" s="831"/>
    </row>
    <row r="152" spans="1:8" s="766" customFormat="1" ht="20.25" customHeight="1" x14ac:dyDescent="0.25">
      <c r="A152" s="802"/>
      <c r="B152" s="899" t="s">
        <v>663</v>
      </c>
      <c r="C152" s="1571"/>
      <c r="D152" s="901">
        <v>7500000</v>
      </c>
      <c r="E152" s="1555">
        <v>0</v>
      </c>
      <c r="F152" s="1556">
        <v>0</v>
      </c>
      <c r="G152" s="831"/>
      <c r="H152" s="831"/>
    </row>
    <row r="153" spans="1:8" s="874" customFormat="1" ht="21" customHeight="1" thickBot="1" x14ac:dyDescent="0.3">
      <c r="A153" s="780"/>
      <c r="B153" s="899" t="s">
        <v>111</v>
      </c>
      <c r="C153" s="1283" t="e">
        <f>#REF!+#REF!</f>
        <v>#REF!</v>
      </c>
      <c r="D153" s="901">
        <v>133247690.16</v>
      </c>
      <c r="E153" s="902">
        <v>15052038.27</v>
      </c>
      <c r="F153" s="903">
        <v>0.11296284574934053</v>
      </c>
      <c r="G153" s="831"/>
      <c r="H153" s="831"/>
    </row>
    <row r="154" spans="1:8" s="930" customFormat="1" ht="65.25" customHeight="1" thickBot="1" x14ac:dyDescent="0.3">
      <c r="A154" s="769">
        <v>7</v>
      </c>
      <c r="B154" s="773" t="s">
        <v>249</v>
      </c>
      <c r="C154" s="1572" t="e">
        <f>C155+C159</f>
        <v>#REF!</v>
      </c>
      <c r="D154" s="775">
        <v>2547900</v>
      </c>
      <c r="E154" s="776">
        <v>388500</v>
      </c>
      <c r="F154" s="777">
        <v>0.15247851171553042</v>
      </c>
      <c r="G154" s="831"/>
      <c r="H154" s="831"/>
    </row>
    <row r="155" spans="1:8" s="874" customFormat="1" ht="52.5" customHeight="1" x14ac:dyDescent="0.25">
      <c r="A155" s="1132"/>
      <c r="B155" s="1213" t="s">
        <v>270</v>
      </c>
      <c r="C155" s="1605" t="e">
        <f>#REF!</f>
        <v>#REF!</v>
      </c>
      <c r="D155" s="938">
        <v>30000</v>
      </c>
      <c r="E155" s="938">
        <v>0</v>
      </c>
      <c r="F155" s="939">
        <v>0</v>
      </c>
      <c r="G155" s="831"/>
      <c r="H155" s="831"/>
    </row>
    <row r="156" spans="1:8" s="766" customFormat="1" ht="15" hidden="1" customHeight="1" x14ac:dyDescent="0.25">
      <c r="A156" s="802"/>
      <c r="B156" s="956"/>
      <c r="C156" s="1574"/>
      <c r="D156" s="1126"/>
      <c r="E156" s="1127"/>
      <c r="F156" s="1128" t="e">
        <v>#DIV/0!</v>
      </c>
      <c r="G156" s="831"/>
      <c r="H156" s="831"/>
    </row>
    <row r="157" spans="1:8" s="766" customFormat="1" ht="48" hidden="1" customHeight="1" x14ac:dyDescent="0.25">
      <c r="A157" s="802"/>
      <c r="B157" s="972" t="s">
        <v>512</v>
      </c>
      <c r="C157" s="1575"/>
      <c r="D157" s="974">
        <v>0</v>
      </c>
      <c r="E157" s="892">
        <v>0</v>
      </c>
      <c r="F157" s="893" t="e">
        <v>#DIV/0!</v>
      </c>
      <c r="G157" s="831"/>
      <c r="H157" s="831"/>
    </row>
    <row r="158" spans="1:8" s="766" customFormat="1" ht="30" hidden="1" customHeight="1" x14ac:dyDescent="0.25">
      <c r="A158" s="802"/>
      <c r="B158" s="956"/>
      <c r="C158" s="1576"/>
      <c r="D158" s="1141"/>
      <c r="E158" s="1127"/>
      <c r="F158" s="1128" t="e">
        <v>#DIV/0!</v>
      </c>
      <c r="G158" s="831"/>
      <c r="H158" s="831"/>
    </row>
    <row r="159" spans="1:8" s="874" customFormat="1" ht="35.25" customHeight="1" thickBot="1" x14ac:dyDescent="0.3">
      <c r="A159" s="780"/>
      <c r="B159" s="1074" t="s">
        <v>189</v>
      </c>
      <c r="C159" s="1573" t="e">
        <f>#REF!</f>
        <v>#REF!</v>
      </c>
      <c r="D159" s="1138">
        <v>2517900</v>
      </c>
      <c r="E159" s="953">
        <v>388500</v>
      </c>
      <c r="F159" s="954">
        <v>0.15429524603836531</v>
      </c>
      <c r="G159" s="831"/>
      <c r="H159" s="831"/>
    </row>
    <row r="160" spans="1:8" s="930" customFormat="1" ht="40.5" customHeight="1" thickBot="1" x14ac:dyDescent="0.3">
      <c r="A160" s="984">
        <v>8</v>
      </c>
      <c r="B160" s="988" t="s">
        <v>245</v>
      </c>
      <c r="C160" s="862" t="e">
        <f>C161+C168+C179+C185+C186+C187+C181</f>
        <v>#REF!</v>
      </c>
      <c r="D160" s="1153">
        <v>2803416106.4899998</v>
      </c>
      <c r="E160" s="1153">
        <v>213484579.00999999</v>
      </c>
      <c r="F160" s="1154">
        <v>7.6151584674061135E-2</v>
      </c>
      <c r="G160" s="831"/>
      <c r="H160" s="831"/>
    </row>
    <row r="161" spans="1:8" s="874" customFormat="1" ht="40.5" customHeight="1" x14ac:dyDescent="0.25">
      <c r="A161" s="989"/>
      <c r="B161" s="899" t="s">
        <v>195</v>
      </c>
      <c r="C161" s="871" t="e">
        <f>C164+#REF!+#REF!+#REF!+#REF!+#REF!</f>
        <v>#REF!</v>
      </c>
      <c r="D161" s="1155">
        <v>106535975.07999998</v>
      </c>
      <c r="E161" s="1156">
        <v>31395862.569999997</v>
      </c>
      <c r="F161" s="1157">
        <v>0.29469728461605782</v>
      </c>
      <c r="G161" s="831"/>
      <c r="H161" s="831"/>
    </row>
    <row r="162" spans="1:8" s="874" customFormat="1" ht="45.75" hidden="1" customHeight="1" x14ac:dyDescent="0.25">
      <c r="A162" s="989"/>
      <c r="B162" s="972" t="s">
        <v>461</v>
      </c>
      <c r="C162" s="974"/>
      <c r="D162" s="1559">
        <v>0</v>
      </c>
      <c r="E162" s="882">
        <v>0</v>
      </c>
      <c r="F162" s="883" t="e">
        <v>#DIV/0!</v>
      </c>
      <c r="G162" s="831"/>
      <c r="H162" s="831"/>
    </row>
    <row r="163" spans="1:8" s="874" customFormat="1" ht="17.25" hidden="1" customHeight="1" x14ac:dyDescent="0.25">
      <c r="A163" s="989"/>
      <c r="B163" s="956"/>
      <c r="C163" s="825"/>
      <c r="D163" s="1560"/>
      <c r="E163" s="1561"/>
      <c r="F163" s="1562" t="e">
        <v>#DIV/0!</v>
      </c>
      <c r="G163" s="831"/>
      <c r="H163" s="831"/>
    </row>
    <row r="164" spans="1:8" s="884" customFormat="1" ht="127.5" hidden="1" customHeight="1" x14ac:dyDescent="0.25">
      <c r="A164" s="876"/>
      <c r="B164" s="972" t="s">
        <v>207</v>
      </c>
      <c r="C164" s="974">
        <f t="shared" ref="C164" si="13">C165</f>
        <v>31518155</v>
      </c>
      <c r="D164" s="1559">
        <v>0</v>
      </c>
      <c r="E164" s="882">
        <v>0</v>
      </c>
      <c r="F164" s="883" t="e">
        <v>#DIV/0!</v>
      </c>
      <c r="G164" s="831"/>
      <c r="H164" s="831"/>
    </row>
    <row r="165" spans="1:8" s="766" customFormat="1" ht="13.5" hidden="1" customHeight="1" x14ac:dyDescent="0.25">
      <c r="A165" s="802"/>
      <c r="B165" s="956"/>
      <c r="C165" s="825">
        <v>31518155</v>
      </c>
      <c r="D165" s="1560"/>
      <c r="E165" s="1561"/>
      <c r="F165" s="1562" t="e">
        <v>#DIV/0!</v>
      </c>
      <c r="G165" s="831"/>
      <c r="H165" s="831"/>
    </row>
    <row r="166" spans="1:8" s="766" customFormat="1" ht="54" hidden="1" customHeight="1" x14ac:dyDescent="0.25">
      <c r="A166" s="802"/>
      <c r="B166" s="972" t="s">
        <v>439</v>
      </c>
      <c r="C166" s="974">
        <f>C167</f>
        <v>0</v>
      </c>
      <c r="D166" s="1559">
        <v>0</v>
      </c>
      <c r="E166" s="882">
        <v>0</v>
      </c>
      <c r="F166" s="883" t="e">
        <v>#DIV/0!</v>
      </c>
      <c r="G166" s="831"/>
      <c r="H166" s="831"/>
    </row>
    <row r="167" spans="1:8" s="766" customFormat="1" ht="14.25" hidden="1" customHeight="1" x14ac:dyDescent="0.25">
      <c r="A167" s="802"/>
      <c r="B167" s="956"/>
      <c r="C167" s="825"/>
      <c r="D167" s="1560"/>
      <c r="E167" s="1561"/>
      <c r="F167" s="1562" t="e">
        <v>#DIV/0!</v>
      </c>
      <c r="G167" s="831"/>
      <c r="H167" s="831"/>
    </row>
    <row r="168" spans="1:8" s="874" customFormat="1" ht="47.25" customHeight="1" x14ac:dyDescent="0.25">
      <c r="A168" s="780"/>
      <c r="B168" s="899" t="s">
        <v>196</v>
      </c>
      <c r="C168" s="901" t="e">
        <f>#REF!+#REF!</f>
        <v>#REF!</v>
      </c>
      <c r="D168" s="901">
        <v>102341908.31999999</v>
      </c>
      <c r="E168" s="902">
        <v>16736136.08</v>
      </c>
      <c r="F168" s="903">
        <v>0.16353160063881053</v>
      </c>
      <c r="G168" s="831"/>
      <c r="H168" s="831"/>
    </row>
    <row r="169" spans="1:8" s="765" customFormat="1" ht="12.75" hidden="1" customHeight="1" x14ac:dyDescent="0.25">
      <c r="A169" s="802"/>
      <c r="B169" s="823"/>
      <c r="C169" s="825"/>
      <c r="D169" s="1560"/>
      <c r="E169" s="1561"/>
      <c r="F169" s="1562" t="e">
        <v>#DIV/0!</v>
      </c>
      <c r="G169" s="831"/>
      <c r="H169" s="831"/>
    </row>
    <row r="170" spans="1:8" s="765" customFormat="1" ht="12.75" hidden="1" customHeight="1" x14ac:dyDescent="0.25">
      <c r="A170" s="802"/>
      <c r="B170" s="823"/>
      <c r="C170" s="825"/>
      <c r="D170" s="1560"/>
      <c r="E170" s="1561"/>
      <c r="F170" s="1562" t="e">
        <v>#DIV/0!</v>
      </c>
      <c r="G170" s="831"/>
      <c r="H170" s="831"/>
    </row>
    <row r="171" spans="1:8" s="1158" customFormat="1" ht="30" hidden="1" customHeight="1" x14ac:dyDescent="0.25">
      <c r="A171" s="876"/>
      <c r="B171" s="1018" t="s">
        <v>21</v>
      </c>
      <c r="C171" s="1020">
        <f t="shared" ref="C171" si="14">SUM(C172:C175)</f>
        <v>0</v>
      </c>
      <c r="D171" s="1560">
        <v>0</v>
      </c>
      <c r="E171" s="1561">
        <v>0</v>
      </c>
      <c r="F171" s="1562" t="e">
        <v>#DIV/0!</v>
      </c>
      <c r="G171" s="831"/>
      <c r="H171" s="831"/>
    </row>
    <row r="172" spans="1:8" s="765" customFormat="1" ht="12.75" hidden="1" customHeight="1" x14ac:dyDescent="0.25">
      <c r="A172" s="802"/>
      <c r="B172" s="823"/>
      <c r="C172" s="825"/>
      <c r="D172" s="1560"/>
      <c r="E172" s="1561"/>
      <c r="F172" s="1562" t="e">
        <v>#DIV/0!</v>
      </c>
      <c r="G172" s="831"/>
      <c r="H172" s="831"/>
    </row>
    <row r="173" spans="1:8" s="765" customFormat="1" ht="12.75" hidden="1" customHeight="1" x14ac:dyDescent="0.25">
      <c r="A173" s="802"/>
      <c r="B173" s="823"/>
      <c r="C173" s="825"/>
      <c r="D173" s="1560"/>
      <c r="E173" s="1561"/>
      <c r="F173" s="1562" t="e">
        <v>#DIV/0!</v>
      </c>
      <c r="G173" s="831"/>
      <c r="H173" s="831"/>
    </row>
    <row r="174" spans="1:8" s="765" customFormat="1" ht="12.75" hidden="1" customHeight="1" x14ac:dyDescent="0.25">
      <c r="A174" s="802"/>
      <c r="B174" s="823"/>
      <c r="C174" s="825"/>
      <c r="D174" s="1560"/>
      <c r="E174" s="1561"/>
      <c r="F174" s="1562" t="e">
        <v>#DIV/0!</v>
      </c>
      <c r="G174" s="831"/>
      <c r="H174" s="831"/>
    </row>
    <row r="175" spans="1:8" s="765" customFormat="1" ht="12.75" hidden="1" customHeight="1" x14ac:dyDescent="0.25">
      <c r="A175" s="802"/>
      <c r="B175" s="823"/>
      <c r="C175" s="825"/>
      <c r="D175" s="1560"/>
      <c r="E175" s="1561"/>
      <c r="F175" s="1562" t="e">
        <v>#DIV/0!</v>
      </c>
      <c r="G175" s="831"/>
      <c r="H175" s="831"/>
    </row>
    <row r="176" spans="1:8" s="1158" customFormat="1" ht="30" hidden="1" customHeight="1" x14ac:dyDescent="0.25">
      <c r="A176" s="876"/>
      <c r="B176" s="1160" t="s">
        <v>250</v>
      </c>
      <c r="C176" s="1161">
        <f>SUM(C177:C178)</f>
        <v>0</v>
      </c>
      <c r="D176" s="1563">
        <v>0</v>
      </c>
      <c r="E176" s="1561">
        <v>0</v>
      </c>
      <c r="F176" s="1562" t="e">
        <v>#DIV/0!</v>
      </c>
      <c r="G176" s="831"/>
      <c r="H176" s="831"/>
    </row>
    <row r="177" spans="1:8" s="765" customFormat="1" ht="12.75" hidden="1" customHeight="1" x14ac:dyDescent="0.25">
      <c r="A177" s="802"/>
      <c r="B177" s="823"/>
      <c r="C177" s="1051"/>
      <c r="D177" s="1564"/>
      <c r="E177" s="1565"/>
      <c r="F177" s="1562" t="e">
        <v>#DIV/0!</v>
      </c>
      <c r="G177" s="831"/>
      <c r="H177" s="831"/>
    </row>
    <row r="178" spans="1:8" s="765" customFormat="1" ht="12.75" hidden="1" customHeight="1" x14ac:dyDescent="0.25">
      <c r="A178" s="802"/>
      <c r="B178" s="823" t="s">
        <v>7</v>
      </c>
      <c r="C178" s="1051"/>
      <c r="D178" s="1564"/>
      <c r="E178" s="1565"/>
      <c r="F178" s="1562" t="e">
        <v>#DIV/0!</v>
      </c>
      <c r="G178" s="831"/>
      <c r="H178" s="831"/>
    </row>
    <row r="179" spans="1:8" s="766" customFormat="1" ht="23.25" customHeight="1" x14ac:dyDescent="0.25">
      <c r="A179" s="802"/>
      <c r="B179" s="899" t="s">
        <v>252</v>
      </c>
      <c r="C179" s="901" t="e">
        <f>#REF!</f>
        <v>#REF!</v>
      </c>
      <c r="D179" s="901">
        <v>11780000</v>
      </c>
      <c r="E179" s="902">
        <v>0</v>
      </c>
      <c r="F179" s="903">
        <v>0</v>
      </c>
      <c r="G179" s="831"/>
      <c r="H179" s="831"/>
    </row>
    <row r="180" spans="1:8" s="766" customFormat="1" ht="39.75" customHeight="1" x14ac:dyDescent="0.25">
      <c r="A180" s="802"/>
      <c r="B180" s="899" t="s">
        <v>563</v>
      </c>
      <c r="C180" s="1165"/>
      <c r="D180" s="901">
        <v>32377966</v>
      </c>
      <c r="E180" s="902">
        <v>7151536.0800000001</v>
      </c>
      <c r="F180" s="903">
        <v>0.22087663196631932</v>
      </c>
      <c r="G180" s="831"/>
      <c r="H180" s="831"/>
    </row>
    <row r="181" spans="1:8" s="874" customFormat="1" ht="25.5" customHeight="1" thickBot="1" x14ac:dyDescent="0.3">
      <c r="A181" s="780"/>
      <c r="B181" s="899" t="s">
        <v>128</v>
      </c>
      <c r="C181" s="901">
        <f>C182</f>
        <v>0</v>
      </c>
      <c r="D181" s="901">
        <v>14617287.350000001</v>
      </c>
      <c r="E181" s="902">
        <v>0</v>
      </c>
      <c r="F181" s="903">
        <v>0</v>
      </c>
      <c r="G181" s="831"/>
      <c r="H181" s="831"/>
    </row>
    <row r="182" spans="1:8" s="884" customFormat="1" ht="30.75" hidden="1" customHeight="1" x14ac:dyDescent="0.25">
      <c r="A182" s="876"/>
      <c r="B182" s="972" t="s">
        <v>146</v>
      </c>
      <c r="C182" s="974">
        <f>C183</f>
        <v>0</v>
      </c>
      <c r="D182" s="1559">
        <v>0</v>
      </c>
      <c r="E182" s="882">
        <v>0</v>
      </c>
      <c r="F182" s="883" t="e">
        <v>#DIV/0!</v>
      </c>
      <c r="G182" s="831"/>
      <c r="H182" s="831"/>
    </row>
    <row r="183" spans="1:8" s="766" customFormat="1" ht="13.5" hidden="1" customHeight="1" x14ac:dyDescent="0.25">
      <c r="A183" s="802"/>
      <c r="B183" s="977"/>
      <c r="C183" s="1169">
        <v>0</v>
      </c>
      <c r="D183" s="1566"/>
      <c r="E183" s="1567"/>
      <c r="F183" s="1568" t="e">
        <v>#DIV/0!</v>
      </c>
      <c r="G183" s="831"/>
      <c r="H183" s="831"/>
    </row>
    <row r="184" spans="1:8" s="766" customFormat="1" ht="42" customHeight="1" thickBot="1" x14ac:dyDescent="0.3">
      <c r="A184" s="802"/>
      <c r="B184" s="996" t="s">
        <v>574</v>
      </c>
      <c r="C184" s="1557"/>
      <c r="D184" s="999">
        <v>1540583463.1600001</v>
      </c>
      <c r="E184" s="1558">
        <v>0</v>
      </c>
      <c r="F184" s="1569">
        <v>0</v>
      </c>
      <c r="G184" s="831"/>
      <c r="H184" s="831"/>
    </row>
    <row r="185" spans="1:8" s="766" customFormat="1" ht="28.5" customHeight="1" thickBot="1" x14ac:dyDescent="0.3">
      <c r="A185" s="802"/>
      <c r="B185" s="1181" t="s">
        <v>254</v>
      </c>
      <c r="C185" s="1182" t="e">
        <f>#REF!+#REF!+#REF!</f>
        <v>#REF!</v>
      </c>
      <c r="D185" s="1183">
        <v>249287829.56</v>
      </c>
      <c r="E185" s="1184">
        <v>48342503.670000002</v>
      </c>
      <c r="F185" s="1185">
        <v>0.19392243799196243</v>
      </c>
      <c r="G185" s="831"/>
      <c r="H185" s="831"/>
    </row>
    <row r="186" spans="1:8" s="766" customFormat="1" ht="27" customHeight="1" thickBot="1" x14ac:dyDescent="0.3">
      <c r="A186" s="802"/>
      <c r="B186" s="996" t="s">
        <v>255</v>
      </c>
      <c r="C186" s="997" t="e">
        <f>#REF!+#REF!</f>
        <v>#REF!</v>
      </c>
      <c r="D186" s="998">
        <v>255346719.66999999</v>
      </c>
      <c r="E186" s="999">
        <v>33887519.620000005</v>
      </c>
      <c r="F186" s="1000">
        <v>0.13271178757962857</v>
      </c>
      <c r="G186" s="831"/>
      <c r="H186" s="831"/>
    </row>
    <row r="187" spans="1:8" s="766" customFormat="1" ht="26.25" customHeight="1" thickBot="1" x14ac:dyDescent="0.3">
      <c r="A187" s="802"/>
      <c r="B187" s="1181" t="s">
        <v>453</v>
      </c>
      <c r="C187" s="1182" t="e">
        <f>#REF!</f>
        <v>#REF!</v>
      </c>
      <c r="D187" s="1183">
        <v>490544957.35000002</v>
      </c>
      <c r="E187" s="1184">
        <v>75971020.989999995</v>
      </c>
      <c r="F187" s="1185">
        <v>0.15487065935894487</v>
      </c>
      <c r="G187" s="831"/>
      <c r="H187" s="831"/>
    </row>
    <row r="188" spans="1:8" s="1210" customFormat="1" ht="35.25" customHeight="1" thickBot="1" x14ac:dyDescent="0.3">
      <c r="A188" s="769">
        <v>9</v>
      </c>
      <c r="B188" s="1209" t="s">
        <v>241</v>
      </c>
      <c r="C188" s="774" t="e">
        <f t="shared" ref="C188" si="15">C189</f>
        <v>#REF!</v>
      </c>
      <c r="D188" s="775">
        <v>61579873.369999997</v>
      </c>
      <c r="E188" s="776">
        <v>17116277.030000001</v>
      </c>
      <c r="F188" s="777">
        <v>0.27795245578303795</v>
      </c>
      <c r="G188" s="831"/>
      <c r="H188" s="831"/>
    </row>
    <row r="189" spans="1:8" s="874" customFormat="1" ht="43.5" customHeight="1" thickBot="1" x14ac:dyDescent="0.3">
      <c r="A189" s="780"/>
      <c r="B189" s="1213" t="s">
        <v>242</v>
      </c>
      <c r="C189" s="1137" t="e">
        <f>#REF!+#REF!+#REF!+#REF!</f>
        <v>#REF!</v>
      </c>
      <c r="D189" s="1138">
        <v>61579873.369999997</v>
      </c>
      <c r="E189" s="938">
        <v>17116277.030000001</v>
      </c>
      <c r="F189" s="939">
        <v>0.27795245578303795</v>
      </c>
      <c r="G189" s="831"/>
      <c r="H189" s="831"/>
    </row>
    <row r="190" spans="1:8" s="1210" customFormat="1" ht="36" customHeight="1" thickBot="1" x14ac:dyDescent="0.3">
      <c r="A190" s="984">
        <v>10</v>
      </c>
      <c r="B190" s="988" t="s">
        <v>247</v>
      </c>
      <c r="C190" s="862" t="e">
        <f>C191+C192</f>
        <v>#REF!</v>
      </c>
      <c r="D190" s="863">
        <v>138047759.91</v>
      </c>
      <c r="E190" s="864">
        <v>1428582.87</v>
      </c>
      <c r="F190" s="865">
        <v>1.0348468319452356E-2</v>
      </c>
      <c r="G190" s="831"/>
      <c r="H190" s="831"/>
    </row>
    <row r="191" spans="1:8" s="1217" customFormat="1" ht="36" customHeight="1" x14ac:dyDescent="0.25">
      <c r="A191" s="989"/>
      <c r="B191" s="1216" t="s">
        <v>248</v>
      </c>
      <c r="C191" s="870" t="e">
        <f>#REF!</f>
        <v>#REF!</v>
      </c>
      <c r="D191" s="871">
        <v>2604541.87</v>
      </c>
      <c r="E191" s="872">
        <v>1428582.87</v>
      </c>
      <c r="F191" s="873">
        <v>0.54849679571478727</v>
      </c>
      <c r="G191" s="831"/>
      <c r="H191" s="831"/>
    </row>
    <row r="192" spans="1:8" s="1217" customFormat="1" ht="36" customHeight="1" thickBot="1" x14ac:dyDescent="0.3">
      <c r="A192" s="1218"/>
      <c r="B192" s="899" t="s">
        <v>133</v>
      </c>
      <c r="C192" s="900" t="e">
        <f>#REF!</f>
        <v>#REF!</v>
      </c>
      <c r="D192" s="901">
        <v>135443218.03999999</v>
      </c>
      <c r="E192" s="902">
        <v>0</v>
      </c>
      <c r="F192" s="903">
        <v>0</v>
      </c>
      <c r="G192" s="831"/>
      <c r="H192" s="831"/>
    </row>
    <row r="193" spans="1:8" s="1220" customFormat="1" ht="36" customHeight="1" thickBot="1" x14ac:dyDescent="0.3">
      <c r="A193" s="769">
        <v>11</v>
      </c>
      <c r="B193" s="773" t="s">
        <v>235</v>
      </c>
      <c r="C193" s="774" t="e">
        <f>C194+C195+C196+C197+C198</f>
        <v>#REF!</v>
      </c>
      <c r="D193" s="775">
        <v>139366414.94</v>
      </c>
      <c r="E193" s="776">
        <v>39869936.970000006</v>
      </c>
      <c r="F193" s="777">
        <v>0.28607994965763311</v>
      </c>
      <c r="G193" s="831"/>
      <c r="H193" s="831"/>
    </row>
    <row r="194" spans="1:8" s="874" customFormat="1" ht="36" customHeight="1" x14ac:dyDescent="0.25">
      <c r="A194" s="780"/>
      <c r="B194" s="1213" t="s">
        <v>186</v>
      </c>
      <c r="C194" s="1137" t="e">
        <f>#REF!+#REF!</f>
        <v>#REF!</v>
      </c>
      <c r="D194" s="1138">
        <v>19405834.440000001</v>
      </c>
      <c r="E194" s="938">
        <v>5407723.9199999999</v>
      </c>
      <c r="F194" s="939">
        <v>0.2786648487968858</v>
      </c>
      <c r="G194" s="831"/>
      <c r="H194" s="831"/>
    </row>
    <row r="195" spans="1:8" s="874" customFormat="1" ht="39" customHeight="1" x14ac:dyDescent="0.25">
      <c r="A195" s="1024"/>
      <c r="B195" s="1213" t="s">
        <v>187</v>
      </c>
      <c r="C195" s="1137" t="e">
        <f>#REF!+#REF!</f>
        <v>#REF!</v>
      </c>
      <c r="D195" s="1138">
        <v>300000</v>
      </c>
      <c r="E195" s="953">
        <v>44705</v>
      </c>
      <c r="F195" s="954">
        <v>0.14901666666666666</v>
      </c>
      <c r="G195" s="831"/>
      <c r="H195" s="831"/>
    </row>
    <row r="196" spans="1:8" s="874" customFormat="1" ht="45" customHeight="1" x14ac:dyDescent="0.25">
      <c r="A196" s="1024"/>
      <c r="B196" s="1213" t="s">
        <v>170</v>
      </c>
      <c r="C196" s="1137" t="e">
        <f>#REF!+#REF!+#REF!+#REF!</f>
        <v>#REF!</v>
      </c>
      <c r="D196" s="1138">
        <v>117601300</v>
      </c>
      <c r="E196" s="953">
        <v>33725129.050000004</v>
      </c>
      <c r="F196" s="954">
        <v>0.28677513811496985</v>
      </c>
      <c r="G196" s="831"/>
      <c r="H196" s="831"/>
    </row>
    <row r="197" spans="1:8" s="874" customFormat="1" ht="44.25" customHeight="1" x14ac:dyDescent="0.25">
      <c r="A197" s="1024"/>
      <c r="B197" s="1611" t="s">
        <v>188</v>
      </c>
      <c r="C197" s="936" t="e">
        <f>#REF!</f>
        <v>#REF!</v>
      </c>
      <c r="D197" s="937">
        <v>225000</v>
      </c>
      <c r="E197" s="1302">
        <v>185000</v>
      </c>
      <c r="F197" s="1624">
        <v>0.82222222222222219</v>
      </c>
      <c r="G197" s="831"/>
      <c r="H197" s="831"/>
    </row>
    <row r="198" spans="1:8" s="874" customFormat="1" ht="25.5" customHeight="1" thickBot="1" x14ac:dyDescent="0.3">
      <c r="A198" s="1024"/>
      <c r="B198" s="1618" t="s">
        <v>135</v>
      </c>
      <c r="C198" s="1625" t="e">
        <f>#REF!+#REF!</f>
        <v>#REF!</v>
      </c>
      <c r="D198" s="1626">
        <v>1834280.5</v>
      </c>
      <c r="E198" s="1622">
        <v>507379</v>
      </c>
      <c r="F198" s="1623">
        <v>0.27660927540798697</v>
      </c>
      <c r="G198" s="831"/>
      <c r="H198" s="831"/>
    </row>
    <row r="199" spans="1:8" s="1220" customFormat="1" ht="36" customHeight="1" thickBot="1" x14ac:dyDescent="0.3">
      <c r="A199" s="984">
        <v>12</v>
      </c>
      <c r="B199" s="988" t="s">
        <v>239</v>
      </c>
      <c r="C199" s="862" t="e">
        <f>C200+C201+C210+C211+C212+C217</f>
        <v>#REF!</v>
      </c>
      <c r="D199" s="863">
        <v>706987977.05999994</v>
      </c>
      <c r="E199" s="864">
        <v>197451247.91000003</v>
      </c>
      <c r="F199" s="865">
        <v>0.27928515663179793</v>
      </c>
      <c r="G199" s="831"/>
      <c r="H199" s="831"/>
    </row>
    <row r="200" spans="1:8" s="1231" customFormat="1" ht="43.5" customHeight="1" x14ac:dyDescent="0.25">
      <c r="A200" s="989"/>
      <c r="B200" s="869" t="s">
        <v>197</v>
      </c>
      <c r="C200" s="1280" t="e">
        <f>#REF!</f>
        <v>#REF!</v>
      </c>
      <c r="D200" s="1155">
        <v>8710841</v>
      </c>
      <c r="E200" s="1156">
        <v>2412042.2400000002</v>
      </c>
      <c r="F200" s="1157">
        <v>0.27690119013766873</v>
      </c>
      <c r="G200" s="831"/>
      <c r="H200" s="831"/>
    </row>
    <row r="201" spans="1:8" s="1231" customFormat="1" ht="32.25" customHeight="1" x14ac:dyDescent="0.25">
      <c r="A201" s="1232"/>
      <c r="B201" s="899" t="s">
        <v>198</v>
      </c>
      <c r="C201" s="1283" t="e">
        <f>#REF!+#REF!+#REF!</f>
        <v>#REF!</v>
      </c>
      <c r="D201" s="901">
        <v>106816381.17</v>
      </c>
      <c r="E201" s="902">
        <v>34215080.599999994</v>
      </c>
      <c r="F201" s="903">
        <v>0.32031679247348904</v>
      </c>
      <c r="G201" s="831"/>
      <c r="H201" s="831"/>
    </row>
    <row r="202" spans="1:8" s="884" customFormat="1" ht="30" hidden="1" x14ac:dyDescent="0.25">
      <c r="A202" s="876"/>
      <c r="B202" s="972" t="s">
        <v>146</v>
      </c>
      <c r="C202" s="1281">
        <f>SUM(C203:C203)</f>
        <v>0</v>
      </c>
      <c r="D202" s="974"/>
      <c r="E202" s="892"/>
      <c r="F202" s="893" t="e">
        <v>#DIV/0!</v>
      </c>
      <c r="G202" s="831"/>
      <c r="H202" s="831"/>
    </row>
    <row r="203" spans="1:8" s="763" customFormat="1" ht="14.25" hidden="1" customHeight="1" x14ac:dyDescent="0.25">
      <c r="A203" s="802"/>
      <c r="B203" s="832"/>
      <c r="C203" s="824"/>
      <c r="D203" s="825"/>
      <c r="E203" s="826"/>
      <c r="F203" s="827" t="e">
        <v>#DIV/0!</v>
      </c>
      <c r="G203" s="831"/>
      <c r="H203" s="831"/>
    </row>
    <row r="204" spans="1:8" s="763" customFormat="1" ht="65.25" hidden="1" customHeight="1" x14ac:dyDescent="0.25">
      <c r="A204" s="802"/>
      <c r="B204" s="972" t="s">
        <v>534</v>
      </c>
      <c r="C204" s="1281"/>
      <c r="D204" s="974"/>
      <c r="E204" s="892"/>
      <c r="F204" s="893" t="e">
        <v>#DIV/0!</v>
      </c>
      <c r="G204" s="831"/>
      <c r="H204" s="831"/>
    </row>
    <row r="205" spans="1:8" s="763" customFormat="1" ht="14.25" hidden="1" customHeight="1" x14ac:dyDescent="0.25">
      <c r="A205" s="802"/>
      <c r="B205" s="832"/>
      <c r="C205" s="824"/>
      <c r="D205" s="825"/>
      <c r="E205" s="826"/>
      <c r="F205" s="827" t="e">
        <v>#DIV/0!</v>
      </c>
      <c r="G205" s="831"/>
      <c r="H205" s="831"/>
    </row>
    <row r="206" spans="1:8" s="763" customFormat="1" ht="63" hidden="1" customHeight="1" x14ac:dyDescent="0.25">
      <c r="A206" s="802"/>
      <c r="B206" s="972" t="s">
        <v>507</v>
      </c>
      <c r="C206" s="1281"/>
      <c r="D206" s="974"/>
      <c r="E206" s="892"/>
      <c r="F206" s="893" t="e">
        <v>#DIV/0!</v>
      </c>
      <c r="G206" s="831"/>
      <c r="H206" s="831"/>
    </row>
    <row r="207" spans="1:8" s="763" customFormat="1" ht="15" hidden="1" customHeight="1" x14ac:dyDescent="0.25">
      <c r="A207" s="802"/>
      <c r="B207" s="832"/>
      <c r="C207" s="824"/>
      <c r="D207" s="825"/>
      <c r="E207" s="826"/>
      <c r="F207" s="827" t="e">
        <v>#DIV/0!</v>
      </c>
      <c r="G207" s="831"/>
      <c r="H207" s="831"/>
    </row>
    <row r="208" spans="1:8" s="763" customFormat="1" ht="33" hidden="1" customHeight="1" x14ac:dyDescent="0.25">
      <c r="A208" s="802"/>
      <c r="B208" s="972" t="s">
        <v>518</v>
      </c>
      <c r="C208" s="1281"/>
      <c r="D208" s="974">
        <v>0</v>
      </c>
      <c r="E208" s="892">
        <v>0</v>
      </c>
      <c r="F208" s="893" t="e">
        <v>#DIV/0!</v>
      </c>
      <c r="G208" s="831"/>
      <c r="H208" s="831"/>
    </row>
    <row r="209" spans="1:8" s="763" customFormat="1" ht="15" hidden="1" customHeight="1" x14ac:dyDescent="0.25">
      <c r="A209" s="802"/>
      <c r="B209" s="832"/>
      <c r="C209" s="824"/>
      <c r="D209" s="825"/>
      <c r="E209" s="826"/>
      <c r="F209" s="827" t="e">
        <v>#DIV/0!</v>
      </c>
      <c r="G209" s="831"/>
      <c r="H209" s="831"/>
    </row>
    <row r="210" spans="1:8" s="1231" customFormat="1" ht="37.5" customHeight="1" x14ac:dyDescent="0.25">
      <c r="A210" s="1232"/>
      <c r="B210" s="899" t="s">
        <v>199</v>
      </c>
      <c r="C210" s="1283" t="e">
        <f>#REF!+#REF!+#REF!</f>
        <v>#REF!</v>
      </c>
      <c r="D210" s="901">
        <v>277354206.13</v>
      </c>
      <c r="E210" s="902">
        <v>75768247.840000004</v>
      </c>
      <c r="F210" s="903">
        <v>0.27318225635448379</v>
      </c>
      <c r="G210" s="831"/>
      <c r="H210" s="831"/>
    </row>
    <row r="211" spans="1:8" s="1231" customFormat="1" ht="27" customHeight="1" x14ac:dyDescent="0.25">
      <c r="A211" s="1232"/>
      <c r="B211" s="899" t="s">
        <v>200</v>
      </c>
      <c r="C211" s="1283" t="e">
        <f>#REF!</f>
        <v>#REF!</v>
      </c>
      <c r="D211" s="1628">
        <v>558000</v>
      </c>
      <c r="E211" s="902">
        <v>0</v>
      </c>
      <c r="F211" s="903">
        <v>0</v>
      </c>
      <c r="G211" s="831"/>
      <c r="H211" s="831"/>
    </row>
    <row r="212" spans="1:8" s="1231" customFormat="1" ht="51.75" hidden="1" customHeight="1" x14ac:dyDescent="0.25">
      <c r="A212" s="1232"/>
      <c r="B212" s="899" t="s">
        <v>151</v>
      </c>
      <c r="C212" s="1283">
        <f>C213</f>
        <v>2466618</v>
      </c>
      <c r="D212" s="1628">
        <v>0</v>
      </c>
      <c r="E212" s="902">
        <v>0</v>
      </c>
      <c r="F212" s="903" t="e">
        <v>#DIV/0!</v>
      </c>
      <c r="G212" s="831"/>
      <c r="H212" s="831"/>
    </row>
    <row r="213" spans="1:8" s="884" customFormat="1" ht="45" hidden="1" customHeight="1" x14ac:dyDescent="0.25">
      <c r="A213" s="876"/>
      <c r="B213" s="795" t="s">
        <v>151</v>
      </c>
      <c r="C213" s="1282">
        <f>C214</f>
        <v>2466618</v>
      </c>
      <c r="D213" s="1124">
        <v>0</v>
      </c>
      <c r="E213" s="892">
        <v>0</v>
      </c>
      <c r="F213" s="893" t="e">
        <v>#DIV/0!</v>
      </c>
      <c r="G213" s="831"/>
      <c r="H213" s="831"/>
    </row>
    <row r="214" spans="1:8" s="763" customFormat="1" ht="15" hidden="1" customHeight="1" x14ac:dyDescent="0.25">
      <c r="A214" s="802"/>
      <c r="B214" s="823"/>
      <c r="C214" s="824">
        <v>2466618</v>
      </c>
      <c r="D214" s="840"/>
      <c r="E214" s="826"/>
      <c r="F214" s="827" t="e">
        <v>#DIV/0!</v>
      </c>
      <c r="G214" s="831"/>
      <c r="H214" s="831"/>
    </row>
    <row r="215" spans="1:8" s="763" customFormat="1" ht="15" hidden="1" customHeight="1" x14ac:dyDescent="0.25">
      <c r="A215" s="802"/>
      <c r="B215" s="823"/>
      <c r="C215" s="824"/>
      <c r="D215" s="840"/>
      <c r="E215" s="826"/>
      <c r="F215" s="827" t="e">
        <v>#DIV/0!</v>
      </c>
      <c r="G215" s="831"/>
      <c r="H215" s="831"/>
    </row>
    <row r="216" spans="1:8" s="763" customFormat="1" ht="30.75" customHeight="1" x14ac:dyDescent="0.25">
      <c r="A216" s="802"/>
      <c r="B216" s="899" t="s">
        <v>599</v>
      </c>
      <c r="C216" s="1627"/>
      <c r="D216" s="1628">
        <v>15633145.550000001</v>
      </c>
      <c r="E216" s="902">
        <v>13583256.710000001</v>
      </c>
      <c r="F216" s="903">
        <v>0.86887547144982602</v>
      </c>
      <c r="G216" s="831"/>
      <c r="H216" s="831"/>
    </row>
    <row r="217" spans="1:8" s="1231" customFormat="1" ht="23.25" customHeight="1" thickBot="1" x14ac:dyDescent="0.3">
      <c r="A217" s="1232"/>
      <c r="B217" s="1181" t="s">
        <v>152</v>
      </c>
      <c r="C217" s="1280" t="e">
        <f>#REF!+C220</f>
        <v>#REF!</v>
      </c>
      <c r="D217" s="1183">
        <v>297915403.20999998</v>
      </c>
      <c r="E217" s="1184">
        <v>71472620.519999996</v>
      </c>
      <c r="F217" s="1185">
        <v>0.23990911429852818</v>
      </c>
      <c r="G217" s="831"/>
      <c r="H217" s="831"/>
    </row>
    <row r="218" spans="1:8" s="763" customFormat="1" ht="15.75" hidden="1" customHeight="1" x14ac:dyDescent="0.25">
      <c r="A218" s="802"/>
      <c r="B218" s="972" t="s">
        <v>447</v>
      </c>
      <c r="C218" s="973"/>
      <c r="D218" s="974">
        <v>0</v>
      </c>
      <c r="E218" s="975">
        <v>0</v>
      </c>
      <c r="F218" s="976" t="e">
        <v>#DIV/0!</v>
      </c>
      <c r="G218" s="831"/>
      <c r="H218" s="831"/>
    </row>
    <row r="219" spans="1:8" s="763" customFormat="1" ht="15.75" hidden="1" customHeight="1" x14ac:dyDescent="0.25">
      <c r="A219" s="802"/>
      <c r="B219" s="832"/>
      <c r="C219" s="889"/>
      <c r="D219" s="825"/>
      <c r="E219" s="826"/>
      <c r="F219" s="827" t="e">
        <v>#DIV/0!</v>
      </c>
      <c r="G219" s="831"/>
      <c r="H219" s="831"/>
    </row>
    <row r="220" spans="1:8" s="884" customFormat="1" ht="99" hidden="1" customHeight="1" x14ac:dyDescent="0.25">
      <c r="A220" s="876"/>
      <c r="B220" s="972" t="s">
        <v>272</v>
      </c>
      <c r="C220" s="973">
        <f>C221</f>
        <v>9234671</v>
      </c>
      <c r="D220" s="974">
        <v>0</v>
      </c>
      <c r="E220" s="892">
        <v>0</v>
      </c>
      <c r="F220" s="893" t="e">
        <v>#DIV/0!</v>
      </c>
      <c r="G220" s="831"/>
      <c r="H220" s="831"/>
    </row>
    <row r="221" spans="1:8" s="763" customFormat="1" ht="16.5" hidden="1" customHeight="1" thickBot="1" x14ac:dyDescent="0.3">
      <c r="A221" s="802"/>
      <c r="B221" s="832"/>
      <c r="C221" s="807">
        <v>9234671</v>
      </c>
      <c r="D221" s="808"/>
      <c r="E221" s="809"/>
      <c r="F221" s="810" t="e">
        <v>#DIV/0!</v>
      </c>
      <c r="G221" s="831"/>
      <c r="H221" s="831"/>
    </row>
    <row r="222" spans="1:8" s="930" customFormat="1" ht="41.25" customHeight="1" thickBot="1" x14ac:dyDescent="0.3">
      <c r="A222" s="769">
        <v>13</v>
      </c>
      <c r="B222" s="773" t="s">
        <v>240</v>
      </c>
      <c r="C222" s="774" t="e">
        <f>C223</f>
        <v>#REF!</v>
      </c>
      <c r="D222" s="775">
        <v>84158706.439999998</v>
      </c>
      <c r="E222" s="776">
        <v>20573209.129999999</v>
      </c>
      <c r="F222" s="777">
        <v>0.24445728790600454</v>
      </c>
      <c r="G222" s="831"/>
      <c r="H222" s="831"/>
    </row>
    <row r="223" spans="1:8" s="1217" customFormat="1" ht="52.5" customHeight="1" thickBot="1" x14ac:dyDescent="0.3">
      <c r="A223" s="780"/>
      <c r="B223" s="1213" t="s">
        <v>201</v>
      </c>
      <c r="C223" s="1137" t="e">
        <f>#REF!+#REF!+#REF!+#REF!+#REF!+#REF!+#REF!</f>
        <v>#REF!</v>
      </c>
      <c r="D223" s="1138">
        <v>84158706.439999998</v>
      </c>
      <c r="E223" s="938">
        <v>20573209.129999999</v>
      </c>
      <c r="F223" s="939">
        <v>0.24445728790600454</v>
      </c>
      <c r="G223" s="831"/>
      <c r="H223" s="831"/>
    </row>
    <row r="224" spans="1:8" s="1220" customFormat="1" ht="21" customHeight="1" thickBot="1" x14ac:dyDescent="0.3">
      <c r="A224" s="1241"/>
      <c r="B224" s="1244" t="s">
        <v>430</v>
      </c>
      <c r="C224" s="1245" t="e">
        <f>C6+C10+C28+C43+C46+C129+C154+C160+C188+C190+C193+C199+C222</f>
        <v>#REF!</v>
      </c>
      <c r="D224" s="1246">
        <v>19750915305.379997</v>
      </c>
      <c r="E224" s="1247">
        <v>4294130453.0699997</v>
      </c>
      <c r="F224" s="1248">
        <v>0.21741425076640938</v>
      </c>
      <c r="G224" s="831"/>
      <c r="H224" s="1249"/>
    </row>
    <row r="226" spans="1:7" ht="16.5" customHeight="1" x14ac:dyDescent="0.25">
      <c r="G226" s="1253"/>
    </row>
    <row r="227" spans="1:7" x14ac:dyDescent="0.25">
      <c r="B227" s="1255" t="s">
        <v>554</v>
      </c>
      <c r="C227" s="1256">
        <v>15119006440.620001</v>
      </c>
      <c r="D227" s="1256">
        <v>19878881533.169998</v>
      </c>
      <c r="E227" s="1256">
        <v>4330246289.0500002</v>
      </c>
      <c r="F227" s="1047">
        <f>E227/D227</f>
        <v>0.21783148522840837</v>
      </c>
    </row>
    <row r="228" spans="1:7" x14ac:dyDescent="0.25">
      <c r="B228" s="1252" t="s">
        <v>157</v>
      </c>
      <c r="C228" s="1257" t="e">
        <f>C224/C227</f>
        <v>#REF!</v>
      </c>
      <c r="D228" s="1257">
        <f>D224/D227</f>
        <v>0.9935627048445117</v>
      </c>
      <c r="E228" s="1257">
        <f>E224/E227</f>
        <v>0.99165963467913421</v>
      </c>
      <c r="F228" s="1257"/>
    </row>
    <row r="232" spans="1:7" s="930" customFormat="1" ht="17.25" customHeight="1" x14ac:dyDescent="0.25">
      <c r="A232" s="1751" t="s">
        <v>624</v>
      </c>
      <c r="B232" s="1751"/>
      <c r="E232" s="1825" t="s">
        <v>211</v>
      </c>
      <c r="F232" s="1825"/>
      <c r="G232" s="1276"/>
    </row>
    <row r="233" spans="1:7" ht="16.5" customHeight="1" x14ac:dyDescent="0.25">
      <c r="A233" s="1751"/>
      <c r="B233" s="1751"/>
      <c r="C233" s="931"/>
      <c r="D233" s="931"/>
      <c r="E233" s="931"/>
      <c r="F233" s="931"/>
      <c r="G233" s="930"/>
    </row>
    <row r="234" spans="1:7" x14ac:dyDescent="0.25">
      <c r="B234" s="1258"/>
      <c r="C234" s="1259"/>
      <c r="D234" s="1259"/>
      <c r="E234" s="1259"/>
      <c r="F234" s="1259"/>
    </row>
    <row r="235" spans="1:7" x14ac:dyDescent="0.25">
      <c r="B235" s="1258"/>
      <c r="C235" s="1260">
        <v>15119006440.620001</v>
      </c>
      <c r="D235" s="1261"/>
      <c r="E235" s="1261"/>
      <c r="F235" s="1260"/>
    </row>
    <row r="236" spans="1:7" x14ac:dyDescent="0.25">
      <c r="B236" s="1258"/>
      <c r="C236" s="1262">
        <v>114293914.54000001</v>
      </c>
      <c r="D236" s="1263"/>
      <c r="E236" s="1263"/>
      <c r="F236" s="1262"/>
    </row>
    <row r="237" spans="1:7" x14ac:dyDescent="0.25">
      <c r="B237" s="1258"/>
      <c r="C237" s="1262">
        <f>C235-C236</f>
        <v>15004712526.08</v>
      </c>
      <c r="D237" s="1261"/>
      <c r="E237" s="1261"/>
      <c r="F237" s="1262"/>
    </row>
    <row r="238" spans="1:7" x14ac:dyDescent="0.25">
      <c r="B238" s="1258"/>
      <c r="C238" s="1259" t="e">
        <f>C237-C224</f>
        <v>#REF!</v>
      </c>
      <c r="D238" s="1259"/>
      <c r="E238" s="1259"/>
      <c r="F238" s="1259"/>
    </row>
    <row r="249" spans="1:2" s="1253" customFormat="1" x14ac:dyDescent="0.25">
      <c r="A249" s="1250"/>
      <c r="B249" s="1252"/>
    </row>
    <row r="250" spans="1:2" s="1253" customFormat="1" x14ac:dyDescent="0.25">
      <c r="A250" s="1250"/>
      <c r="B250" s="1252"/>
    </row>
    <row r="251" spans="1:2" s="1253" customFormat="1" x14ac:dyDescent="0.25">
      <c r="A251" s="1250"/>
      <c r="B251" s="1252"/>
    </row>
    <row r="252" spans="1:2" s="1253" customFormat="1" x14ac:dyDescent="0.25">
      <c r="A252" s="1250"/>
      <c r="B252" s="1252"/>
    </row>
    <row r="253" spans="1:2" s="1253" customFormat="1" x14ac:dyDescent="0.25">
      <c r="A253" s="1250"/>
      <c r="B253" s="1252"/>
    </row>
    <row r="254" spans="1:2" s="1253" customFormat="1" x14ac:dyDescent="0.25">
      <c r="A254" s="1250"/>
      <c r="B254" s="1252"/>
    </row>
    <row r="255" spans="1:2" s="1253" customFormat="1" x14ac:dyDescent="0.25">
      <c r="A255" s="1250"/>
      <c r="B255" s="1252"/>
    </row>
    <row r="256" spans="1:2" s="1253" customFormat="1" x14ac:dyDescent="0.25">
      <c r="A256" s="1250"/>
      <c r="B256" s="1252"/>
    </row>
    <row r="257" spans="1:2" s="1253" customFormat="1" x14ac:dyDescent="0.25">
      <c r="A257" s="1250"/>
      <c r="B257" s="1252"/>
    </row>
    <row r="258" spans="1:2" s="1253" customFormat="1" x14ac:dyDescent="0.25">
      <c r="A258" s="1250"/>
      <c r="B258" s="1252"/>
    </row>
  </sheetData>
  <mergeCells count="9">
    <mergeCell ref="A232:B233"/>
    <mergeCell ref="A1:F1"/>
    <mergeCell ref="A4:A5"/>
    <mergeCell ref="B4:B5"/>
    <mergeCell ref="C4:C5"/>
    <mergeCell ref="D4:D5"/>
    <mergeCell ref="E4:E5"/>
    <mergeCell ref="F4:F5"/>
    <mergeCell ref="E232:F232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01.02.24</vt:lpstr>
      <vt:lpstr>01.10.23 КЭ (2)</vt:lpstr>
      <vt:lpstr>на 01.02.24 КЭ</vt:lpstr>
      <vt:lpstr>01.03.24</vt:lpstr>
      <vt:lpstr>01.03.24 КЭ</vt:lpstr>
      <vt:lpstr>01.04.24</vt:lpstr>
      <vt:lpstr>01.04.24КЭ</vt:lpstr>
      <vt:lpstr>01.05.24</vt:lpstr>
      <vt:lpstr>01.05.24 КЭ</vt:lpstr>
      <vt:lpstr>01.06.24</vt:lpstr>
      <vt:lpstr>01.10.24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2024-10-07T12:52:34Z</cp:lastPrinted>
  <dcterms:created xsi:type="dcterms:W3CDTF">2021-11-12T06:05:31Z</dcterms:created>
  <dcterms:modified xsi:type="dcterms:W3CDTF">2024-10-22T06:57:16Z</dcterms:modified>
</cp:coreProperties>
</file>