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0" windowWidth="11955" windowHeight="5760"/>
  </bookViews>
  <sheets>
    <sheet name="Перечень " sheetId="3" r:id="rId1"/>
  </sheets>
  <definedNames>
    <definedName name="_xlnm.Print_Titles" localSheetId="0">'Перечень '!$5:$6</definedName>
    <definedName name="_xlnm.Print_Area" localSheetId="0">'Перечень '!$A$1:$K$619</definedName>
  </definedNames>
  <calcPr calcId="144525"/>
</workbook>
</file>

<file path=xl/calcChain.xml><?xml version="1.0" encoding="utf-8"?>
<calcChain xmlns="http://schemas.openxmlformats.org/spreadsheetml/2006/main">
  <c r="K478" i="3" l="1"/>
  <c r="K548" i="3" s="1"/>
  <c r="J478" i="3"/>
  <c r="J548" i="3" s="1"/>
  <c r="I478" i="3"/>
  <c r="I548" i="3" s="1"/>
  <c r="K477" i="3"/>
  <c r="K547" i="3" s="1"/>
  <c r="J477" i="3"/>
  <c r="J547" i="3" s="1"/>
  <c r="I477" i="3"/>
  <c r="I547" i="3" s="1"/>
  <c r="H547" i="3" s="1"/>
  <c r="K475" i="3"/>
  <c r="K545" i="3" s="1"/>
  <c r="J475" i="3"/>
  <c r="J545" i="3" s="1"/>
  <c r="I475" i="3"/>
  <c r="I545" i="3" s="1"/>
  <c r="I383" i="3"/>
  <c r="H391" i="3"/>
  <c r="H390" i="3"/>
  <c r="H387" i="3"/>
  <c r="G92" i="3"/>
  <c r="K246" i="3"/>
  <c r="J246" i="3"/>
  <c r="K245" i="3"/>
  <c r="J245" i="3"/>
  <c r="K244" i="3"/>
  <c r="J244" i="3"/>
  <c r="I143" i="3"/>
  <c r="H143" i="3"/>
  <c r="I142" i="3"/>
  <c r="I141" i="3"/>
  <c r="I244" i="3"/>
  <c r="H244" i="3"/>
  <c r="K136" i="3"/>
  <c r="K135" i="3"/>
  <c r="J136" i="3"/>
  <c r="H139" i="3"/>
  <c r="H138" i="3"/>
  <c r="H137" i="3"/>
  <c r="I136" i="3"/>
  <c r="I135" i="3"/>
  <c r="H135" i="3" s="1"/>
  <c r="G136" i="3"/>
  <c r="I282" i="3"/>
  <c r="I286" i="3"/>
  <c r="I290" i="3"/>
  <c r="H290" i="3" s="1"/>
  <c r="I293" i="3"/>
  <c r="I297" i="3"/>
  <c r="I301" i="3"/>
  <c r="I305" i="3"/>
  <c r="H305" i="3" s="1"/>
  <c r="I309" i="3"/>
  <c r="I312" i="3"/>
  <c r="I315" i="3"/>
  <c r="I317" i="3"/>
  <c r="I319" i="3"/>
  <c r="I321" i="3"/>
  <c r="I323" i="3"/>
  <c r="I325" i="3"/>
  <c r="H325" i="3" s="1"/>
  <c r="I327" i="3"/>
  <c r="I329" i="3"/>
  <c r="J282" i="3"/>
  <c r="J286" i="3"/>
  <c r="J281" i="3" s="1"/>
  <c r="J290" i="3"/>
  <c r="J293" i="3"/>
  <c r="H293" i="3" s="1"/>
  <c r="J297" i="3"/>
  <c r="K297" i="3"/>
  <c r="J301" i="3"/>
  <c r="J305" i="3"/>
  <c r="J309" i="3"/>
  <c r="H309" i="3" s="1"/>
  <c r="J312" i="3"/>
  <c r="K312" i="3"/>
  <c r="H312" i="3"/>
  <c r="J315" i="3"/>
  <c r="J317" i="3"/>
  <c r="J319" i="3"/>
  <c r="H319" i="3" s="1"/>
  <c r="J321" i="3"/>
  <c r="K321" i="3"/>
  <c r="K282" i="3"/>
  <c r="K286" i="3"/>
  <c r="K290" i="3"/>
  <c r="K293" i="3"/>
  <c r="K301" i="3"/>
  <c r="K305" i="3"/>
  <c r="K309" i="3"/>
  <c r="K315" i="3"/>
  <c r="K317" i="3"/>
  <c r="K319" i="3"/>
  <c r="I342" i="3"/>
  <c r="I349" i="3"/>
  <c r="I356" i="3"/>
  <c r="I363" i="3"/>
  <c r="I367" i="3"/>
  <c r="H367" i="3" s="1"/>
  <c r="I371" i="3"/>
  <c r="I336" i="3"/>
  <c r="J342" i="3"/>
  <c r="J349" i="3"/>
  <c r="H349" i="3" s="1"/>
  <c r="J356" i="3"/>
  <c r="J363" i="3"/>
  <c r="J367" i="3"/>
  <c r="J371" i="3"/>
  <c r="H371" i="3" s="1"/>
  <c r="J336" i="3"/>
  <c r="K342" i="3"/>
  <c r="K349" i="3"/>
  <c r="K356" i="3"/>
  <c r="K363" i="3"/>
  <c r="K367" i="3"/>
  <c r="K371" i="3"/>
  <c r="K336" i="3"/>
  <c r="I332" i="3"/>
  <c r="I331" i="3"/>
  <c r="H331" i="3" s="1"/>
  <c r="J332" i="3"/>
  <c r="K332" i="3"/>
  <c r="K331" i="3"/>
  <c r="H286" i="3"/>
  <c r="H315" i="3"/>
  <c r="J323" i="3"/>
  <c r="K323" i="3"/>
  <c r="J325" i="3"/>
  <c r="K325" i="3"/>
  <c r="J327" i="3"/>
  <c r="H327" i="3" s="1"/>
  <c r="K327" i="3"/>
  <c r="J329" i="3"/>
  <c r="K329" i="3"/>
  <c r="K424" i="3"/>
  <c r="K494" i="3"/>
  <c r="J424" i="3"/>
  <c r="H424" i="3" s="1"/>
  <c r="I424" i="3"/>
  <c r="H330" i="3"/>
  <c r="K106" i="3"/>
  <c r="K108" i="3"/>
  <c r="K118" i="3"/>
  <c r="K235" i="3" s="1"/>
  <c r="K122" i="3"/>
  <c r="K239" i="3" s="1"/>
  <c r="K125" i="3"/>
  <c r="K191" i="3"/>
  <c r="K193" i="3"/>
  <c r="K253" i="3" s="1"/>
  <c r="K199" i="3"/>
  <c r="K203" i="3"/>
  <c r="K263" i="3"/>
  <c r="K215" i="3"/>
  <c r="K276" i="3" s="1"/>
  <c r="K427" i="3"/>
  <c r="K429" i="3"/>
  <c r="K431" i="3"/>
  <c r="K501" i="3" s="1"/>
  <c r="K433" i="3"/>
  <c r="K435" i="3"/>
  <c r="K505" i="3"/>
  <c r="K437" i="3"/>
  <c r="K439" i="3"/>
  <c r="K452" i="3"/>
  <c r="K455" i="3"/>
  <c r="K458" i="3"/>
  <c r="K461" i="3"/>
  <c r="K531" i="3" s="1"/>
  <c r="K463" i="3"/>
  <c r="K465" i="3"/>
  <c r="K535" i="3"/>
  <c r="K468" i="3"/>
  <c r="K471" i="3"/>
  <c r="K541" i="3"/>
  <c r="K476" i="3"/>
  <c r="K481" i="3"/>
  <c r="K484" i="3"/>
  <c r="K492" i="3"/>
  <c r="K562" i="3"/>
  <c r="K573" i="3"/>
  <c r="K591" i="3"/>
  <c r="K610" i="3"/>
  <c r="K613" i="3" s="1"/>
  <c r="K574" i="3"/>
  <c r="K594" i="3" s="1"/>
  <c r="K114" i="3"/>
  <c r="K443" i="3"/>
  <c r="K513" i="3" s="1"/>
  <c r="K490" i="3"/>
  <c r="K441" i="3"/>
  <c r="K511" i="3"/>
  <c r="K201" i="3"/>
  <c r="K261" i="3" s="1"/>
  <c r="K195" i="3"/>
  <c r="K255" i="3"/>
  <c r="K197" i="3"/>
  <c r="K257" i="3" s="1"/>
  <c r="H257" i="3" s="1"/>
  <c r="K128" i="3"/>
  <c r="K248" i="3" s="1"/>
  <c r="K112" i="3"/>
  <c r="K120" i="3"/>
  <c r="K473" i="3"/>
  <c r="H473" i="3" s="1"/>
  <c r="K445" i="3"/>
  <c r="K515" i="3"/>
  <c r="K447" i="3"/>
  <c r="K449" i="3"/>
  <c r="K519" i="3" s="1"/>
  <c r="K205" i="3"/>
  <c r="K207" i="3"/>
  <c r="K267" i="3" s="1"/>
  <c r="K209" i="3"/>
  <c r="K211" i="3"/>
  <c r="K213" i="3"/>
  <c r="K590" i="3"/>
  <c r="K599" i="3" s="1"/>
  <c r="K110" i="3"/>
  <c r="J468" i="3"/>
  <c r="H468" i="3" s="1"/>
  <c r="J538" i="3"/>
  <c r="J106" i="3"/>
  <c r="J108" i="3"/>
  <c r="J225" i="3"/>
  <c r="J118" i="3"/>
  <c r="J235" i="3" s="1"/>
  <c r="J122" i="3"/>
  <c r="J239" i="3"/>
  <c r="J125" i="3"/>
  <c r="J242" i="3" s="1"/>
  <c r="J191" i="3"/>
  <c r="J193" i="3"/>
  <c r="J199" i="3"/>
  <c r="J203" i="3"/>
  <c r="J215" i="3"/>
  <c r="J427" i="3"/>
  <c r="J429" i="3"/>
  <c r="J499" i="3"/>
  <c r="J431" i="3"/>
  <c r="J433" i="3"/>
  <c r="J503" i="3"/>
  <c r="J435" i="3"/>
  <c r="J437" i="3"/>
  <c r="J439" i="3"/>
  <c r="J452" i="3"/>
  <c r="J455" i="3"/>
  <c r="J458" i="3"/>
  <c r="J528" i="3" s="1"/>
  <c r="J461" i="3"/>
  <c r="J463" i="3"/>
  <c r="J465" i="3"/>
  <c r="J471" i="3"/>
  <c r="J476" i="3"/>
  <c r="J481" i="3"/>
  <c r="J551" i="3"/>
  <c r="J484" i="3"/>
  <c r="J554" i="3" s="1"/>
  <c r="J492" i="3"/>
  <c r="J573" i="3"/>
  <c r="J591" i="3"/>
  <c r="J600" i="3"/>
  <c r="J610" i="3"/>
  <c r="J574" i="3"/>
  <c r="J594" i="3"/>
  <c r="J114" i="3"/>
  <c r="J443" i="3"/>
  <c r="J513" i="3"/>
  <c r="J490" i="3"/>
  <c r="J441" i="3"/>
  <c r="J201" i="3"/>
  <c r="J195" i="3"/>
  <c r="J197" i="3"/>
  <c r="J257" i="3" s="1"/>
  <c r="J128" i="3"/>
  <c r="H128" i="3" s="1"/>
  <c r="J112" i="3"/>
  <c r="J120" i="3"/>
  <c r="J237" i="3"/>
  <c r="J473" i="3"/>
  <c r="J543" i="3" s="1"/>
  <c r="J445" i="3"/>
  <c r="J447" i="3"/>
  <c r="J449" i="3"/>
  <c r="J205" i="3"/>
  <c r="J265" i="3" s="1"/>
  <c r="J207" i="3"/>
  <c r="J267" i="3"/>
  <c r="J209" i="3"/>
  <c r="J269" i="3" s="1"/>
  <c r="J211" i="3"/>
  <c r="J271" i="3" s="1"/>
  <c r="J213" i="3"/>
  <c r="J590" i="3"/>
  <c r="J110" i="3"/>
  <c r="J227" i="3" s="1"/>
  <c r="I468" i="3"/>
  <c r="I128" i="3"/>
  <c r="I248" i="3" s="1"/>
  <c r="I106" i="3"/>
  <c r="I108" i="3"/>
  <c r="I118" i="3"/>
  <c r="I122" i="3"/>
  <c r="I125" i="3"/>
  <c r="I191" i="3"/>
  <c r="H191" i="3"/>
  <c r="I193" i="3"/>
  <c r="I199" i="3"/>
  <c r="I203" i="3"/>
  <c r="I215" i="3"/>
  <c r="I427" i="3"/>
  <c r="I429" i="3"/>
  <c r="I431" i="3"/>
  <c r="I433" i="3"/>
  <c r="I435" i="3"/>
  <c r="I437" i="3"/>
  <c r="I439" i="3"/>
  <c r="H439" i="3" s="1"/>
  <c r="I452" i="3"/>
  <c r="I455" i="3"/>
  <c r="H455" i="3"/>
  <c r="I458" i="3"/>
  <c r="I461" i="3"/>
  <c r="I531" i="3"/>
  <c r="I463" i="3"/>
  <c r="I465" i="3"/>
  <c r="H465" i="3" s="1"/>
  <c r="I471" i="3"/>
  <c r="I476" i="3"/>
  <c r="H476" i="3" s="1"/>
  <c r="I481" i="3"/>
  <c r="I484" i="3"/>
  <c r="I554" i="3"/>
  <c r="I492" i="3"/>
  <c r="H492" i="3" s="1"/>
  <c r="I573" i="3"/>
  <c r="I593" i="3"/>
  <c r="I591" i="3"/>
  <c r="I600" i="3" s="1"/>
  <c r="I610" i="3"/>
  <c r="I613" i="3"/>
  <c r="I574" i="3"/>
  <c r="I594" i="3" s="1"/>
  <c r="I114" i="3"/>
  <c r="I231" i="3" s="1"/>
  <c r="I443" i="3"/>
  <c r="I490" i="3"/>
  <c r="H490" i="3" s="1"/>
  <c r="I441" i="3"/>
  <c r="I201" i="3"/>
  <c r="I195" i="3"/>
  <c r="I255" i="3" s="1"/>
  <c r="H255" i="3" s="1"/>
  <c r="I197" i="3"/>
  <c r="I112" i="3"/>
  <c r="I120" i="3"/>
  <c r="H120" i="3"/>
  <c r="I473" i="3"/>
  <c r="I445" i="3"/>
  <c r="I447" i="3"/>
  <c r="I449" i="3"/>
  <c r="H449" i="3" s="1"/>
  <c r="I205" i="3"/>
  <c r="I207" i="3"/>
  <c r="I209" i="3"/>
  <c r="I211" i="3"/>
  <c r="I271" i="3" s="1"/>
  <c r="H271" i="3" s="1"/>
  <c r="I213" i="3"/>
  <c r="I590" i="3"/>
  <c r="I110" i="3"/>
  <c r="H110" i="3" s="1"/>
  <c r="K102" i="3"/>
  <c r="H102" i="3" s="1"/>
  <c r="K105" i="3"/>
  <c r="K107" i="3"/>
  <c r="K224" i="3"/>
  <c r="K115" i="3"/>
  <c r="H115" i="3" s="1"/>
  <c r="K117" i="3"/>
  <c r="K234" i="3"/>
  <c r="K121" i="3"/>
  <c r="K124" i="3"/>
  <c r="K241" i="3" s="1"/>
  <c r="K144" i="3"/>
  <c r="K140" i="3"/>
  <c r="K190" i="3"/>
  <c r="K192" i="3"/>
  <c r="K198" i="3"/>
  <c r="K258" i="3"/>
  <c r="K202" i="3"/>
  <c r="K214" i="3"/>
  <c r="K275" i="3" s="1"/>
  <c r="K425" i="3"/>
  <c r="K426" i="3"/>
  <c r="K496" i="3" s="1"/>
  <c r="K428" i="3"/>
  <c r="K430" i="3"/>
  <c r="K500" i="3"/>
  <c r="K432" i="3"/>
  <c r="K434" i="3"/>
  <c r="K436" i="3"/>
  <c r="K438" i="3"/>
  <c r="K508" i="3" s="1"/>
  <c r="K450" i="3"/>
  <c r="K451" i="3"/>
  <c r="K521" i="3"/>
  <c r="K454" i="3"/>
  <c r="K457" i="3"/>
  <c r="K527" i="3"/>
  <c r="K460" i="3"/>
  <c r="K530" i="3" s="1"/>
  <c r="K462" i="3"/>
  <c r="K532" i="3" s="1"/>
  <c r="K464" i="3"/>
  <c r="K467" i="3"/>
  <c r="K469" i="3"/>
  <c r="K539" i="3" s="1"/>
  <c r="K470" i="3"/>
  <c r="K540" i="3"/>
  <c r="K474" i="3"/>
  <c r="K480" i="3"/>
  <c r="H480" i="3" s="1"/>
  <c r="K483" i="3"/>
  <c r="K491" i="3"/>
  <c r="K588" i="3"/>
  <c r="K609" i="3"/>
  <c r="K612" i="3" s="1"/>
  <c r="K611" i="3" s="1"/>
  <c r="K466" i="3"/>
  <c r="K486" i="3"/>
  <c r="K556" i="3"/>
  <c r="K442" i="3"/>
  <c r="K489" i="3"/>
  <c r="K559" i="3" s="1"/>
  <c r="K200" i="3"/>
  <c r="K194" i="3"/>
  <c r="K254" i="3"/>
  <c r="K166" i="3"/>
  <c r="K196" i="3" s="1"/>
  <c r="K256" i="3" s="1"/>
  <c r="K113" i="3"/>
  <c r="K576" i="3"/>
  <c r="K440" i="3"/>
  <c r="K111" i="3"/>
  <c r="K228" i="3" s="1"/>
  <c r="K119" i="3"/>
  <c r="K126" i="3"/>
  <c r="K243" i="3"/>
  <c r="H243" i="3" s="1"/>
  <c r="K127" i="3"/>
  <c r="K472" i="3"/>
  <c r="K104" i="3"/>
  <c r="K487" i="3"/>
  <c r="K557" i="3" s="1"/>
  <c r="K444" i="3"/>
  <c r="K446" i="3"/>
  <c r="K516" i="3"/>
  <c r="K448" i="3"/>
  <c r="K101" i="3"/>
  <c r="K103" i="3"/>
  <c r="K204" i="3"/>
  <c r="K264" i="3"/>
  <c r="K206" i="3"/>
  <c r="K266" i="3" s="1"/>
  <c r="K208" i="3"/>
  <c r="K268" i="3"/>
  <c r="I208" i="3"/>
  <c r="I268" i="3" s="1"/>
  <c r="H268" i="3" s="1"/>
  <c r="J208" i="3"/>
  <c r="J268" i="3"/>
  <c r="K210" i="3"/>
  <c r="K270" i="3" s="1"/>
  <c r="K212" i="3"/>
  <c r="K272" i="3"/>
  <c r="K488" i="3"/>
  <c r="K589" i="3"/>
  <c r="K598" i="3" s="1"/>
  <c r="K109" i="3"/>
  <c r="J425" i="3"/>
  <c r="J467" i="3"/>
  <c r="H467" i="3" s="1"/>
  <c r="J102" i="3"/>
  <c r="J219" i="3"/>
  <c r="J105" i="3"/>
  <c r="J222" i="3" s="1"/>
  <c r="J107" i="3"/>
  <c r="J224" i="3" s="1"/>
  <c r="J115" i="3"/>
  <c r="J232" i="3" s="1"/>
  <c r="J117" i="3"/>
  <c r="J234" i="3" s="1"/>
  <c r="J121" i="3"/>
  <c r="J124" i="3"/>
  <c r="J241" i="3"/>
  <c r="H241" i="3" s="1"/>
  <c r="J101" i="3"/>
  <c r="J218" i="3" s="1"/>
  <c r="J103" i="3"/>
  <c r="J220" i="3"/>
  <c r="J104" i="3"/>
  <c r="J221" i="3" s="1"/>
  <c r="H221" i="3" s="1"/>
  <c r="J223" i="3"/>
  <c r="J109" i="3"/>
  <c r="J111" i="3"/>
  <c r="J228" i="3"/>
  <c r="J229" i="3"/>
  <c r="J113" i="3"/>
  <c r="J230" i="3"/>
  <c r="J231" i="3"/>
  <c r="J116" i="3"/>
  <c r="J233" i="3"/>
  <c r="J119" i="3"/>
  <c r="J236" i="3"/>
  <c r="J238" i="3"/>
  <c r="J123" i="3"/>
  <c r="J240" i="3" s="1"/>
  <c r="J126" i="3"/>
  <c r="J243" i="3" s="1"/>
  <c r="J127" i="3"/>
  <c r="J247" i="3"/>
  <c r="J248" i="3"/>
  <c r="H248" i="3" s="1"/>
  <c r="J129" i="3"/>
  <c r="J249" i="3" s="1"/>
  <c r="J190" i="3"/>
  <c r="J250" i="3"/>
  <c r="J251" i="3"/>
  <c r="J192" i="3"/>
  <c r="J252" i="3"/>
  <c r="J253" i="3"/>
  <c r="J194" i="3"/>
  <c r="J254" i="3" s="1"/>
  <c r="J255" i="3"/>
  <c r="J166" i="3"/>
  <c r="J196" i="3" s="1"/>
  <c r="J198" i="3"/>
  <c r="J259" i="3"/>
  <c r="J200" i="3"/>
  <c r="J260" i="3"/>
  <c r="J261" i="3"/>
  <c r="J202" i="3"/>
  <c r="J262" i="3"/>
  <c r="J263" i="3"/>
  <c r="J204" i="3"/>
  <c r="J264" i="3" s="1"/>
  <c r="J206" i="3"/>
  <c r="J266" i="3" s="1"/>
  <c r="J210" i="3"/>
  <c r="J270" i="3"/>
  <c r="J212" i="3"/>
  <c r="J272" i="3" s="1"/>
  <c r="J273" i="3"/>
  <c r="J144" i="3"/>
  <c r="J274" i="3" s="1"/>
  <c r="J214" i="3"/>
  <c r="J275" i="3"/>
  <c r="J276" i="3"/>
  <c r="J216" i="3"/>
  <c r="J140" i="3"/>
  <c r="J426" i="3"/>
  <c r="J428" i="3"/>
  <c r="J430" i="3"/>
  <c r="J432" i="3"/>
  <c r="J502" i="3" s="1"/>
  <c r="J434" i="3"/>
  <c r="J436" i="3"/>
  <c r="J438" i="3"/>
  <c r="J450" i="3"/>
  <c r="H450" i="3" s="1"/>
  <c r="J451" i="3"/>
  <c r="J454" i="3"/>
  <c r="J524" i="3"/>
  <c r="J457" i="3"/>
  <c r="J460" i="3"/>
  <c r="J462" i="3"/>
  <c r="J464" i="3"/>
  <c r="J469" i="3"/>
  <c r="J470" i="3"/>
  <c r="J474" i="3"/>
  <c r="J480" i="3"/>
  <c r="J550" i="3" s="1"/>
  <c r="J483" i="3"/>
  <c r="J491" i="3"/>
  <c r="J561" i="3"/>
  <c r="J588" i="3"/>
  <c r="J609" i="3"/>
  <c r="J608" i="3"/>
  <c r="J466" i="3"/>
  <c r="H466" i="3" s="1"/>
  <c r="J486" i="3"/>
  <c r="J442" i="3"/>
  <c r="J489" i="3"/>
  <c r="J559" i="3"/>
  <c r="J576" i="3"/>
  <c r="J596" i="3" s="1"/>
  <c r="J440" i="3"/>
  <c r="I111" i="3"/>
  <c r="H111" i="3" s="1"/>
  <c r="I228" i="3"/>
  <c r="J472" i="3"/>
  <c r="J487" i="3"/>
  <c r="J557" i="3" s="1"/>
  <c r="J444" i="3"/>
  <c r="J446" i="3"/>
  <c r="J516" i="3"/>
  <c r="J448" i="3"/>
  <c r="I204" i="3"/>
  <c r="I264" i="3" s="1"/>
  <c r="I212" i="3"/>
  <c r="I272" i="3" s="1"/>
  <c r="H272" i="3" s="1"/>
  <c r="J488" i="3"/>
  <c r="J589" i="3"/>
  <c r="J598" i="3"/>
  <c r="I467" i="3"/>
  <c r="I127" i="3"/>
  <c r="H127" i="3" s="1"/>
  <c r="I102" i="3"/>
  <c r="I105" i="3"/>
  <c r="I107" i="3"/>
  <c r="H107" i="3"/>
  <c r="I115" i="3"/>
  <c r="I232" i="3" s="1"/>
  <c r="I117" i="3"/>
  <c r="I234" i="3"/>
  <c r="H234" i="3"/>
  <c r="I121" i="3"/>
  <c r="I238" i="3" s="1"/>
  <c r="I124" i="3"/>
  <c r="I241" i="3"/>
  <c r="I144" i="3"/>
  <c r="I190" i="3"/>
  <c r="I192" i="3"/>
  <c r="I198" i="3"/>
  <c r="I258" i="3"/>
  <c r="I202" i="3"/>
  <c r="I214" i="3"/>
  <c r="I275" i="3"/>
  <c r="I425" i="3"/>
  <c r="I426" i="3"/>
  <c r="I428" i="3"/>
  <c r="I430" i="3"/>
  <c r="H430" i="3"/>
  <c r="I432" i="3"/>
  <c r="I434" i="3"/>
  <c r="H434" i="3" s="1"/>
  <c r="I436" i="3"/>
  <c r="H436" i="3"/>
  <c r="I438" i="3"/>
  <c r="I450" i="3"/>
  <c r="I451" i="3"/>
  <c r="I454" i="3"/>
  <c r="I457" i="3"/>
  <c r="I527" i="3"/>
  <c r="I460" i="3"/>
  <c r="I462" i="3"/>
  <c r="I464" i="3"/>
  <c r="I469" i="3"/>
  <c r="I470" i="3"/>
  <c r="I474" i="3"/>
  <c r="I480" i="3"/>
  <c r="I550" i="3" s="1"/>
  <c r="I483" i="3"/>
  <c r="I553" i="3" s="1"/>
  <c r="I491" i="3"/>
  <c r="I588" i="3"/>
  <c r="I609" i="3"/>
  <c r="I466" i="3"/>
  <c r="I486" i="3"/>
  <c r="I556" i="3" s="1"/>
  <c r="I442" i="3"/>
  <c r="I512" i="3" s="1"/>
  <c r="I489" i="3"/>
  <c r="I200" i="3"/>
  <c r="I260" i="3"/>
  <c r="K260" i="3"/>
  <c r="I194" i="3"/>
  <c r="I254" i="3" s="1"/>
  <c r="I196" i="3"/>
  <c r="I256" i="3" s="1"/>
  <c r="I113" i="3"/>
  <c r="I576" i="3"/>
  <c r="I440" i="3"/>
  <c r="I510" i="3" s="1"/>
  <c r="I119" i="3"/>
  <c r="I126" i="3"/>
  <c r="I472" i="3"/>
  <c r="I104" i="3"/>
  <c r="I221" i="3" s="1"/>
  <c r="K221" i="3"/>
  <c r="I487" i="3"/>
  <c r="I444" i="3"/>
  <c r="I446" i="3"/>
  <c r="I448" i="3"/>
  <c r="I101" i="3"/>
  <c r="I103" i="3"/>
  <c r="H103" i="3"/>
  <c r="I206" i="3"/>
  <c r="H206" i="3" s="1"/>
  <c r="I266" i="3"/>
  <c r="I210" i="3"/>
  <c r="I270" i="3"/>
  <c r="H270" i="3" s="1"/>
  <c r="I488" i="3"/>
  <c r="I589" i="3"/>
  <c r="I598" i="3" s="1"/>
  <c r="H598" i="3" s="1"/>
  <c r="I109" i="3"/>
  <c r="K227" i="3"/>
  <c r="I227" i="3"/>
  <c r="K226" i="3"/>
  <c r="I226" i="3"/>
  <c r="K54" i="3"/>
  <c r="J54" i="3"/>
  <c r="H54" i="3" s="1"/>
  <c r="H57" i="3"/>
  <c r="I54" i="3"/>
  <c r="H58" i="3"/>
  <c r="K116" i="3"/>
  <c r="K123" i="3"/>
  <c r="K240" i="3" s="1"/>
  <c r="K216" i="3"/>
  <c r="K453" i="3"/>
  <c r="K456" i="3"/>
  <c r="K526" i="3" s="1"/>
  <c r="K459" i="3"/>
  <c r="K479" i="3"/>
  <c r="K482" i="3"/>
  <c r="K485" i="3"/>
  <c r="K555" i="3" s="1"/>
  <c r="K575" i="3"/>
  <c r="K595" i="3" s="1"/>
  <c r="K129" i="3"/>
  <c r="J453" i="3"/>
  <c r="J479" i="3"/>
  <c r="J456" i="3"/>
  <c r="J459" i="3"/>
  <c r="J482" i="3"/>
  <c r="J485" i="3"/>
  <c r="H485" i="3" s="1"/>
  <c r="J575" i="3"/>
  <c r="J595" i="3" s="1"/>
  <c r="I220" i="3"/>
  <c r="I222" i="3"/>
  <c r="I224" i="3"/>
  <c r="I225" i="3"/>
  <c r="I229" i="3"/>
  <c r="I230" i="3"/>
  <c r="K230" i="3"/>
  <c r="I116" i="3"/>
  <c r="I233" i="3"/>
  <c r="I235" i="3"/>
  <c r="I236" i="3"/>
  <c r="I237" i="3"/>
  <c r="K237" i="3"/>
  <c r="I239" i="3"/>
  <c r="H239" i="3" s="1"/>
  <c r="I123" i="3"/>
  <c r="I240" i="3" s="1"/>
  <c r="H240" i="3" s="1"/>
  <c r="I247" i="3"/>
  <c r="H247" i="3" s="1"/>
  <c r="I129" i="3"/>
  <c r="I249" i="3"/>
  <c r="H249" i="3" s="1"/>
  <c r="I251" i="3"/>
  <c r="I252" i="3"/>
  <c r="I259" i="3"/>
  <c r="I262" i="3"/>
  <c r="I265" i="3"/>
  <c r="I273" i="3"/>
  <c r="I216" i="3"/>
  <c r="I277" i="3"/>
  <c r="K222" i="3"/>
  <c r="K238" i="3"/>
  <c r="K265" i="3"/>
  <c r="K242" i="3"/>
  <c r="K220" i="3"/>
  <c r="H220" i="3" s="1"/>
  <c r="K225" i="3"/>
  <c r="K229" i="3"/>
  <c r="K231" i="3"/>
  <c r="K232" i="3"/>
  <c r="K236" i="3"/>
  <c r="K247" i="3"/>
  <c r="K249" i="3"/>
  <c r="K251" i="3"/>
  <c r="K259" i="3"/>
  <c r="K269" i="3"/>
  <c r="K271" i="3"/>
  <c r="K274" i="3"/>
  <c r="K277" i="3"/>
  <c r="I396" i="3"/>
  <c r="H396" i="3" s="1"/>
  <c r="I399" i="3"/>
  <c r="I378" i="3"/>
  <c r="I377" i="3"/>
  <c r="J383" i="3"/>
  <c r="J382" i="3" s="1"/>
  <c r="J396" i="3"/>
  <c r="J399" i="3"/>
  <c r="J378" i="3"/>
  <c r="J377" i="3"/>
  <c r="K383" i="3"/>
  <c r="K396" i="3"/>
  <c r="K399" i="3"/>
  <c r="K382" i="3"/>
  <c r="K376" i="3" s="1"/>
  <c r="K378" i="3"/>
  <c r="K377" i="3"/>
  <c r="I412" i="3"/>
  <c r="I416" i="3"/>
  <c r="H416" i="3" s="1"/>
  <c r="J412" i="3"/>
  <c r="J411" i="3"/>
  <c r="J410" i="3" s="1"/>
  <c r="K412" i="3"/>
  <c r="H412" i="3"/>
  <c r="I406" i="3"/>
  <c r="I405" i="3" s="1"/>
  <c r="I404" i="3" s="1"/>
  <c r="J406" i="3"/>
  <c r="J405" i="3" s="1"/>
  <c r="J404" i="3" s="1"/>
  <c r="K406" i="3"/>
  <c r="K405" i="3"/>
  <c r="K404" i="3"/>
  <c r="I575" i="3"/>
  <c r="I595" i="3"/>
  <c r="H595" i="3" s="1"/>
  <c r="I596" i="3"/>
  <c r="J593" i="3"/>
  <c r="J597" i="3"/>
  <c r="K593" i="3"/>
  <c r="K597" i="3"/>
  <c r="K600" i="3"/>
  <c r="J612" i="3"/>
  <c r="J613" i="3"/>
  <c r="H613" i="3" s="1"/>
  <c r="I566" i="3"/>
  <c r="H342" i="3"/>
  <c r="H356" i="3"/>
  <c r="H363" i="3"/>
  <c r="H336" i="3"/>
  <c r="I148" i="3"/>
  <c r="I151" i="3"/>
  <c r="I154" i="3"/>
  <c r="I157" i="3"/>
  <c r="I160" i="3"/>
  <c r="I163" i="3"/>
  <c r="I166" i="3"/>
  <c r="I169" i="3"/>
  <c r="J169" i="3"/>
  <c r="K169" i="3"/>
  <c r="I172" i="3"/>
  <c r="H172" i="3" s="1"/>
  <c r="I175" i="3"/>
  <c r="I178" i="3"/>
  <c r="I181" i="3"/>
  <c r="H200" i="3"/>
  <c r="H204" i="3"/>
  <c r="H205" i="3"/>
  <c r="H214" i="3"/>
  <c r="J148" i="3"/>
  <c r="K148" i="3"/>
  <c r="K147" i="3" s="1"/>
  <c r="K146" i="3" s="1"/>
  <c r="J151" i="3"/>
  <c r="K151" i="3"/>
  <c r="J154" i="3"/>
  <c r="H154" i="3" s="1"/>
  <c r="K154" i="3"/>
  <c r="K157" i="3"/>
  <c r="K160" i="3"/>
  <c r="K163" i="3"/>
  <c r="K172" i="3"/>
  <c r="K175" i="3"/>
  <c r="K178" i="3"/>
  <c r="K181" i="3"/>
  <c r="J157" i="3"/>
  <c r="H157" i="3" s="1"/>
  <c r="J160" i="3"/>
  <c r="J163" i="3"/>
  <c r="J172" i="3"/>
  <c r="J175" i="3"/>
  <c r="J178" i="3"/>
  <c r="H178" i="3"/>
  <c r="J181" i="3"/>
  <c r="H181" i="3"/>
  <c r="I185" i="3"/>
  <c r="I184" i="3"/>
  <c r="J185" i="3"/>
  <c r="J184" i="3"/>
  <c r="K185" i="3"/>
  <c r="K184" i="3"/>
  <c r="J43" i="3"/>
  <c r="I453" i="3"/>
  <c r="I523" i="3" s="1"/>
  <c r="I456" i="3"/>
  <c r="I459" i="3"/>
  <c r="I479" i="3"/>
  <c r="I482" i="3"/>
  <c r="I552" i="3" s="1"/>
  <c r="H552" i="3" s="1"/>
  <c r="I485" i="3"/>
  <c r="I555" i="3"/>
  <c r="J50" i="3"/>
  <c r="J18" i="3"/>
  <c r="J17" i="3" s="1"/>
  <c r="J26" i="3"/>
  <c r="J34" i="3"/>
  <c r="J39" i="3"/>
  <c r="J59" i="3"/>
  <c r="J61" i="3"/>
  <c r="J63" i="3"/>
  <c r="J65" i="3"/>
  <c r="J67" i="3"/>
  <c r="J71" i="3"/>
  <c r="J73" i="3"/>
  <c r="H73" i="3" s="1"/>
  <c r="J75" i="3"/>
  <c r="J77" i="3"/>
  <c r="H77" i="3" s="1"/>
  <c r="J21" i="3"/>
  <c r="I18" i="3"/>
  <c r="K18" i="3"/>
  <c r="I26" i="3"/>
  <c r="I34" i="3"/>
  <c r="H34" i="3" s="1"/>
  <c r="I39" i="3"/>
  <c r="K39" i="3"/>
  <c r="I43" i="3"/>
  <c r="I50" i="3"/>
  <c r="I59" i="3"/>
  <c r="H59" i="3" s="1"/>
  <c r="K59" i="3"/>
  <c r="I61" i="3"/>
  <c r="I63" i="3"/>
  <c r="H63" i="3" s="1"/>
  <c r="K63" i="3"/>
  <c r="I65" i="3"/>
  <c r="H65" i="3" s="1"/>
  <c r="K65" i="3"/>
  <c r="I67" i="3"/>
  <c r="H67" i="3" s="1"/>
  <c r="K67" i="3"/>
  <c r="I69" i="3"/>
  <c r="I71" i="3"/>
  <c r="H71" i="3" s="1"/>
  <c r="I73" i="3"/>
  <c r="I75" i="3"/>
  <c r="H75" i="3" s="1"/>
  <c r="I77" i="3"/>
  <c r="I79" i="3"/>
  <c r="H79" i="3" s="1"/>
  <c r="I81" i="3"/>
  <c r="I21" i="3"/>
  <c r="H21" i="3" s="1"/>
  <c r="I83" i="3"/>
  <c r="H83" i="3"/>
  <c r="I85" i="3"/>
  <c r="I87" i="3"/>
  <c r="H87" i="3" s="1"/>
  <c r="K50" i="3"/>
  <c r="K26" i="3"/>
  <c r="K34" i="3"/>
  <c r="K43" i="3"/>
  <c r="K61" i="3"/>
  <c r="H61" i="3" s="1"/>
  <c r="K71" i="3"/>
  <c r="K73" i="3"/>
  <c r="K75" i="3"/>
  <c r="K77" i="3"/>
  <c r="K21" i="3"/>
  <c r="H43" i="3"/>
  <c r="H69" i="3"/>
  <c r="H81" i="3"/>
  <c r="H85" i="3"/>
  <c r="H53" i="3"/>
  <c r="H52" i="3"/>
  <c r="H51" i="3"/>
  <c r="H328" i="3"/>
  <c r="G327" i="3"/>
  <c r="H326" i="3"/>
  <c r="H324" i="3"/>
  <c r="K558" i="3"/>
  <c r="J558" i="3"/>
  <c r="H418" i="3"/>
  <c r="H174" i="3"/>
  <c r="H173" i="3"/>
  <c r="G172" i="3"/>
  <c r="H180" i="3"/>
  <c r="H179" i="3"/>
  <c r="G178" i="3"/>
  <c r="G175" i="3"/>
  <c r="H177" i="3"/>
  <c r="H176" i="3"/>
  <c r="G181" i="3"/>
  <c r="H183" i="3"/>
  <c r="H182" i="3"/>
  <c r="G169" i="3"/>
  <c r="H171" i="3"/>
  <c r="H170" i="3"/>
  <c r="H88" i="3"/>
  <c r="G87" i="3"/>
  <c r="H384" i="3"/>
  <c r="I92" i="3"/>
  <c r="I91" i="3" s="1"/>
  <c r="I90" i="3"/>
  <c r="I89" i="3" s="1"/>
  <c r="H89" i="3" s="1"/>
  <c r="J92" i="3"/>
  <c r="J91" i="3" s="1"/>
  <c r="J90" i="3"/>
  <c r="J89" i="3" s="1"/>
  <c r="K92" i="3"/>
  <c r="K91" i="3" s="1"/>
  <c r="K90" i="3" s="1"/>
  <c r="I98" i="3"/>
  <c r="I97" i="3" s="1"/>
  <c r="H97" i="3" s="1"/>
  <c r="J97" i="3"/>
  <c r="K97" i="3"/>
  <c r="H56" i="3"/>
  <c r="H225" i="3"/>
  <c r="H229" i="3"/>
  <c r="H232" i="3"/>
  <c r="H236" i="3"/>
  <c r="H99" i="3"/>
  <c r="G98" i="3"/>
  <c r="J519" i="3"/>
  <c r="K517" i="3"/>
  <c r="J517" i="3"/>
  <c r="H517" i="3" s="1"/>
  <c r="I517" i="3"/>
  <c r="J515" i="3"/>
  <c r="H447" i="3"/>
  <c r="H360" i="3"/>
  <c r="H346" i="3"/>
  <c r="H353" i="3"/>
  <c r="K518" i="3"/>
  <c r="I516" i="3"/>
  <c r="H516" i="3" s="1"/>
  <c r="K514" i="3"/>
  <c r="J514" i="3"/>
  <c r="H358" i="3"/>
  <c r="H351" i="3"/>
  <c r="H344" i="3"/>
  <c r="J416" i="3"/>
  <c r="K416" i="3"/>
  <c r="I557" i="3"/>
  <c r="H417" i="3"/>
  <c r="H86" i="3"/>
  <c r="G85" i="3"/>
  <c r="H105" i="3"/>
  <c r="H23" i="3"/>
  <c r="E83" i="3"/>
  <c r="G83" i="3"/>
  <c r="H84" i="3"/>
  <c r="K542" i="3"/>
  <c r="I543" i="3"/>
  <c r="H388" i="3"/>
  <c r="H386" i="3"/>
  <c r="G332" i="3"/>
  <c r="H112" i="3"/>
  <c r="H30" i="3"/>
  <c r="H47" i="3"/>
  <c r="I133" i="3"/>
  <c r="I132" i="3"/>
  <c r="J133" i="3"/>
  <c r="J132" i="3"/>
  <c r="K133" i="3"/>
  <c r="K132" i="3"/>
  <c r="K131" i="3" s="1"/>
  <c r="H129" i="3"/>
  <c r="H96" i="3"/>
  <c r="H95" i="3"/>
  <c r="H94" i="3"/>
  <c r="H93" i="3"/>
  <c r="H28" i="3"/>
  <c r="H119" i="3"/>
  <c r="H45" i="3"/>
  <c r="H31" i="3"/>
  <c r="H168" i="3"/>
  <c r="H165" i="3"/>
  <c r="H162" i="3"/>
  <c r="I511" i="3"/>
  <c r="K510" i="3"/>
  <c r="J510" i="3"/>
  <c r="H440" i="3"/>
  <c r="H334" i="3"/>
  <c r="H333" i="3"/>
  <c r="K560" i="3"/>
  <c r="J560" i="3"/>
  <c r="I560" i="3"/>
  <c r="H420" i="3"/>
  <c r="I513" i="3"/>
  <c r="H338" i="3"/>
  <c r="K587" i="3"/>
  <c r="I587" i="3"/>
  <c r="H586" i="3"/>
  <c r="H585" i="3"/>
  <c r="K584" i="3"/>
  <c r="K581" i="3"/>
  <c r="K580" i="3" s="1"/>
  <c r="K579" i="3" s="1"/>
  <c r="K578" i="3" s="1"/>
  <c r="J584" i="3"/>
  <c r="H584" i="3" s="1"/>
  <c r="I584" i="3"/>
  <c r="G584" i="3"/>
  <c r="H583" i="3"/>
  <c r="H582" i="3"/>
  <c r="J581" i="3"/>
  <c r="I581" i="3"/>
  <c r="G581" i="3"/>
  <c r="I570" i="3"/>
  <c r="J566" i="3"/>
  <c r="J565" i="3" s="1"/>
  <c r="K566" i="3"/>
  <c r="H566" i="3"/>
  <c r="J570" i="3"/>
  <c r="K570" i="3"/>
  <c r="K565" i="3" s="1"/>
  <c r="H571" i="3"/>
  <c r="G570" i="3"/>
  <c r="H25" i="3"/>
  <c r="H113" i="3"/>
  <c r="H24" i="3"/>
  <c r="H167" i="3"/>
  <c r="G166" i="3"/>
  <c r="H164" i="3"/>
  <c r="G163" i="3"/>
  <c r="G160" i="3"/>
  <c r="H161" i="3"/>
  <c r="K512" i="3"/>
  <c r="H442" i="3"/>
  <c r="I559" i="3"/>
  <c r="H489" i="3"/>
  <c r="H419" i="3"/>
  <c r="H337" i="3"/>
  <c r="J512" i="3"/>
  <c r="H287" i="3"/>
  <c r="H283" i="3"/>
  <c r="H357" i="3"/>
  <c r="H343" i="3"/>
  <c r="H350" i="3"/>
  <c r="H322" i="3"/>
  <c r="H298" i="3"/>
  <c r="H306" i="3"/>
  <c r="H294" i="3"/>
  <c r="H302" i="3"/>
  <c r="J556" i="3"/>
  <c r="H556" i="3" s="1"/>
  <c r="H413" i="3"/>
  <c r="K536" i="3"/>
  <c r="I536" i="3"/>
  <c r="H379" i="3"/>
  <c r="H398" i="3"/>
  <c r="H22" i="3"/>
  <c r="E21" i="3"/>
  <c r="G21" i="3"/>
  <c r="H82" i="3"/>
  <c r="G81" i="3"/>
  <c r="H80" i="3"/>
  <c r="G79" i="3"/>
  <c r="H78" i="3"/>
  <c r="G77" i="3"/>
  <c r="H76" i="3"/>
  <c r="G75" i="3"/>
  <c r="H74" i="3"/>
  <c r="G73" i="3"/>
  <c r="H72" i="3"/>
  <c r="G71" i="3"/>
  <c r="H70" i="3"/>
  <c r="G69" i="3"/>
  <c r="H68" i="3"/>
  <c r="G67" i="3"/>
  <c r="G65" i="3"/>
  <c r="H64" i="3"/>
  <c r="G63" i="3"/>
  <c r="G61" i="3"/>
  <c r="H66" i="3"/>
  <c r="H62" i="3"/>
  <c r="G59" i="3"/>
  <c r="H60" i="3"/>
  <c r="H55" i="3"/>
  <c r="G54" i="3"/>
  <c r="K522" i="3"/>
  <c r="K528" i="3"/>
  <c r="K538" i="3"/>
  <c r="K554" i="3"/>
  <c r="J546" i="3"/>
  <c r="I507" i="3"/>
  <c r="K507" i="3"/>
  <c r="I522" i="3"/>
  <c r="H522" i="3" s="1"/>
  <c r="I538" i="3"/>
  <c r="H538" i="3"/>
  <c r="H568" i="3"/>
  <c r="G297" i="3"/>
  <c r="K523" i="3"/>
  <c r="H523" i="3" s="1"/>
  <c r="K529" i="3"/>
  <c r="K549" i="3"/>
  <c r="J523" i="3"/>
  <c r="J526" i="3"/>
  <c r="J529" i="3"/>
  <c r="J549" i="3"/>
  <c r="J552" i="3"/>
  <c r="K502" i="3"/>
  <c r="K537" i="3"/>
  <c r="H425" i="3"/>
  <c r="J496" i="3"/>
  <c r="J508" i="3"/>
  <c r="J530" i="3"/>
  <c r="J532" i="3"/>
  <c r="J537" i="3"/>
  <c r="H537" i="3" s="1"/>
  <c r="J544" i="3"/>
  <c r="J553" i="3"/>
  <c r="H459" i="3"/>
  <c r="H482" i="3"/>
  <c r="I534" i="3"/>
  <c r="I544" i="3"/>
  <c r="I561" i="3"/>
  <c r="G50" i="3"/>
  <c r="G43" i="3"/>
  <c r="G39" i="3"/>
  <c r="F34" i="3"/>
  <c r="G34" i="3"/>
  <c r="G26" i="3"/>
  <c r="G18" i="3"/>
  <c r="H427" i="3"/>
  <c r="H431" i="3"/>
  <c r="H461" i="3"/>
  <c r="G133" i="3"/>
  <c r="G157" i="3"/>
  <c r="G406" i="3"/>
  <c r="G396" i="3"/>
  <c r="G293" i="3"/>
  <c r="K605" i="3"/>
  <c r="K603" i="3"/>
  <c r="J605" i="3"/>
  <c r="J603" i="3"/>
  <c r="I605" i="3"/>
  <c r="I603" i="3"/>
  <c r="H607" i="3"/>
  <c r="H606" i="3"/>
  <c r="I546" i="3"/>
  <c r="H546" i="3" s="1"/>
  <c r="K544" i="3"/>
  <c r="I529" i="3"/>
  <c r="I526" i="3"/>
  <c r="H362" i="3"/>
  <c r="H348" i="3"/>
  <c r="H355" i="3"/>
  <c r="G566" i="3"/>
  <c r="H159" i="3"/>
  <c r="H158" i="3"/>
  <c r="I12" i="3"/>
  <c r="H12" i="3" s="1"/>
  <c r="H33" i="3"/>
  <c r="H49" i="3"/>
  <c r="H38" i="3"/>
  <c r="I14" i="3"/>
  <c r="H14" i="3" s="1"/>
  <c r="I13" i="3"/>
  <c r="I11" i="3"/>
  <c r="H11" i="3" s="1"/>
  <c r="H394" i="3"/>
  <c r="H393" i="3"/>
  <c r="H341" i="3"/>
  <c r="H340" i="3"/>
  <c r="H339" i="3"/>
  <c r="G336" i="3"/>
  <c r="J562" i="3"/>
  <c r="I562" i="3"/>
  <c r="K561" i="3"/>
  <c r="J555" i="3"/>
  <c r="K553" i="3"/>
  <c r="H409" i="3"/>
  <c r="K552" i="3"/>
  <c r="K551" i="3"/>
  <c r="H551" i="3" s="1"/>
  <c r="I551" i="3"/>
  <c r="K550" i="3"/>
  <c r="H550" i="3" s="1"/>
  <c r="I541" i="3"/>
  <c r="J540" i="3"/>
  <c r="H540" i="3" s="1"/>
  <c r="I540" i="3"/>
  <c r="J539" i="3"/>
  <c r="H397" i="3"/>
  <c r="J535" i="3"/>
  <c r="K534" i="3"/>
  <c r="K533" i="3"/>
  <c r="J533" i="3"/>
  <c r="I532" i="3"/>
  <c r="H532" i="3" s="1"/>
  <c r="J531" i="3"/>
  <c r="I530" i="3"/>
  <c r="H530" i="3" s="1"/>
  <c r="J527" i="3"/>
  <c r="H527" i="3" s="1"/>
  <c r="K525" i="3"/>
  <c r="J525" i="3"/>
  <c r="I525" i="3"/>
  <c r="H525" i="3"/>
  <c r="K524" i="3"/>
  <c r="J522" i="3"/>
  <c r="J521" i="3"/>
  <c r="I521" i="3"/>
  <c r="K520" i="3"/>
  <c r="J520" i="3"/>
  <c r="H520" i="3" s="1"/>
  <c r="I520" i="3"/>
  <c r="K509" i="3"/>
  <c r="J509" i="3"/>
  <c r="K506" i="3"/>
  <c r="I506" i="3"/>
  <c r="H506" i="3" s="1"/>
  <c r="J506" i="3"/>
  <c r="J505" i="3"/>
  <c r="K504" i="3"/>
  <c r="J504" i="3"/>
  <c r="I504" i="3"/>
  <c r="K503" i="3"/>
  <c r="J501" i="3"/>
  <c r="I501" i="3"/>
  <c r="H501" i="3"/>
  <c r="J500" i="3"/>
  <c r="K499" i="3"/>
  <c r="I499" i="3"/>
  <c r="K498" i="3"/>
  <c r="J498" i="3"/>
  <c r="I498" i="3"/>
  <c r="K497" i="3"/>
  <c r="J497" i="3"/>
  <c r="I497" i="3"/>
  <c r="H497" i="3" s="1"/>
  <c r="I496" i="3"/>
  <c r="K495" i="3"/>
  <c r="J495" i="3"/>
  <c r="I495" i="3"/>
  <c r="H495" i="3" s="1"/>
  <c r="I494" i="3"/>
  <c r="J494" i="3"/>
  <c r="H403" i="3"/>
  <c r="H392" i="3"/>
  <c r="H567" i="3"/>
  <c r="H575" i="3"/>
  <c r="H569" i="3"/>
  <c r="H415" i="3"/>
  <c r="H414" i="3"/>
  <c r="H381" i="3"/>
  <c r="H380" i="3"/>
  <c r="H378" i="3"/>
  <c r="H399" i="3"/>
  <c r="H402" i="3"/>
  <c r="H401" i="3"/>
  <c r="H400" i="3"/>
  <c r="G399" i="3"/>
  <c r="G371" i="3"/>
  <c r="G367" i="3"/>
  <c r="G356" i="3"/>
  <c r="G363" i="3"/>
  <c r="H365" i="3"/>
  <c r="F349" i="3"/>
  <c r="F342" i="3"/>
  <c r="H320" i="3"/>
  <c r="H318" i="3"/>
  <c r="H316" i="3"/>
  <c r="H314" i="3"/>
  <c r="H313" i="3"/>
  <c r="H311" i="3"/>
  <c r="H310" i="3"/>
  <c r="G290" i="3"/>
  <c r="H291" i="3"/>
  <c r="H299" i="3"/>
  <c r="H285" i="3"/>
  <c r="H289" i="3"/>
  <c r="H304" i="3"/>
  <c r="H308" i="3"/>
  <c r="H296" i="3"/>
  <c r="H295" i="3"/>
  <c r="H152" i="3"/>
  <c r="H155" i="3"/>
  <c r="H40" i="3"/>
  <c r="H134" i="3"/>
  <c r="H19" i="3"/>
  <c r="H32" i="3"/>
  <c r="H20" i="3"/>
  <c r="H29" i="3"/>
  <c r="H307" i="3"/>
  <c r="H303" i="3"/>
  <c r="H48" i="3"/>
  <c r="H46" i="3"/>
  <c r="H44" i="3"/>
  <c r="H13" i="3"/>
  <c r="H27" i="3"/>
  <c r="H35" i="3"/>
  <c r="H36" i="3"/>
  <c r="H37" i="3"/>
  <c r="H41" i="3"/>
  <c r="H42" i="3"/>
  <c r="G148" i="3"/>
  <c r="H149" i="3"/>
  <c r="H150" i="3"/>
  <c r="G151" i="3"/>
  <c r="H153" i="3"/>
  <c r="G154" i="3"/>
  <c r="H156" i="3"/>
  <c r="G185" i="3"/>
  <c r="H186" i="3"/>
  <c r="H187" i="3"/>
  <c r="H188" i="3"/>
  <c r="H284" i="3"/>
  <c r="H288" i="3"/>
  <c r="H292" i="3"/>
  <c r="H300" i="3"/>
  <c r="H345" i="3"/>
  <c r="H347" i="3"/>
  <c r="H352" i="3"/>
  <c r="H354" i="3"/>
  <c r="H359" i="3"/>
  <c r="H361" i="3"/>
  <c r="H364" i="3"/>
  <c r="H366" i="3"/>
  <c r="H368" i="3"/>
  <c r="H369" i="3"/>
  <c r="H370" i="3"/>
  <c r="H372" i="3"/>
  <c r="H373" i="3"/>
  <c r="H374" i="3"/>
  <c r="H385" i="3"/>
  <c r="H389" i="3"/>
  <c r="H395" i="3"/>
  <c r="H407" i="3"/>
  <c r="H408" i="3"/>
  <c r="G416" i="3"/>
  <c r="H421" i="3"/>
  <c r="H422" i="3"/>
  <c r="G383" i="3"/>
  <c r="G301" i="3"/>
  <c r="H463" i="3"/>
  <c r="H451" i="3"/>
  <c r="H453" i="3"/>
  <c r="H474" i="3"/>
  <c r="H383" i="3"/>
  <c r="I524" i="3"/>
  <c r="H524" i="3"/>
  <c r="H406" i="3"/>
  <c r="H405" i="3" s="1"/>
  <c r="H452" i="3"/>
  <c r="I533" i="3"/>
  <c r="H573" i="3"/>
  <c r="K608" i="3"/>
  <c r="H470" i="3"/>
  <c r="H484" i="3"/>
  <c r="H462" i="3"/>
  <c r="H185" i="3"/>
  <c r="H605" i="3"/>
  <c r="J536" i="3"/>
  <c r="H536" i="3" s="1"/>
  <c r="H486" i="3"/>
  <c r="H118" i="3"/>
  <c r="H428" i="3"/>
  <c r="H108" i="3"/>
  <c r="H123" i="3"/>
  <c r="H121" i="3"/>
  <c r="H544" i="3"/>
  <c r="K546" i="3"/>
  <c r="H529" i="3"/>
  <c r="H133" i="3"/>
  <c r="H593" i="3"/>
  <c r="H513" i="3"/>
  <c r="H132" i="3"/>
  <c r="H26" i="3"/>
  <c r="H175" i="3"/>
  <c r="H163" i="3"/>
  <c r="I147" i="3"/>
  <c r="I146" i="3" s="1"/>
  <c r="H151" i="3"/>
  <c r="H600" i="3"/>
  <c r="K375" i="3"/>
  <c r="H224" i="3"/>
  <c r="I558" i="3"/>
  <c r="H558" i="3" s="1"/>
  <c r="H488" i="3"/>
  <c r="I518" i="3"/>
  <c r="I514" i="3"/>
  <c r="H514" i="3"/>
  <c r="H444" i="3"/>
  <c r="I243" i="3"/>
  <c r="H126" i="3"/>
  <c r="I597" i="3"/>
  <c r="H597" i="3" s="1"/>
  <c r="H588" i="3"/>
  <c r="I250" i="3"/>
  <c r="H250" i="3" s="1"/>
  <c r="I189" i="3"/>
  <c r="I219" i="3"/>
  <c r="K219" i="3"/>
  <c r="H219" i="3" s="1"/>
  <c r="H557" i="3"/>
  <c r="J542" i="3"/>
  <c r="K218" i="3"/>
  <c r="K100" i="3"/>
  <c r="K250" i="3"/>
  <c r="I599" i="3"/>
  <c r="H590" i="3"/>
  <c r="H211" i="3"/>
  <c r="I267" i="3"/>
  <c r="H207" i="3"/>
  <c r="I515" i="3"/>
  <c r="H515" i="3"/>
  <c r="H445" i="3"/>
  <c r="I257" i="3"/>
  <c r="H197" i="3"/>
  <c r="I261" i="3"/>
  <c r="H261" i="3" s="1"/>
  <c r="H201" i="3"/>
  <c r="I263" i="3"/>
  <c r="H263" i="3"/>
  <c r="H203" i="3"/>
  <c r="I253" i="3"/>
  <c r="H253" i="3" s="1"/>
  <c r="H193" i="3"/>
  <c r="I223" i="3"/>
  <c r="H594" i="3"/>
  <c r="H259" i="3"/>
  <c r="H199" i="3"/>
  <c r="J135" i="3"/>
  <c r="H136" i="3"/>
  <c r="H491" i="3"/>
  <c r="H481" i="3"/>
  <c r="I537" i="3"/>
  <c r="H483" i="3"/>
  <c r="H117" i="3"/>
  <c r="H122" i="3"/>
  <c r="H574" i="3"/>
  <c r="H457" i="3"/>
  <c r="K572" i="3"/>
  <c r="H609" i="3"/>
  <c r="H454" i="3"/>
  <c r="H429" i="3"/>
  <c r="J572" i="3"/>
  <c r="I500" i="3"/>
  <c r="H500" i="3" s="1"/>
  <c r="I505" i="3"/>
  <c r="H505" i="3" s="1"/>
  <c r="I535" i="3"/>
  <c r="H535" i="3" s="1"/>
  <c r="H610" i="3"/>
  <c r="H114" i="3"/>
  <c r="I572" i="3"/>
  <c r="H591" i="3"/>
  <c r="H443" i="3"/>
  <c r="H446" i="3"/>
  <c r="J100" i="3"/>
  <c r="H589" i="3"/>
  <c r="K17" i="3"/>
  <c r="H210" i="3"/>
  <c r="H194" i="3"/>
  <c r="H190" i="3"/>
  <c r="H251" i="3"/>
  <c r="J331" i="3"/>
  <c r="I281" i="3"/>
  <c r="K281" i="3"/>
  <c r="H332" i="3"/>
  <c r="H282" i="3"/>
  <c r="I245" i="3"/>
  <c r="H245" i="3"/>
  <c r="H142" i="3"/>
  <c r="I140" i="3"/>
  <c r="I592" i="3"/>
  <c r="H572" i="3"/>
  <c r="I382" i="3"/>
  <c r="I376" i="3" s="1"/>
  <c r="H376" i="3" s="1"/>
  <c r="H382" i="3"/>
  <c r="H141" i="3"/>
  <c r="I131" i="3"/>
  <c r="H377" i="3"/>
  <c r="J376" i="3"/>
  <c r="H50" i="3"/>
  <c r="H91" i="3"/>
  <c r="H184" i="3"/>
  <c r="H553" i="3"/>
  <c r="H531" i="3"/>
  <c r="H499" i="3"/>
  <c r="H521" i="3"/>
  <c r="H562" i="3"/>
  <c r="H561" i="3"/>
  <c r="H555" i="3"/>
  <c r="H512" i="3"/>
  <c r="H554" i="3"/>
  <c r="K411" i="3"/>
  <c r="I246" i="3"/>
  <c r="J375" i="3"/>
  <c r="K410" i="3"/>
  <c r="H246" i="3"/>
  <c r="K89" i="3"/>
  <c r="H90" i="3"/>
  <c r="H599" i="3" l="1"/>
  <c r="H146" i="3"/>
  <c r="H17" i="3"/>
  <c r="H100" i="3" s="1"/>
  <c r="K280" i="3"/>
  <c r="H281" i="3"/>
  <c r="H124" i="3"/>
  <c r="H504" i="3"/>
  <c r="H541" i="3"/>
  <c r="J580" i="3"/>
  <c r="J579" i="3" s="1"/>
  <c r="J578" i="3" s="1"/>
  <c r="H104" i="3"/>
  <c r="I539" i="3"/>
  <c r="H539" i="3" s="1"/>
  <c r="H469" i="3"/>
  <c r="H275" i="3"/>
  <c r="H228" i="3"/>
  <c r="J226" i="3"/>
  <c r="H226" i="3" s="1"/>
  <c r="H109" i="3"/>
  <c r="I528" i="3"/>
  <c r="H528" i="3" s="1"/>
  <c r="H458" i="3"/>
  <c r="I335" i="3"/>
  <c r="H321" i="3"/>
  <c r="H297" i="3"/>
  <c r="J189" i="3"/>
  <c r="H189" i="3" s="1"/>
  <c r="K423" i="3"/>
  <c r="H195" i="3"/>
  <c r="I519" i="3"/>
  <c r="H519" i="3" s="1"/>
  <c r="H487" i="3"/>
  <c r="J147" i="3"/>
  <c r="J146" i="3" s="1"/>
  <c r="J423" i="3"/>
  <c r="H533" i="3"/>
  <c r="H494" i="3"/>
  <c r="H496" i="3"/>
  <c r="H498" i="3"/>
  <c r="I509" i="3"/>
  <c r="H509" i="3" s="1"/>
  <c r="H603" i="3"/>
  <c r="H559" i="3"/>
  <c r="I565" i="3"/>
  <c r="H565" i="3" s="1"/>
  <c r="H570" i="3"/>
  <c r="H560" i="3"/>
  <c r="H92" i="3"/>
  <c r="J131" i="3"/>
  <c r="H131" i="3" s="1"/>
  <c r="H140" i="3" s="1"/>
  <c r="K543" i="3"/>
  <c r="K493" i="3" s="1"/>
  <c r="H98" i="3"/>
  <c r="H456" i="3"/>
  <c r="H166" i="3"/>
  <c r="H160" i="3"/>
  <c r="H148" i="3"/>
  <c r="J611" i="3"/>
  <c r="H273" i="3"/>
  <c r="H233" i="3"/>
  <c r="H510" i="3"/>
  <c r="H254" i="3"/>
  <c r="I612" i="3"/>
  <c r="I608" i="3"/>
  <c r="H608" i="3" s="1"/>
  <c r="I508" i="3"/>
  <c r="H508" i="3" s="1"/>
  <c r="H438" i="3"/>
  <c r="I502" i="3"/>
  <c r="H432" i="3"/>
  <c r="I423" i="3"/>
  <c r="H426" i="3"/>
  <c r="J258" i="3"/>
  <c r="H258" i="3" s="1"/>
  <c r="H198" i="3"/>
  <c r="I242" i="3"/>
  <c r="H242" i="3" s="1"/>
  <c r="H125" i="3"/>
  <c r="I9" i="3"/>
  <c r="H106" i="3"/>
  <c r="J599" i="3"/>
  <c r="J592" i="3" s="1"/>
  <c r="J587" i="3"/>
  <c r="H587" i="3" s="1"/>
  <c r="I542" i="3"/>
  <c r="H542" i="3" s="1"/>
  <c r="H472" i="3"/>
  <c r="J518" i="3"/>
  <c r="H518" i="3" s="1"/>
  <c r="H448" i="3"/>
  <c r="J256" i="3"/>
  <c r="H196" i="3"/>
  <c r="K252" i="3"/>
  <c r="H252" i="3" s="1"/>
  <c r="K189" i="3"/>
  <c r="K8" i="3"/>
  <c r="K223" i="3"/>
  <c r="K9" i="3"/>
  <c r="K335" i="3"/>
  <c r="H317" i="3"/>
  <c r="I375" i="3"/>
  <c r="H375" i="3" s="1"/>
  <c r="H147" i="3"/>
  <c r="H208" i="3"/>
  <c r="H267" i="3"/>
  <c r="I17" i="3"/>
  <c r="H526" i="3"/>
  <c r="H581" i="3"/>
  <c r="I580" i="3"/>
  <c r="H39" i="3"/>
  <c r="I549" i="3"/>
  <c r="H549" i="3" s="1"/>
  <c r="H479" i="3"/>
  <c r="H212" i="3"/>
  <c r="H192" i="3"/>
  <c r="K10" i="3"/>
  <c r="K233" i="3"/>
  <c r="H116" i="3"/>
  <c r="H266" i="3"/>
  <c r="I218" i="3"/>
  <c r="H101" i="3"/>
  <c r="I100" i="3"/>
  <c r="H260" i="3"/>
  <c r="H460" i="3"/>
  <c r="H144" i="3"/>
  <c r="I274" i="3"/>
  <c r="H274" i="3" s="1"/>
  <c r="J534" i="3"/>
  <c r="H534" i="3" s="1"/>
  <c r="H464" i="3"/>
  <c r="K596" i="3"/>
  <c r="H576" i="3"/>
  <c r="H231" i="3"/>
  <c r="I503" i="3"/>
  <c r="H503" i="3" s="1"/>
  <c r="H433" i="3"/>
  <c r="I276" i="3"/>
  <c r="H276" i="3" s="1"/>
  <c r="H215" i="3"/>
  <c r="H265" i="3"/>
  <c r="H441" i="3"/>
  <c r="J511" i="3"/>
  <c r="H511" i="3" s="1"/>
  <c r="H471" i="3"/>
  <c r="J541" i="3"/>
  <c r="H437" i="3"/>
  <c r="J507" i="3"/>
  <c r="H235" i="3"/>
  <c r="K273" i="3"/>
  <c r="H213" i="3"/>
  <c r="H323" i="3"/>
  <c r="H169" i="3"/>
  <c r="I411" i="3"/>
  <c r="H237" i="3"/>
  <c r="I10" i="3"/>
  <c r="H256" i="3"/>
  <c r="J8" i="3"/>
  <c r="H435" i="3"/>
  <c r="J9" i="3"/>
  <c r="J335" i="3"/>
  <c r="J280" i="3" s="1"/>
  <c r="H548" i="3"/>
  <c r="H18" i="3"/>
  <c r="H404" i="3"/>
  <c r="H230" i="3"/>
  <c r="H222" i="3"/>
  <c r="H227" i="3"/>
  <c r="H238" i="3"/>
  <c r="I8" i="3"/>
  <c r="H264" i="3"/>
  <c r="J277" i="3"/>
  <c r="H277" i="3" s="1"/>
  <c r="H216" i="3"/>
  <c r="J10" i="3"/>
  <c r="H202" i="3"/>
  <c r="K262" i="3"/>
  <c r="H262" i="3" s="1"/>
  <c r="H209" i="3"/>
  <c r="I269" i="3"/>
  <c r="H269" i="3" s="1"/>
  <c r="H329" i="3"/>
  <c r="H301" i="3"/>
  <c r="H545" i="3"/>
  <c r="H477" i="3"/>
  <c r="H478" i="3"/>
  <c r="H475" i="3"/>
  <c r="H8" i="3" l="1"/>
  <c r="I7" i="3"/>
  <c r="H218" i="3"/>
  <c r="I217" i="3"/>
  <c r="I579" i="3"/>
  <c r="H580" i="3"/>
  <c r="K7" i="3"/>
  <c r="H10" i="3"/>
  <c r="J493" i="3"/>
  <c r="H9" i="3"/>
  <c r="I493" i="3"/>
  <c r="H502" i="3"/>
  <c r="H612" i="3"/>
  <c r="I611" i="3"/>
  <c r="H611" i="3" s="1"/>
  <c r="H335" i="3"/>
  <c r="I280" i="3"/>
  <c r="H280" i="3" s="1"/>
  <c r="K592" i="3"/>
  <c r="H592" i="3" s="1"/>
  <c r="H596" i="3"/>
  <c r="J217" i="3"/>
  <c r="J7" i="3"/>
  <c r="I410" i="3"/>
  <c r="H410" i="3" s="1"/>
  <c r="H411" i="3"/>
  <c r="H423" i="3"/>
  <c r="H493" i="3" s="1"/>
  <c r="H223" i="3"/>
  <c r="K217" i="3"/>
  <c r="H507" i="3"/>
  <c r="H543" i="3"/>
  <c r="I578" i="3" l="1"/>
  <c r="H578" i="3" s="1"/>
  <c r="H579" i="3"/>
  <c r="H7" i="3"/>
  <c r="H217" i="3"/>
</calcChain>
</file>

<file path=xl/sharedStrings.xml><?xml version="1.0" encoding="utf-8"?>
<sst xmlns="http://schemas.openxmlformats.org/spreadsheetml/2006/main" count="1330" uniqueCount="561">
  <si>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</si>
  <si>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19.RS.025                             Обл 19.RS.025</t>
  </si>
  <si>
    <t>19.RS.028                             Обл 19.RS.028</t>
  </si>
  <si>
    <t>19.IN.007                           Обл 19.IN.007</t>
  </si>
  <si>
    <t>19.RS.025                             Гор 19.RS.025</t>
  </si>
  <si>
    <t>19.RS.028                            Гор 19.RS.028</t>
  </si>
  <si>
    <t>19.IN.007                          Гор 19.IN.007</t>
  </si>
  <si>
    <t>Строительство объекта "Автодорога по ул. имени Визнюка в Советском районе             г. Брянска"</t>
  </si>
  <si>
    <t>Строительство объекта "Автодорога по ул. Ильи Иванова в Советском районе               г. Брянска"</t>
  </si>
  <si>
    <t>22800      228</t>
  </si>
  <si>
    <t xml:space="preserve">22800      </t>
  </si>
  <si>
    <t>Муниципальная программа "Поддержка и сохранение культуры и искусства в городе Брянске"</t>
  </si>
  <si>
    <t xml:space="preserve">25 квартир                                   44 квартиры                                                    44 квартиры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</si>
  <si>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Москву)  в двухтрубном исполнении                                      D 500 мм</t>
  </si>
  <si>
    <t>19.ЕN.031                         Гор 19.ЕN.031</t>
  </si>
  <si>
    <t>19.ЕN.020                          Обл 19.ЕN.020</t>
  </si>
  <si>
    <t>19.ЕN.031                          Обл 19.ЕN.031</t>
  </si>
  <si>
    <t xml:space="preserve">L= 50 м </t>
  </si>
  <si>
    <t>Самотечный канализационный коллектор по пр. Московскому в Фокинском районе г. Брянска. Переход под железной дорогой D 350мм</t>
  </si>
  <si>
    <t xml:space="preserve">L= 150 м </t>
  </si>
  <si>
    <t>19.ЕN.035                         Гор 19.ЕN.035</t>
  </si>
  <si>
    <t>19.ЕN.035                          Обл 19.ЕN.035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</si>
  <si>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железной дорогой D 800 мм</t>
  </si>
  <si>
    <t>19.ЕN.033                         Гор 19.ЕN.033</t>
  </si>
  <si>
    <t>19.ЕN.033                          Обл 19.ЕN.033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</si>
  <si>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путепроводом D 800 мм</t>
  </si>
  <si>
    <t xml:space="preserve">L= 35 м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</si>
  <si>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Орел)  в двухтрубном исполнении                                      D 500 мм</t>
  </si>
  <si>
    <t>19.ЕN.032                         Гор 19.ЕN.032</t>
  </si>
  <si>
    <t>19.ЕN.032                          Обл 19.ЕN.032</t>
  </si>
  <si>
    <t xml:space="preserve">L= 40 м </t>
  </si>
  <si>
    <t>19.ЕN.034                         Гор 19.ЕN.034</t>
  </si>
  <si>
    <t>19.ЕN.034                          Обл 19.ЕN.034</t>
  </si>
  <si>
    <t xml:space="preserve">19.ЕN.031                        </t>
  </si>
  <si>
    <t xml:space="preserve">19.ЕN.031                          </t>
  </si>
  <si>
    <t xml:space="preserve">19.ЕN.032                        </t>
  </si>
  <si>
    <t xml:space="preserve">19.ЕN.032                          </t>
  </si>
  <si>
    <t xml:space="preserve">19.ЕN.033                       </t>
  </si>
  <si>
    <t xml:space="preserve">19.ЕN.033                          </t>
  </si>
  <si>
    <t xml:space="preserve">19.ЕN.034                      </t>
  </si>
  <si>
    <t xml:space="preserve">19.ЕN.034                          </t>
  </si>
  <si>
    <t xml:space="preserve">19.ЕN.035                      </t>
  </si>
  <si>
    <t xml:space="preserve">19.ЕN.035                          </t>
  </si>
  <si>
    <t>31000                                 Гор 25.SP.029</t>
  </si>
  <si>
    <t xml:space="preserve">31000                                </t>
  </si>
  <si>
    <t>31000</t>
  </si>
  <si>
    <t xml:space="preserve"> 1720 п.м</t>
  </si>
  <si>
    <t>1495 п.м</t>
  </si>
  <si>
    <t>ориентировочно    3 700 000,00</t>
  </si>
  <si>
    <t>Водопроводные сети по                                ул. Почтовой в Бежицком районе г. Брянска</t>
  </si>
  <si>
    <t>Канализационная сеть с КНС по ул. Почтовой в Бежицком районе г.Брянска</t>
  </si>
  <si>
    <t>13345 п.м</t>
  </si>
  <si>
    <t>ориентировочно  8 200 000,00</t>
  </si>
  <si>
    <t>283 п.м</t>
  </si>
  <si>
    <t>982215001006        Гор37.IN.007</t>
  </si>
  <si>
    <t>982215001006        Обл37.IN.007</t>
  </si>
  <si>
    <t>982215001007   Гор37.IN.008</t>
  </si>
  <si>
    <t>982215001007        Обл37.IN.008</t>
  </si>
  <si>
    <t>982215001006</t>
  </si>
  <si>
    <t>982215001007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</si>
  <si>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</si>
  <si>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Школа в районе бывшего аэропорта города Брянска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</si>
  <si>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</si>
  <si>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</si>
  <si>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r>
      <t xml:space="preserve">федеральный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</si>
  <si>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t>160 куб. м/час</t>
  </si>
  <si>
    <t>40 куб. м/час</t>
  </si>
  <si>
    <t>Реализация инфраструктурных проектов на территории города Брянска</t>
  </si>
  <si>
    <t>ориентировочно     330 000 000,00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</si>
  <si>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</si>
  <si>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</si>
  <si>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</si>
  <si>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</si>
  <si>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t>280 мест</t>
  </si>
  <si>
    <t>1 участок</t>
  </si>
  <si>
    <t>31000        310</t>
  </si>
  <si>
    <t xml:space="preserve">31000       </t>
  </si>
  <si>
    <t>934 п.м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</si>
  <si>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</si>
  <si>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</si>
  <si>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</si>
  <si>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</si>
  <si>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22-55200-00000-00000   Гор.20.ED.018</t>
  </si>
  <si>
    <t>22-55200-00000-00000   Обл.20.ED.018</t>
  </si>
  <si>
    <t>22-55200-00000-00000  Фед.20.ED.018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</si>
  <si>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</si>
  <si>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</si>
  <si>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</si>
  <si>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</si>
  <si>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</si>
  <si>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</si>
  <si>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</si>
  <si>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</si>
  <si>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</si>
  <si>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</si>
  <si>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>19.EN.027                      Обл.19.EN.027</t>
  </si>
  <si>
    <t>19.EN.027                 Гор.19.EN.027</t>
  </si>
  <si>
    <t>19.WS.098                       Обл.19.WS.098</t>
  </si>
  <si>
    <t>19.WS.098                  Гор.19.WS.098</t>
  </si>
  <si>
    <t>19.WS.112               Гор.19.WS.112</t>
  </si>
  <si>
    <t>19.WS.112               Обл.19.WS.112</t>
  </si>
  <si>
    <t>22315701000000191019                           Гор.20.ED.005</t>
  </si>
  <si>
    <t>22315701000000191019                          Обл.20.ED.005</t>
  </si>
  <si>
    <t>22315701000000191019                         Фед.20.ED.005</t>
  </si>
  <si>
    <t xml:space="preserve">22315701000000191019                          </t>
  </si>
  <si>
    <t xml:space="preserve">22315701000000191019                         </t>
  </si>
  <si>
    <t xml:space="preserve">22315701000000191019                        </t>
  </si>
  <si>
    <t>19.WS.078                  Гор.19.WS.078</t>
  </si>
  <si>
    <t>19.WS.078                       Обл.19.WS.078</t>
  </si>
  <si>
    <t xml:space="preserve">22800     </t>
  </si>
  <si>
    <t xml:space="preserve">31000  </t>
  </si>
  <si>
    <t xml:space="preserve">19.EN.026             </t>
  </si>
  <si>
    <t xml:space="preserve">19.EN.027               </t>
  </si>
  <si>
    <t xml:space="preserve">19.EN.027                     </t>
  </si>
  <si>
    <t>19.WS.076   Гор.19.WS.076</t>
  </si>
  <si>
    <t>19.WS.076   Обл.19.WS.076</t>
  </si>
  <si>
    <t>19.WS.076</t>
  </si>
  <si>
    <t xml:space="preserve">19.WS.094              </t>
  </si>
  <si>
    <t xml:space="preserve">19.WS.094                </t>
  </si>
  <si>
    <t xml:space="preserve">19.WS.098                 </t>
  </si>
  <si>
    <t xml:space="preserve">19.WS.098                       </t>
  </si>
  <si>
    <t xml:space="preserve">19.WS.112              </t>
  </si>
  <si>
    <t xml:space="preserve">19.WS.078                  </t>
  </si>
  <si>
    <t xml:space="preserve">19.WS.078       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</si>
  <si>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</si>
  <si>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</si>
  <si>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</si>
  <si>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</si>
  <si>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</t>
  </si>
  <si>
    <t xml:space="preserve">12.WS.526                 </t>
  </si>
  <si>
    <t>20.ED.015   Гор.20.ED.015</t>
  </si>
  <si>
    <t>20.ED.015    Обл.20.ED.015</t>
  </si>
  <si>
    <t xml:space="preserve">20.ED.015   </t>
  </si>
  <si>
    <t xml:space="preserve">22-55200-00000-00000                         </t>
  </si>
  <si>
    <t xml:space="preserve">22-55200-00000-00000                        </t>
  </si>
  <si>
    <t xml:space="preserve">22-55190-00000-00000                                                  </t>
  </si>
  <si>
    <t xml:space="preserve">22-55190-00000-00000                                                     </t>
  </si>
  <si>
    <t xml:space="preserve">22-55190-00000-00000                                                   </t>
  </si>
  <si>
    <t xml:space="preserve">25.SP.047                                    </t>
  </si>
  <si>
    <t>Канализация по у. Зеленая и пер. 3-й Бежицкий в Бежицком районе г. Брянска</t>
  </si>
  <si>
    <t>Реконструкция тяговых подстанций  энергохозяйства МУП «Брянское троллейбусное управление»  г. Брянска (в том числе проектно-сметная документация)</t>
  </si>
  <si>
    <t>Строительство тяговой подстанции и кабельных линий энергохозяйства МУП «Брянской троллейбусное управление» г. Брянска (в том числе проектно-сметная документация)</t>
  </si>
  <si>
    <t>Дебиторская задолженность на 01.01.2022,  в т.ч.</t>
  </si>
  <si>
    <t>19.RS.042                       Обл 19.RS.042</t>
  </si>
  <si>
    <t>19.RS.026                              Обл 19.RS.026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</si>
  <si>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0408 014 0698003 466 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</si>
  <si>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0408 014 0698003 466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</si>
  <si>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0409 024 0398001 414</t>
    </r>
  </si>
  <si>
    <t>8 кремаций в сутки</t>
  </si>
  <si>
    <t>20.ED.005                           Гор.20.ED.005</t>
  </si>
  <si>
    <t>20.ED.005                         Обл.20.ED.005</t>
  </si>
  <si>
    <t xml:space="preserve">20.ED.005                          </t>
  </si>
  <si>
    <t xml:space="preserve">20.ED.005                         </t>
  </si>
  <si>
    <t>Канализационная сеть по ул.Декабристов, ул. Цюрупы в Бежицком районе г. Брянска</t>
  </si>
  <si>
    <t>Начальник Управления по строительству и развитию территории города Брянска</t>
  </si>
  <si>
    <t>0,550 км</t>
  </si>
  <si>
    <t>31000     Гор 310</t>
  </si>
  <si>
    <t xml:space="preserve">31000    </t>
  </si>
  <si>
    <t>Реконструкция автодороги по ул. Индустриальной                                             (от пер. Брянского до                                               ул. Медведева) в Бежицком районе г. Брянска</t>
  </si>
  <si>
    <t>0,105 км</t>
  </si>
  <si>
    <t>Строительство улично-дорожной сети в микрорайоне по ул. Флотской в Бежицком районе города Брянска</t>
  </si>
  <si>
    <t>982215001001                            Гор 19.RS.056</t>
  </si>
  <si>
    <t>982215001001                            Обл 19.RS.056</t>
  </si>
  <si>
    <t>Непрограммное мероприятие</t>
  </si>
  <si>
    <t>Строительсто многоквартирного жилого дома по ул. Витебской в  Бежицком районе г. Брянска</t>
  </si>
  <si>
    <t xml:space="preserve">982215001001                          </t>
  </si>
  <si>
    <t>4,601 км</t>
  </si>
  <si>
    <t>Реконструкция автодороги                         по ул. Рекункова                                  (от ул. Крахмалева до                                             ул. Взлетной) в Советском районе г. Брянска</t>
  </si>
  <si>
    <t>31000     310</t>
  </si>
  <si>
    <t>выкуп земельных участков</t>
  </si>
  <si>
    <t>2 земельных участка</t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</si>
  <si>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0113 700 0083030 414  </t>
    </r>
  </si>
  <si>
    <t>31000       310</t>
  </si>
  <si>
    <t>Реконструкция Литейного моста через реку Десна в Бежицком районе г. Брянска                               (2 пусково комплекс)</t>
  </si>
  <si>
    <t>Самотечный канализационный коллектор №1 из железобетонных труб Ø700-900 мм в Бежицком районе г. Брянска. Участок от                                       ул. Дружбы до ГКНС-4</t>
  </si>
  <si>
    <t xml:space="preserve">982215001001                            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</si>
  <si>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</si>
  <si>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12.WS.188                 Гор.12.WS.188</t>
  </si>
  <si>
    <t>12.WS.189          Гор.12.WS.189</t>
  </si>
  <si>
    <t>12.WS.190         Гор.12.WS.190</t>
  </si>
  <si>
    <t xml:space="preserve">12.WS.188                </t>
  </si>
  <si>
    <t xml:space="preserve">12.WS.189         </t>
  </si>
  <si>
    <t xml:space="preserve">12.WS.190       </t>
  </si>
  <si>
    <t>12.WS.189              Обл.12.WS.189</t>
  </si>
  <si>
    <t>12.WS.188       Обл.12.WS.188</t>
  </si>
  <si>
    <t>12.WS.190            Обл.12.WS.190</t>
  </si>
  <si>
    <t xml:space="preserve">12.WS.188       </t>
  </si>
  <si>
    <t xml:space="preserve">12.WS.189             </t>
  </si>
  <si>
    <t xml:space="preserve">12.WS.190           </t>
  </si>
  <si>
    <t>982215001002           Гор 16.ED.046</t>
  </si>
  <si>
    <t>982215001002           Обл 16.ED.046</t>
  </si>
  <si>
    <t xml:space="preserve">982215001002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</si>
  <si>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</si>
  <si>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И.В. Бзнуни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</si>
  <si>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Е15520F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</si>
  <si>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Е15520F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</si>
  <si>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Е15520F 414</t>
    </r>
  </si>
  <si>
    <t>Наружные сети водоснабжения на территории единого недвижимого комплекса: "Парк культуры и отдыха "Юность" (ул. Пушкина. 12)                                                                                       в Володарском районе                                                  г. Брянска"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</si>
  <si>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</si>
  <si>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</si>
  <si>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</si>
  <si>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</si>
  <si>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</si>
  <si>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 xml:space="preserve">22800       </t>
  </si>
  <si>
    <t xml:space="preserve">19.RS.025                            </t>
  </si>
  <si>
    <t xml:space="preserve">19.RS.032                     </t>
  </si>
  <si>
    <t xml:space="preserve">19.RS.028                            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</si>
  <si>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</si>
  <si>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</si>
  <si>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r>
      <t xml:space="preserve">федеральный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</si>
  <si>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19.RS.026                              Гор 19.RS.026</t>
  </si>
  <si>
    <t xml:space="preserve">19.RS.026                             </t>
  </si>
  <si>
    <t>19.RS.042                       Гор 19.RS.042</t>
  </si>
  <si>
    <t xml:space="preserve">19.RS.042                      </t>
  </si>
  <si>
    <t xml:space="preserve">7561  </t>
  </si>
  <si>
    <t>Реконструкция объекта: "Самотечный канализационный коллектор №4-а  по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D 800 мм"</t>
  </si>
  <si>
    <t>19.ЕN.029                          Гор 19.ЕN.029</t>
  </si>
  <si>
    <t>19.ЕN.029                          Обл 19.ЕN.029</t>
  </si>
  <si>
    <t>12.WS.388                Гор 12.WS.388</t>
  </si>
  <si>
    <t>12.WS.388              Обл 12.WS.388</t>
  </si>
  <si>
    <t>12.WS.388             Фед 12.WS.388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</si>
  <si>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</si>
  <si>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2022 год                                                 2023 год                                                  2024 год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</si>
  <si>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</si>
  <si>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</si>
  <si>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</si>
  <si>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22-50820-0000-00000                                            Фед 310</t>
  </si>
  <si>
    <t xml:space="preserve">22-50820-0000-00000                                           </t>
  </si>
  <si>
    <t>Муниципальная программа "Стимулирование экономической активности в городе Брянске"</t>
  </si>
  <si>
    <t>Итого по МУП "Брянское троллейбусное управление" г. Брянска</t>
  </si>
  <si>
    <t xml:space="preserve">19.RS.032                             </t>
  </si>
  <si>
    <t xml:space="preserve">19.RS.025                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</si>
  <si>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</si>
  <si>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1,2 км</t>
  </si>
  <si>
    <t>22315608463101210001              Обл.12.WS.189</t>
  </si>
  <si>
    <t>22315608463101210001          Гор.12.WS.189</t>
  </si>
  <si>
    <t>22315701000001210033       Обл.12.WS.188</t>
  </si>
  <si>
    <t>22315701000001210033                 Гор.12.WS.188</t>
  </si>
  <si>
    <t>22315701000001210034            Обл.12.WS.190</t>
  </si>
  <si>
    <t>22315701000001210034            Фед.12.WS.190</t>
  </si>
  <si>
    <t>22315608463101210001            Фед.12.WS.189</t>
  </si>
  <si>
    <t>22315701000001210034         Гор.12.WS.190</t>
  </si>
  <si>
    <t>22-55190-00000-00002                                                   Гор 15.СL.011</t>
  </si>
  <si>
    <t>22-55190-00000-00002                                                      Обл 15.СL.011</t>
  </si>
  <si>
    <t>22-55190-00000-00002                                                    Фед 15.СL.011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</si>
  <si>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</si>
  <si>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Обл.12.WS.185</t>
  </si>
  <si>
    <r>
      <t xml:space="preserve">областной бюджет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</si>
  <si>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Обл 25.SP.029</t>
  </si>
  <si>
    <t xml:space="preserve">25.SP.029                                  </t>
  </si>
  <si>
    <t>Подпрограмма "Внешнее благоустройство территории города Брянска"</t>
  </si>
  <si>
    <t>Строительство крематория                                                                           в г. Брянске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</si>
  <si>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0503 084 09S1270 414 </t>
    </r>
    <r>
      <rPr>
        <i/>
        <sz val="10"/>
        <rFont val="Times New Roman"/>
        <family val="1"/>
        <charset val="204"/>
      </rPr>
      <t xml:space="preserve"> </t>
    </r>
  </si>
  <si>
    <t>12.BG.001                  Гор.12.BG.001</t>
  </si>
  <si>
    <t>12.BG.001                       Обл.12.BG.001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</si>
  <si>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0503 084 09S1270 414   </t>
    </r>
    <r>
      <rPr>
        <i/>
        <sz val="10"/>
        <rFont val="Times New Roman"/>
        <family val="1"/>
        <charset val="204"/>
      </rPr>
      <t xml:space="preserve">   </t>
    </r>
  </si>
  <si>
    <t xml:space="preserve">12.BG.001                 </t>
  </si>
  <si>
    <t xml:space="preserve">12.BG.001                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</si>
  <si>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</si>
  <si>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>22800     228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</si>
  <si>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</si>
  <si>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Реконструкция моста через                                           р. Снежеть  в Фокинском районе г. Брянска</t>
  </si>
  <si>
    <t>Строительство автодороги от пр-та Московского до мк-на  Радужного в Фокинском районе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</si>
  <si>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</si>
  <si>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Строительство объекта «Автодорога по ул. имени                                        О.Н. Строкина в Советском районе г. Брянска"</t>
  </si>
  <si>
    <t>Строительство объекта «Автодорога по                                                                 ул. им. И.Н. Лысенко в Советском районе г. Брянска"</t>
  </si>
  <si>
    <t>Строительство объекта «Автодорога по                                                          ул. им. А.Ф. Войстроченко                (от ул. Крахмалева до                                  ул. имени Визнюка) в Советском районе г. Брянска»</t>
  </si>
  <si>
    <t>19.ЕN.028                          Обл 19.ЕN.028</t>
  </si>
  <si>
    <t xml:space="preserve">19.ЕN.028                          </t>
  </si>
  <si>
    <t>19.ЕN.019                          Обл 19.ЕN.019</t>
  </si>
  <si>
    <t>22315701000001210002                      Обл 19.RS.042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</si>
  <si>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</si>
  <si>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</si>
  <si>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федеральный бюджет                  </t>
    </r>
    <r>
      <rPr>
        <sz val="10"/>
        <rFont val="Times New Roman"/>
        <family val="1"/>
        <charset val="204"/>
      </rPr>
      <t xml:space="preserve"> 0501  081 F367483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</si>
  <si>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 F36748S 414 </t>
    </r>
  </si>
  <si>
    <t>223157010000012000005                                 Фед 19.RS.026</t>
  </si>
  <si>
    <t>223157010000012000005                                  Обл 19.RS.026</t>
  </si>
  <si>
    <t>223157010000012000005                              Гор 19.RS.026</t>
  </si>
  <si>
    <t>22315701000001210002                      Фед 19.RS.042</t>
  </si>
  <si>
    <t>22315701000001210002                       Гор 19.RS.042</t>
  </si>
  <si>
    <t>22315701000000190019                         Фед.20.ED.005</t>
  </si>
  <si>
    <t>22315701000000190019                          Обл.20.ED.005</t>
  </si>
  <si>
    <t>22315701000000190019                           Гор.20.ED.005</t>
  </si>
  <si>
    <t>22315701000001210033             Фед.12.WS.188</t>
  </si>
  <si>
    <t xml:space="preserve">22315701000001210033             </t>
  </si>
  <si>
    <t xml:space="preserve">22315608463101210001            </t>
  </si>
  <si>
    <t xml:space="preserve">22315608463101210001   </t>
  </si>
  <si>
    <t xml:space="preserve">22315701000001210034           </t>
  </si>
  <si>
    <t xml:space="preserve">22315701000001210034    </t>
  </si>
  <si>
    <t xml:space="preserve">22315701000001210034            </t>
  </si>
  <si>
    <t>22315701000000190019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</si>
  <si>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</si>
  <si>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</si>
  <si>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</si>
  <si>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</si>
  <si>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</si>
  <si>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</si>
  <si>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Квартира для тренера муниципального бюджетного учреждения "Спортивная школа олимпийского резерва по спортивной гимнастике"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</si>
  <si>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</si>
  <si>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</si>
  <si>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</si>
  <si>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 МБУ "СОШ по спортивной гимнастике"</t>
  </si>
  <si>
    <t>Итого по комитету по физической культуре и спорту</t>
  </si>
  <si>
    <t>Реконструкция здания МБУДО "Городская детская хоровая школа г. Брянска"                                             (г. Брянск, ул. Клинцовская,                                                д. 60)</t>
  </si>
  <si>
    <t>Дворец зимних видов спорта 
в Фокинском районе г.Брянска</t>
  </si>
  <si>
    <t>ориентировочно 33 000 000,00</t>
  </si>
  <si>
    <t>760 п.м</t>
  </si>
  <si>
    <t>6782,5 п.м</t>
  </si>
  <si>
    <t>256 п.м</t>
  </si>
  <si>
    <t>58,1 п.м</t>
  </si>
  <si>
    <t>4 100 п.м</t>
  </si>
  <si>
    <t>3150 п.м</t>
  </si>
  <si>
    <t>300 п.м</t>
  </si>
  <si>
    <t>ориентировочно 3 300 000,00</t>
  </si>
  <si>
    <t>1200 п.м</t>
  </si>
  <si>
    <t>ориентировочно   7 700 000,00</t>
  </si>
  <si>
    <t>1000 п.м</t>
  </si>
  <si>
    <t>ориентировочно   3 100 000,00</t>
  </si>
  <si>
    <t>ориентировочно  3 100 000,00</t>
  </si>
  <si>
    <t>2870 п.м</t>
  </si>
  <si>
    <t>ориентировочно  29 000 000,00</t>
  </si>
  <si>
    <t>3562,0 м2</t>
  </si>
  <si>
    <t xml:space="preserve">L= 505,9 м </t>
  </si>
  <si>
    <t>2022 год         проект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</si>
  <si>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</si>
  <si>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</si>
  <si>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</si>
  <si>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</si>
  <si>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 xml:space="preserve">22315701000001210002                  </t>
  </si>
  <si>
    <t xml:space="preserve">22315701000001210002                     </t>
  </si>
  <si>
    <t xml:space="preserve">19.RS.028                           </t>
  </si>
  <si>
    <t xml:space="preserve">223157010000012000005                             </t>
  </si>
  <si>
    <t xml:space="preserve">223157010000012000005                                  </t>
  </si>
  <si>
    <t xml:space="preserve">223157010000012000005                                </t>
  </si>
  <si>
    <t xml:space="preserve">19.IN.007                         </t>
  </si>
  <si>
    <t xml:space="preserve">19.IN.007                           </t>
  </si>
  <si>
    <t xml:space="preserve">19.ЕN.013                         </t>
  </si>
  <si>
    <t xml:space="preserve">19.ЕN.013             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</si>
  <si>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0701 054 1181680 414</t>
    </r>
  </si>
  <si>
    <t xml:space="preserve">19.ЕN.021                          </t>
  </si>
  <si>
    <t xml:space="preserve">19.ЕN.029                          </t>
  </si>
  <si>
    <t xml:space="preserve">19.ЕN.029                         </t>
  </si>
  <si>
    <t xml:space="preserve">12.WS.388                </t>
  </si>
  <si>
    <t xml:space="preserve">12.WS.388              </t>
  </si>
  <si>
    <t xml:space="preserve">12.WS.388             </t>
  </si>
  <si>
    <t>2 880 кВт</t>
  </si>
  <si>
    <t>Реконструкция объекта: "Путепровод через ж/д пути станции Брянск 2 в Фокинском районе  г. Брянска"</t>
  </si>
  <si>
    <t>Строительство объекта: «Автодорога по ул. Амосова (от ул. Советской до ул. Ильи Иванова) в Советском районе                                     г. Брянска»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</si>
  <si>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</si>
  <si>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>Водозаборное сооружение на территории технологического комплекса "Деповский" по адресу: г. Брянск, Володарский район,  ул. Мичурина</t>
  </si>
  <si>
    <t>объектов капитального строительства и объектов недвижимости, приобретаемых для муниципальных нужд, города Брянска на 2022 год и на плановый период 2023 и 2024 годов</t>
  </si>
  <si>
    <t>Реконструкция объекта: "Напорный канализационный коллектор от технологического комплекса ГКНС-4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                  D 800 мм"</t>
  </si>
  <si>
    <t>Технологический комплекс КНС РНС  Брянск-1 в Володарском районе                               г. Брянска. Напорный канализационный коллектор. Переход через р. Десна (дюкер) D 600 мм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</si>
  <si>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</si>
  <si>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ориентировочно  6 835 000,00</t>
  </si>
  <si>
    <t>ориентировочно 12 700 000,00</t>
  </si>
  <si>
    <t>ориентировочно   47 968 529,88</t>
  </si>
  <si>
    <t xml:space="preserve">    843 п.м</t>
  </si>
  <si>
    <t>Подпрограмма "Жилищное хозяйство города Брянска"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</si>
  <si>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</si>
  <si>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</si>
  <si>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</si>
  <si>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</si>
  <si>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</si>
  <si>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Дополнительное образование детей</t>
  </si>
  <si>
    <t>Массовый спорт</t>
  </si>
  <si>
    <t>Физическая культура</t>
  </si>
  <si>
    <t>22-50820-0000-00000                                           Обл 310</t>
  </si>
  <si>
    <t xml:space="preserve">22-50820-0000-00000                                       </t>
  </si>
  <si>
    <t>0,22635 км</t>
  </si>
  <si>
    <t>0,24945 км</t>
  </si>
  <si>
    <t>2,39 км</t>
  </si>
  <si>
    <t>Реконструкция автодороги по пер. Депутатскому                                                                  (от пер. Делегатского до                                           ул. Делегатской) в Бежицком районе г. Брянска</t>
  </si>
  <si>
    <t>Реконструкция автодороги по ул. Сахарова                                                        (от ул. Делегатской до дома                                                      № 2а по ул. Сахарова) в Бежицком районе г. Брянска</t>
  </si>
  <si>
    <t>0,15 км</t>
  </si>
  <si>
    <t>0,155 км</t>
  </si>
  <si>
    <t>0,717 км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</si>
  <si>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0701 054 1081680 414</t>
    </r>
  </si>
  <si>
    <r>
      <t xml:space="preserve">бюджет города                     </t>
    </r>
    <r>
      <rPr>
        <sz val="10"/>
        <rFont val="Times New Roman"/>
        <family val="1"/>
        <charset val="204"/>
      </rPr>
      <t>1102 054 1081680 414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</si>
  <si>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0701 054 1198005 414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</si>
  <si>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</si>
  <si>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</si>
  <si>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Гор.12.WS.185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</si>
  <si>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R153890 414</t>
    </r>
  </si>
  <si>
    <t>19.RS.044                                    Обл 19.RS.044</t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</si>
  <si>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</si>
  <si>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Модернизация городского 
общественного транспорта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</si>
  <si>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</si>
  <si>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</si>
  <si>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0113  030 0483270 412 </t>
    </r>
  </si>
  <si>
    <t xml:space="preserve">31000   </t>
  </si>
  <si>
    <t>13 200 кВт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</si>
  <si>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</si>
  <si>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</si>
  <si>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 xml:space="preserve">25.SP.029                                 </t>
  </si>
  <si>
    <t xml:space="preserve">12.WS.185                </t>
  </si>
  <si>
    <t>0,645 км</t>
  </si>
  <si>
    <t>ориентировочно    7 000 000,00</t>
  </si>
  <si>
    <t>2022 год      проект</t>
  </si>
  <si>
    <t>19.ЕN.028                          Гор 19.ЕN.028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</si>
  <si>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</si>
  <si>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 xml:space="preserve">L= 1249 м </t>
  </si>
  <si>
    <t xml:space="preserve">19.ЕN.028  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</si>
  <si>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</si>
  <si>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</si>
  <si>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t>19.ЕN.019                         Гор 19.ЕN.019</t>
  </si>
  <si>
    <t xml:space="preserve">19.ЕN.019                        </t>
  </si>
  <si>
    <t xml:space="preserve">L= 100 м </t>
  </si>
  <si>
    <t>19.ЕN.020                         Гор 19.ЕN.020</t>
  </si>
  <si>
    <t xml:space="preserve">19.ЕN.020                        </t>
  </si>
  <si>
    <t>19.RS.044                                    Гор 19.RS.044</t>
  </si>
  <si>
    <t xml:space="preserve">19.RS.044                                    </t>
  </si>
  <si>
    <t>7561  Гор 310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</si>
  <si>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0409 024 0398001 414  </t>
    </r>
  </si>
  <si>
    <t xml:space="preserve">3,708 км </t>
  </si>
  <si>
    <t>ориентировочно    6 437 654,00</t>
  </si>
  <si>
    <t>1,03 км</t>
  </si>
  <si>
    <t>1,09 км</t>
  </si>
  <si>
    <t>0,95 км</t>
  </si>
  <si>
    <t>0,94 км</t>
  </si>
  <si>
    <t>Строительство автомобильной дороги - защитной дамбы Брянск 1 - Брянск 2 г. Брянска (1 этап) (ПК 17+00-ПК47+60)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</si>
  <si>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04.02.2022  № 300-п</t>
  </si>
  <si>
    <t>"</t>
  </si>
  <si>
    <t>Т.В. Волкова</t>
  </si>
  <si>
    <t>Реконструкция моста через                                  р. Болву  в Бежицком районе                                                г. Брянска</t>
  </si>
  <si>
    <t>Реконструкция автодороги по ул. Литейной ( от ул. 22-го Съезда КПСС до Литейного моста) в Бежицком районе                                             г. Брянска</t>
  </si>
  <si>
    <t xml:space="preserve">Общий объем освоения бюджетных средств по объекту по состоянию на              1 января 2022 года, в ценах соответсвую-щих лет 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</si>
  <si>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</si>
  <si>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02S6160 414</t>
    </r>
  </si>
  <si>
    <t>Реконструкция автодорог по ул. Бежицкой                                           (от ул. Объездной до дома                               № 280 по ул. Бежицкой),                            ул. Объездной                                      (от ул. Городищенской до                                                ул. Бежицкой) в Бежицком районе г. Брянска (2 этап)</t>
  </si>
  <si>
    <t>0,330 км</t>
  </si>
  <si>
    <t>19.RS.032                     Гор 19.RS.032</t>
  </si>
  <si>
    <t>19.RS.032                             Обл 19.RS.032</t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</si>
  <si>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0409 024 02S6160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</si>
  <si>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</si>
  <si>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>ориентировочно 4 500 000,00</t>
  </si>
  <si>
    <t>500 п.м</t>
  </si>
  <si>
    <t>Подпрограмма "Жилищное хозяйство"</t>
  </si>
  <si>
    <t>Региональный проект "Обеспечение устойчивого сокращения непригодного для проживания жилищного фонда"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</si>
  <si>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</si>
  <si>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</si>
  <si>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</si>
  <si>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федеральный бюджет                  </t>
    </r>
    <r>
      <rPr>
        <sz val="10"/>
        <rFont val="Times New Roman"/>
        <family val="1"/>
        <charset val="204"/>
      </rPr>
      <t xml:space="preserve"> 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</si>
  <si>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2 квартиры</t>
  </si>
  <si>
    <t>этап 2021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</si>
  <si>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</si>
  <si>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</si>
  <si>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</si>
  <si>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F116160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</si>
  <si>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F116160 414</t>
    </r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</si>
  <si>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084 07S1270 466       </t>
    </r>
    <r>
      <rPr>
        <i/>
        <sz val="10"/>
        <rFont val="Times New Roman"/>
        <family val="1"/>
        <charset val="204"/>
      </rPr>
      <t xml:space="preserve">                 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</si>
  <si>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466   </t>
    </r>
    <r>
      <rPr>
        <i/>
        <sz val="10"/>
        <rFont val="Times New Roman"/>
        <family val="1"/>
        <charset val="204"/>
      </rPr>
      <t xml:space="preserve">   </t>
    </r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</si>
  <si>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</si>
  <si>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19.ЕN.013                          Гор 19.ЕN.013</t>
  </si>
  <si>
    <t>19.ЕN.013                          Обл.19.ЕN.013</t>
  </si>
  <si>
    <t>19.ЕN.021                          Гор 19.ЕN.021</t>
  </si>
  <si>
    <t>19.ЕN.021                          Обл 19.ЕN.021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</si>
  <si>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</si>
  <si>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</si>
  <si>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466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</si>
  <si>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</si>
  <si>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</si>
  <si>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</si>
  <si>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</si>
  <si>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 xml:space="preserve">   </t>
  </si>
  <si>
    <t xml:space="preserve">2024 год </t>
  </si>
  <si>
    <t xml:space="preserve">2024 год     </t>
  </si>
  <si>
    <t>Уличная канализация к жилым домам по пер. Почтовому                                 №№ 33/2; 35/1-2; 37/1-2; 36/2; 38; 39 в Бежицком районе                                                                           г. Брянска</t>
  </si>
  <si>
    <t>Канализационная сеть по ул.Кутузова, пер. О.Кошевого, Фокинский район, г.Брянск</t>
  </si>
  <si>
    <t>Распределительный газопровод по ул. Почтовой в Бежицком районе г.Брянска</t>
  </si>
  <si>
    <t>2022 год    проект</t>
  </si>
  <si>
    <t>Электрические сети по                                                    ул. Почтовой в Бежицком районе г.Брянска</t>
  </si>
  <si>
    <t>Канализационные сети по ул.Вознесенская, ул.Рождественская, ул.Созидания Бежицкого района г.Брянска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</si>
  <si>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</si>
  <si>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</si>
  <si>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Остаток сметной стоимости объекта капитального строительства по состоянию               на 1 января 2022 года, в ценах текущего года</t>
  </si>
  <si>
    <t>19.RS.058                             Обл 19.RS.058</t>
  </si>
  <si>
    <t>19.RS.058                             Гор 19.RS.058</t>
  </si>
  <si>
    <t xml:space="preserve">19.RS.058                             </t>
  </si>
  <si>
    <t>Обл 19.RS.058</t>
  </si>
  <si>
    <t xml:space="preserve">2022 год </t>
  </si>
  <si>
    <t>2024 год</t>
  </si>
  <si>
    <t xml:space="preserve">Заместитель Главы городской администрации 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</si>
  <si>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</si>
  <si>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</si>
  <si>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</si>
  <si>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</si>
  <si>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</si>
  <si>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</si>
  <si>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</si>
  <si>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</si>
  <si>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</si>
  <si>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</si>
  <si>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</si>
  <si>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0,425 км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</si>
  <si>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</si>
  <si>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</si>
  <si>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</si>
  <si>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</si>
  <si>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</si>
  <si>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</si>
  <si>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</si>
  <si>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</si>
  <si>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</si>
  <si>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</si>
  <si>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</si>
  <si>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Водозаборное сооружение на территории технологического комплекса "Тимоновский" по адресу: Брянская область, Брянский район, с. Супонево,                                                                     ул. Московская</t>
  </si>
  <si>
    <t xml:space="preserve">Дебиторская задолженность                                  бюджет города                                            </t>
  </si>
  <si>
    <t xml:space="preserve">Дебиторская задолженность                                  областной бюджет         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</si>
  <si>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0505 080 0281680 414 </t>
    </r>
    <r>
      <rPr>
        <i/>
        <sz val="10"/>
        <rFont val="Times New Roman"/>
        <family val="1"/>
        <charset val="204"/>
      </rPr>
      <t xml:space="preserve"> </t>
    </r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</si>
  <si>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</si>
  <si>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>20 000 м3/сут</t>
  </si>
  <si>
    <t>7561 Обл 310</t>
  </si>
  <si>
    <t>7558 Фед 310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</si>
  <si>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</si>
  <si>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</si>
  <si>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5 этажей,                              138 квартир</t>
  </si>
  <si>
    <t>Водозаборное сооружение на территории технологического комплекса "Городищенский" по адресу: г. Брянск, Бежицкий район, ул. Бежицкая, д. 266А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</si>
  <si>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</si>
  <si>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22800    228</t>
  </si>
  <si>
    <t>проектирование</t>
  </si>
  <si>
    <t>31000   310</t>
  </si>
  <si>
    <t>22800        228</t>
  </si>
  <si>
    <t xml:space="preserve"> L=4723,0 м</t>
  </si>
  <si>
    <t>72 чел. в смену</t>
  </si>
  <si>
    <t>2023 год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</si>
  <si>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</si>
  <si>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Итого по комитету по ЖКХ:</t>
  </si>
  <si>
    <t>1.2. Заказчик - Комитет по жилищно-коммунальному хозяйству Брянской городской администрации</t>
  </si>
  <si>
    <t>7561</t>
  </si>
  <si>
    <t xml:space="preserve">7561 </t>
  </si>
  <si>
    <t xml:space="preserve">7558 </t>
  </si>
  <si>
    <t>1225 мест</t>
  </si>
  <si>
    <t>Объем бюджетных ассигнований, всего</t>
  </si>
  <si>
    <t>приобретение</t>
  </si>
  <si>
    <t>1.3. Заказчик - МУП "Брянский городской водоканал"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</si>
  <si>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</si>
  <si>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</si>
  <si>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</si>
  <si>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</si>
  <si>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</si>
  <si>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М.В. Коньшаков</t>
  </si>
  <si>
    <t>Автодорога по ул. Счастливой (от ул. Объездной до                                   ул. Советской) в Советском районе г. Брянска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</si>
  <si>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</si>
  <si>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</si>
  <si>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</si>
  <si>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</si>
  <si>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</si>
  <si>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</si>
  <si>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Спортивно-оздоровительный комплекс в Бежицком районе                                                 г. Брянска</t>
  </si>
  <si>
    <t>Строительство водопроводных сетей микрорайона "Ковшовка"                                       г. Брянска (2 этап)</t>
  </si>
  <si>
    <t>1 скважина</t>
  </si>
  <si>
    <t>1,175 км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</si>
  <si>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</si>
  <si>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</si>
  <si>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</si>
  <si>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</si>
  <si>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</si>
  <si>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</si>
  <si>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</si>
  <si>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23.08.2022  № 2981-п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</si>
</sst>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sz val="12"/>
      <color indexed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0" fillId="0" borderId="0">
      <alignment vertical="top" wrapText="1"/>
    </xf>
  </cellStyleXfs>
  <cellXfs count="360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0" fontId="8" fillId="3" borderId="4" xfId="0" applyFont="1" applyFill="1" applyBorder="1" applyAlignment="1">
      <alignment vertical="top" wrapText="1"/>
    </xf>
    <xf numFmtId="4" fontId="4" fillId="3" borderId="4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4" fillId="0" borderId="6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4" fontId="17" fillId="0" borderId="0" xfId="0" applyNumberFormat="1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9" fillId="0" borderId="2" xfId="0" applyNumberFormat="1" applyFont="1" applyBorder="1"/>
    <xf numFmtId="0" fontId="9" fillId="0" borderId="2" xfId="0" applyFont="1" applyBorder="1"/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" fontId="12" fillId="0" borderId="2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4" fontId="10" fillId="0" borderId="10" xfId="1" applyFont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4" fontId="0" fillId="0" borderId="11" xfId="0" applyNumberFormat="1" applyBorder="1" applyAlignment="1">
      <alignment horizontal="left" vertical="top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0" fontId="12" fillId="0" borderId="3" xfId="0" applyFont="1" applyBorder="1" applyAlignment="1">
      <alignment vertical="top" wrapText="1"/>
    </xf>
    <xf numFmtId="4" fontId="19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11" fillId="0" borderId="3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vertical="top" wrapText="1"/>
    </xf>
    <xf numFmtId="14" fontId="11" fillId="0" borderId="2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14" fontId="11" fillId="0" borderId="3" xfId="0" applyNumberFormat="1" applyFont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/>
    </xf>
    <xf numFmtId="4" fontId="8" fillId="0" borderId="4" xfId="0" applyNumberFormat="1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3" fillId="0" borderId="2" xfId="0" applyFont="1" applyBorder="1"/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" fontId="13" fillId="0" borderId="2" xfId="0" applyNumberFormat="1" applyFont="1" applyBorder="1"/>
    <xf numFmtId="0" fontId="4" fillId="0" borderId="2" xfId="0" applyFont="1" applyFill="1" applyBorder="1"/>
    <xf numFmtId="0" fontId="4" fillId="0" borderId="3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14" fontId="11" fillId="0" borderId="4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4" fontId="4" fillId="0" borderId="1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1" fillId="0" borderId="4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horizontal="center" vertical="top"/>
    </xf>
    <xf numFmtId="49" fontId="11" fillId="0" borderId="2" xfId="0" applyNumberFormat="1" applyFont="1" applyBorder="1" applyAlignment="1">
      <alignment horizontal="left" vertical="top" wrapText="1"/>
    </xf>
    <xf numFmtId="0" fontId="22" fillId="0" borderId="8" xfId="0" applyFont="1" applyBorder="1" applyAlignment="1">
      <alignment vertical="top" wrapText="1"/>
    </xf>
    <xf numFmtId="0" fontId="23" fillId="0" borderId="2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2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1" fillId="0" borderId="8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justify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20" fillId="0" borderId="5" xfId="0" applyFont="1" applyBorder="1" applyAlignment="1">
      <alignment vertical="top" wrapText="1"/>
    </xf>
    <xf numFmtId="0" fontId="4" fillId="0" borderId="7" xfId="0" applyFont="1" applyFill="1" applyBorder="1" applyAlignment="1">
      <alignment horizontal="left" vertical="top" wrapText="1"/>
    </xf>
    <xf numFmtId="0" fontId="11" fillId="0" borderId="4" xfId="0" applyFont="1" applyBorder="1"/>
    <xf numFmtId="0" fontId="11" fillId="0" borderId="3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0" fontId="11" fillId="0" borderId="3" xfId="0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center" vertical="top" wrapText="1"/>
    </xf>
    <xf numFmtId="4" fontId="25" fillId="0" borderId="0" xfId="0" applyNumberFormat="1" applyFont="1" applyAlignment="1">
      <alignment horizontal="left" vertical="top"/>
    </xf>
    <xf numFmtId="0" fontId="8" fillId="4" borderId="2" xfId="0" applyFont="1" applyFill="1" applyBorder="1" applyAlignment="1">
      <alignment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0" fontId="26" fillId="0" borderId="0" xfId="0" applyFont="1" applyBorder="1" applyAlignment="1">
      <alignment vertical="top" wrapText="1"/>
    </xf>
    <xf numFmtId="4" fontId="4" fillId="0" borderId="17" xfId="0" applyNumberFormat="1" applyFont="1" applyBorder="1" applyAlignment="1">
      <alignment horizontal="center" vertical="top"/>
    </xf>
    <xf numFmtId="0" fontId="25" fillId="0" borderId="0" xfId="0" applyFont="1" applyAlignment="1">
      <alignment horizontal="left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9" fillId="0" borderId="8" xfId="0" applyFont="1" applyFill="1" applyBorder="1" applyAlignment="1">
      <alignment vertical="top" wrapText="1"/>
    </xf>
    <xf numFmtId="49" fontId="18" fillId="0" borderId="8" xfId="0" applyNumberFormat="1" applyFont="1" applyBorder="1" applyAlignment="1">
      <alignment horizontal="left" vertical="top" wrapText="1"/>
    </xf>
    <xf numFmtId="0" fontId="18" fillId="0" borderId="8" xfId="0" applyFont="1" applyBorder="1" applyAlignment="1">
      <alignment horizontal="center" vertical="top"/>
    </xf>
    <xf numFmtId="4" fontId="18" fillId="0" borderId="8" xfId="0" applyNumberFormat="1" applyFont="1" applyBorder="1" applyAlignment="1">
      <alignment horizontal="center" vertical="top"/>
    </xf>
    <xf numFmtId="4" fontId="9" fillId="0" borderId="8" xfId="0" applyNumberFormat="1" applyFont="1" applyBorder="1" applyAlignment="1">
      <alignment horizontal="center" vertical="top"/>
    </xf>
    <xf numFmtId="0" fontId="4" fillId="0" borderId="7" xfId="0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49" fontId="4" fillId="0" borderId="7" xfId="0" applyNumberFormat="1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center" vertical="top" wrapText="1"/>
    </xf>
    <xf numFmtId="4" fontId="4" fillId="0" borderId="18" xfId="0" applyNumberFormat="1" applyFont="1" applyFill="1" applyBorder="1" applyAlignment="1">
      <alignment horizontal="center" vertical="top" wrapText="1"/>
    </xf>
    <xf numFmtId="4" fontId="4" fillId="0" borderId="18" xfId="0" applyNumberFormat="1" applyFont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14" fontId="11" fillId="0" borderId="6" xfId="0" applyNumberFormat="1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4" fontId="5" fillId="0" borderId="8" xfId="0" applyNumberFormat="1" applyFont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/>
    </xf>
    <xf numFmtId="0" fontId="9" fillId="0" borderId="6" xfId="0" applyFont="1" applyBorder="1"/>
    <xf numFmtId="4" fontId="9" fillId="0" borderId="6" xfId="0" applyNumberFormat="1" applyFont="1" applyBorder="1"/>
    <xf numFmtId="0" fontId="9" fillId="0" borderId="3" xfId="0" applyFont="1" applyBorder="1"/>
    <xf numFmtId="4" fontId="9" fillId="0" borderId="3" xfId="0" applyNumberFormat="1" applyFont="1" applyBorder="1"/>
    <xf numFmtId="0" fontId="4" fillId="0" borderId="3" xfId="0" applyFont="1" applyFill="1" applyBorder="1" applyAlignment="1">
      <alignment horizontal="center" vertical="top"/>
    </xf>
    <xf numFmtId="49" fontId="11" fillId="0" borderId="3" xfId="0" applyNumberFormat="1" applyFont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/>
    </xf>
    <xf numFmtId="0" fontId="23" fillId="0" borderId="3" xfId="0" applyFont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4" fontId="4" fillId="0" borderId="20" xfId="0" applyNumberFormat="1" applyFont="1" applyFill="1" applyBorder="1" applyAlignment="1">
      <alignment vertical="top"/>
    </xf>
    <xf numFmtId="0" fontId="11" fillId="0" borderId="6" xfId="0" applyFont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top" wrapText="1"/>
    </xf>
    <xf numFmtId="4" fontId="0" fillId="0" borderId="0" xfId="0" applyNumberFormat="1" applyBorder="1" applyAlignment="1">
      <alignment horizontal="left" vertical="top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/>
    <xf numFmtId="4" fontId="5" fillId="0" borderId="8" xfId="0" applyNumberFormat="1" applyFont="1" applyFill="1" applyBorder="1"/>
    <xf numFmtId="4" fontId="4" fillId="4" borderId="2" xfId="0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4" fontId="11" fillId="0" borderId="7" xfId="0" applyNumberFormat="1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 wrapText="1"/>
    </xf>
    <xf numFmtId="0" fontId="4" fillId="0" borderId="5" xfId="0" applyFont="1" applyBorder="1"/>
    <xf numFmtId="4" fontId="4" fillId="0" borderId="5" xfId="0" applyNumberFormat="1" applyFont="1" applyBorder="1"/>
    <xf numFmtId="0" fontId="12" fillId="0" borderId="7" xfId="0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center" vertical="top"/>
    </xf>
    <xf numFmtId="49" fontId="20" fillId="0" borderId="2" xfId="0" applyNumberFormat="1" applyFont="1" applyBorder="1" applyAlignment="1">
      <alignment horizontal="left" vertical="center" wrapText="1"/>
    </xf>
    <xf numFmtId="4" fontId="4" fillId="0" borderId="18" xfId="0" applyNumberFormat="1" applyFont="1" applyFill="1" applyBorder="1" applyAlignment="1">
      <alignment horizontal="center" vertical="top"/>
    </xf>
    <xf numFmtId="49" fontId="4" fillId="0" borderId="7" xfId="0" applyNumberFormat="1" applyFont="1" applyBorder="1" applyAlignment="1">
      <alignment horizontal="left" vertical="top" wrapText="1"/>
    </xf>
    <xf numFmtId="4" fontId="11" fillId="0" borderId="7" xfId="0" applyNumberFormat="1" applyFont="1" applyFill="1" applyBorder="1" applyAlignment="1">
      <alignment horizontal="center" vertical="top"/>
    </xf>
    <xf numFmtId="4" fontId="11" fillId="4" borderId="1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14" fontId="4" fillId="0" borderId="2" xfId="0" applyNumberFormat="1" applyFont="1" applyBorder="1" applyAlignment="1">
      <alignment vertical="top" wrapText="1"/>
    </xf>
    <xf numFmtId="0" fontId="4" fillId="4" borderId="8" xfId="0" applyFont="1" applyFill="1" applyBorder="1" applyAlignment="1">
      <alignment horizontal="center" vertical="top" wrapText="1"/>
    </xf>
    <xf numFmtId="14" fontId="4" fillId="4" borderId="8" xfId="0" applyNumberFormat="1" applyFont="1" applyFill="1" applyBorder="1" applyAlignment="1">
      <alignment horizontal="center" vertical="top" wrapText="1"/>
    </xf>
    <xf numFmtId="4" fontId="4" fillId="4" borderId="8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27" fillId="4" borderId="1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0" fillId="0" borderId="0" xfId="1" applyFont="1" applyAlignment="1">
      <alignment horizontal="center"/>
    </xf>
    <xf numFmtId="164" fontId="4" fillId="0" borderId="4" xfId="1" applyFont="1" applyBorder="1" applyAlignment="1">
      <alignment horizontal="center" vertical="top" wrapText="1"/>
    </xf>
    <xf numFmtId="164" fontId="10" fillId="0" borderId="10" xfId="1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0" fontId="6" fillId="0" borderId="9" xfId="0" applyFont="1" applyBorder="1" applyAlignment="1">
      <alignment horizontal="right" vertical="top"/>
    </xf>
    <xf numFmtId="0" fontId="5" fillId="2" borderId="21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5" fillId="3" borderId="22" xfId="0" applyFont="1" applyFill="1" applyBorder="1" applyAlignment="1">
      <alignment vertical="top" wrapText="1"/>
    </xf>
    <xf numFmtId="4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right" vertical="top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</cellXfs>
  <cellStyles count="4"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2"/>
  <sheetViews>
    <sheetView tabSelected="1" view="pageBreakPreview" topLeftCell="A34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3.85546875" customWidth="1"/>
    <col min="3" max="3" width="13" customWidth="1"/>
    <col min="4" max="4" width="12.7109375" customWidth="1"/>
    <col min="5" max="5" width="15" customWidth="1"/>
    <col min="6" max="6" width="13.7109375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4.5703125" style="22" customWidth="1"/>
    <col min="12" max="12" width="16.5703125" customWidth="1"/>
    <col min="13" max="13" width="17.28515625" customWidth="1"/>
    <col min="14" max="14" width="16.7109375" customWidth="1"/>
  </cols>
  <sheetData>
    <row r="1" spans="1:14" ht="54" customHeight="1" x14ac:dyDescent="0.2">
      <c r="G1" s="335" t="s">
        <v>560</v>
      </c>
      <c r="H1" s="335"/>
      <c r="I1" s="335"/>
      <c r="J1" s="335"/>
      <c r="K1" s="335"/>
    </row>
    <row r="2" spans="1:14" ht="54" customHeight="1" x14ac:dyDescent="0.2">
      <c r="G2" s="335" t="s">
        <v>421</v>
      </c>
      <c r="H2" s="335"/>
      <c r="I2" s="335"/>
      <c r="J2" s="335"/>
      <c r="K2" s="335"/>
    </row>
    <row r="3" spans="1:14" ht="15.75" x14ac:dyDescent="0.25">
      <c r="A3" s="336" t="s">
        <v>489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1"/>
    </row>
    <row r="4" spans="1:14" ht="33.75" customHeight="1" thickBot="1" x14ac:dyDescent="0.25">
      <c r="A4" s="113"/>
      <c r="B4" s="338" t="s">
        <v>350</v>
      </c>
      <c r="C4" s="338"/>
      <c r="D4" s="338"/>
      <c r="E4" s="338"/>
      <c r="F4" s="338"/>
      <c r="G4" s="338"/>
      <c r="H4" s="338"/>
      <c r="I4" s="338"/>
      <c r="J4" s="113"/>
      <c r="K4" s="113"/>
      <c r="L4" s="1"/>
    </row>
    <row r="5" spans="1:14" ht="24.75" customHeight="1" thickBot="1" x14ac:dyDescent="0.25">
      <c r="A5" s="339" t="s">
        <v>537</v>
      </c>
      <c r="B5" s="355" t="s">
        <v>538</v>
      </c>
      <c r="C5" s="355" t="s">
        <v>484</v>
      </c>
      <c r="D5" s="355" t="s">
        <v>491</v>
      </c>
      <c r="E5" s="355" t="s">
        <v>490</v>
      </c>
      <c r="F5" s="355" t="s">
        <v>426</v>
      </c>
      <c r="G5" s="337" t="s">
        <v>475</v>
      </c>
      <c r="H5" s="337" t="s">
        <v>533</v>
      </c>
      <c r="I5" s="355" t="s">
        <v>488</v>
      </c>
      <c r="J5" s="355"/>
      <c r="K5" s="355"/>
      <c r="L5" s="2"/>
      <c r="M5" s="2"/>
      <c r="N5" s="2"/>
    </row>
    <row r="6" spans="1:14" ht="174.75" customHeight="1" thickBot="1" x14ac:dyDescent="0.25">
      <c r="A6" s="340"/>
      <c r="B6" s="355"/>
      <c r="C6" s="355"/>
      <c r="D6" s="355"/>
      <c r="E6" s="355"/>
      <c r="F6" s="355"/>
      <c r="G6" s="337"/>
      <c r="H6" s="337"/>
      <c r="I6" s="9" t="s">
        <v>543</v>
      </c>
      <c r="J6" s="9" t="s">
        <v>525</v>
      </c>
      <c r="K6" s="9" t="s">
        <v>481</v>
      </c>
      <c r="L6" s="72"/>
      <c r="M6" s="139"/>
      <c r="N6" s="73"/>
    </row>
    <row r="7" spans="1:14" ht="33" customHeight="1" thickBot="1" x14ac:dyDescent="0.25">
      <c r="A7" s="81" t="s">
        <v>498</v>
      </c>
      <c r="B7" s="82"/>
      <c r="C7" s="82"/>
      <c r="D7" s="82"/>
      <c r="E7" s="83"/>
      <c r="F7" s="83"/>
      <c r="G7" s="83"/>
      <c r="H7" s="76">
        <f>H8+H9+H10</f>
        <v>8287093471.460001</v>
      </c>
      <c r="I7" s="76">
        <f>SUM(I8:I10)</f>
        <v>3992127877.6100001</v>
      </c>
      <c r="J7" s="76">
        <f>SUM(J8:J10)</f>
        <v>2872635170.3500004</v>
      </c>
      <c r="K7" s="76">
        <f>SUM(K8:K10)</f>
        <v>1422330423.5</v>
      </c>
      <c r="L7" s="74"/>
      <c r="M7" s="2"/>
      <c r="N7" s="2"/>
    </row>
    <row r="8" spans="1:14" ht="18" customHeight="1" x14ac:dyDescent="0.2">
      <c r="A8" s="245" t="s">
        <v>496</v>
      </c>
      <c r="B8" s="246"/>
      <c r="C8" s="246"/>
      <c r="D8" s="246"/>
      <c r="E8" s="247"/>
      <c r="F8" s="247"/>
      <c r="G8" s="247"/>
      <c r="H8" s="36">
        <f>I8+J8+K8</f>
        <v>196208856.27000001</v>
      </c>
      <c r="I8" s="36">
        <f>I102+I105+I107+I115+I117+I121+I124+I144+I190+I192+I198+I202+I214+I424+I425+I426+I428+I430+I432+I434+I436+I438+I450+I451+I454+I457+I460+I462+I464+I467+I469+I470+I474+I480+I483+I491+I588+I609+I466+I486+I442+I489+I200+I194+I196+I113+I576+I440+I111+I119+I126+I127+I472+I104+I487+I444+I446+I448+I101+I103+I204+I206+I208+I210+I212+I488+I589+I109+I141+I475</f>
        <v>138500317</v>
      </c>
      <c r="J8" s="36">
        <f>J102+J105+J107+J115+J117+J121+J124+J144+J190+J192+J198+J202+J214+J424+J425+J426+J428+J430+J432+J434+J436+J438+J450+J451+J454+J457+J460+J462+J464+J467+J469+J470+J474+J480+J483+J491+J588+J609+J466+J486+J442+J489+J200+J194+J196+J113+J576+J440+J111+J119+J126+J127+J472+J104+J487+J444+J446+J448+J101+J103+J204+J206+J208+J210+J212+J488+J589+J109+J141+J475</f>
        <v>33921379.710000008</v>
      </c>
      <c r="K8" s="36">
        <f>K102+K105+K107+K115+K117+K121+K124+K144+K190+K192+K198+K202+K214+K424+K425+K426+K428+K430+K432+K434+K436+K438+K450+K451+K454+K457+K460+K462+K464+K467+K469+K470+K474+K480+K483+K491+K588+K609+K466+K486+K442+K489+K200+K194+K196+K113+K576+K440+K111+K119+K126+K127+K472+K104+K487+K444+K446+K448+K101+K103+K204+K206+K208+K210+K212+K488+K589+K109+K141+K475</f>
        <v>23787159.559999999</v>
      </c>
      <c r="L8" s="124"/>
      <c r="M8" s="2"/>
      <c r="N8" s="2"/>
    </row>
    <row r="9" spans="1:14" ht="18.75" customHeight="1" x14ac:dyDescent="0.2">
      <c r="A9" s="248" t="s">
        <v>497</v>
      </c>
      <c r="B9" s="249"/>
      <c r="C9" s="249"/>
      <c r="D9" s="249"/>
      <c r="E9" s="250"/>
      <c r="F9" s="250"/>
      <c r="G9" s="250"/>
      <c r="H9" s="8">
        <f>I9+J9+K9</f>
        <v>4602535700.6599998</v>
      </c>
      <c r="I9" s="8">
        <f>I106+I108+I118+I122+I125+I191+I193+I199+I203+I215+I427+I429+I431+I433+I435+I437+I439+I452+I455+I458+I461+I463+I465+I468+I471+I476+I481+I484+I492+I573+I591+I610+I574+I114+I443+I490+I441+I201+I195+I197+I128+I112+I120+I473+I445+I447+I449+I205+I207+I209+I211+I213+I590+I110+I142+I477</f>
        <v>2183456794.4400001</v>
      </c>
      <c r="J9" s="8">
        <f>J106+J108+J118+J122+J125+J191+J193+J199+J203+J215+J427+J429+J431+J433+J435+J437+J439+J452+J455+J458+J461+J463+J465+J468+J471+J476+J481+J484+J492+J573+J591+J610+J574+J114+J443+J490+J441+J201+J195+J197+J128+J112+J120+J473+J445+J447+J449+J205+J207+J209+J211+J213+J590+J110+J142+J477</f>
        <v>2150439739.6400003</v>
      </c>
      <c r="K9" s="8">
        <f>K106+K108+K118+K122+K125+K191+K193+K199+K203+K215+K427+K429+K431+K433+K435+K437+K439+K452+K455+K458+K461+K463+K465+K468+K471+K476+K481+K484+K492+K573+K591+K610+K574+K114+K443+K490+K441+K201+K195+K197+K128+K112+K120+K473+K445+K447+K449+K205+K207+K209+K211+K213+K590+K110+K142+K477</f>
        <v>268639166.57999998</v>
      </c>
    </row>
    <row r="10" spans="1:14" ht="19.5" customHeight="1" thickBot="1" x14ac:dyDescent="0.25">
      <c r="A10" s="251" t="s">
        <v>540</v>
      </c>
      <c r="B10" s="252"/>
      <c r="C10" s="252"/>
      <c r="D10" s="252"/>
      <c r="E10" s="253"/>
      <c r="F10" s="253"/>
      <c r="G10" s="253"/>
      <c r="H10" s="14">
        <f>I10+J10+K10</f>
        <v>3488348914.5300002</v>
      </c>
      <c r="I10" s="14">
        <f>I116+I123+I216+I453+I456+I459+I479+I482+I485+I575+I129+I143+I478</f>
        <v>1670170766.1700001</v>
      </c>
      <c r="J10" s="14">
        <f>J116+J123+J216+J453+J456+J459+J479+J482+J485+J575+J129+J143+J478</f>
        <v>688274051</v>
      </c>
      <c r="K10" s="14">
        <f>K116+K123+K216+K453+K456+K459+K479+K482+K485+K575+K129+K143+K478</f>
        <v>1129904097.3600001</v>
      </c>
    </row>
    <row r="11" spans="1:14" ht="31.5" customHeight="1" thickBot="1" x14ac:dyDescent="0.25">
      <c r="A11" s="31" t="s">
        <v>142</v>
      </c>
      <c r="B11" s="4"/>
      <c r="C11" s="4"/>
      <c r="D11" s="4"/>
      <c r="E11" s="7"/>
      <c r="F11" s="7"/>
      <c r="G11" s="7"/>
      <c r="H11" s="207">
        <f>I11+J11+K11</f>
        <v>27756752.100000001</v>
      </c>
      <c r="I11" s="207">
        <f>SUM(I12:I14)</f>
        <v>27756752.100000001</v>
      </c>
      <c r="J11" s="140"/>
      <c r="K11" s="140"/>
      <c r="L11" s="47"/>
    </row>
    <row r="12" spans="1:14" ht="19.5" customHeight="1" x14ac:dyDescent="0.2">
      <c r="A12" s="245" t="s">
        <v>496</v>
      </c>
      <c r="B12" s="246"/>
      <c r="C12" s="246"/>
      <c r="D12" s="246"/>
      <c r="E12" s="247"/>
      <c r="F12" s="247"/>
      <c r="G12" s="247"/>
      <c r="H12" s="254">
        <f>I12</f>
        <v>750886.28999999992</v>
      </c>
      <c r="I12" s="254">
        <f>I339+I393+I421+I33+I38</f>
        <v>750886.28999999992</v>
      </c>
      <c r="J12" s="255"/>
      <c r="K12" s="255"/>
    </row>
    <row r="13" spans="1:14" ht="19.5" customHeight="1" x14ac:dyDescent="0.2">
      <c r="A13" s="248" t="s">
        <v>497</v>
      </c>
      <c r="B13" s="249"/>
      <c r="C13" s="249"/>
      <c r="D13" s="249"/>
      <c r="E13" s="250"/>
      <c r="F13" s="250"/>
      <c r="G13" s="250"/>
      <c r="H13" s="132">
        <f>I13</f>
        <v>3500247.1399999997</v>
      </c>
      <c r="I13" s="132">
        <f>I340+I394+I422</f>
        <v>3500247.1399999997</v>
      </c>
      <c r="J13" s="256"/>
      <c r="K13" s="256"/>
    </row>
    <row r="14" spans="1:14" ht="21" customHeight="1" thickBot="1" x14ac:dyDescent="0.25">
      <c r="A14" s="251" t="s">
        <v>540</v>
      </c>
      <c r="B14" s="252"/>
      <c r="C14" s="252"/>
      <c r="D14" s="252"/>
      <c r="E14" s="253"/>
      <c r="F14" s="253"/>
      <c r="G14" s="253"/>
      <c r="H14" s="107">
        <f>I14</f>
        <v>23505618.670000002</v>
      </c>
      <c r="I14" s="107">
        <f>I341+I395</f>
        <v>23505618.670000002</v>
      </c>
      <c r="J14" s="257"/>
      <c r="K14" s="257"/>
    </row>
    <row r="15" spans="1:14" ht="15.75" customHeight="1" thickBot="1" x14ac:dyDescent="0.25">
      <c r="A15" s="356" t="s">
        <v>492</v>
      </c>
      <c r="B15" s="356"/>
      <c r="C15" s="356"/>
      <c r="D15" s="356"/>
      <c r="E15" s="356"/>
      <c r="F15" s="356"/>
      <c r="G15" s="356"/>
      <c r="H15" s="356"/>
      <c r="I15" s="356"/>
      <c r="J15" s="356"/>
      <c r="K15" s="356"/>
    </row>
    <row r="16" spans="1:14" ht="18" customHeight="1" thickBot="1" x14ac:dyDescent="0.25">
      <c r="A16" s="342" t="s">
        <v>493</v>
      </c>
      <c r="B16" s="342"/>
      <c r="C16" s="342"/>
      <c r="D16" s="342"/>
      <c r="E16" s="342"/>
      <c r="F16" s="342"/>
      <c r="G16" s="342"/>
      <c r="H16" s="342"/>
      <c r="I16" s="342"/>
      <c r="J16" s="342"/>
      <c r="K16" s="342"/>
    </row>
    <row r="17" spans="1:14" ht="57" customHeight="1" thickBot="1" x14ac:dyDescent="0.25">
      <c r="A17" s="11" t="s">
        <v>487</v>
      </c>
      <c r="B17" s="51"/>
      <c r="C17" s="52"/>
      <c r="D17" s="52"/>
      <c r="E17" s="53"/>
      <c r="F17" s="53"/>
      <c r="G17" s="53"/>
      <c r="H17" s="76">
        <f>K17+J17+I17</f>
        <v>3306104039.79</v>
      </c>
      <c r="I17" s="76">
        <f>I18+I26+I34+I39+I43+I50+I54+I59+I61+I63+I65+I67+I69+I71+I73+I75+I77+I79+I81+I21+I83+I85+I87</f>
        <v>1441441993.78</v>
      </c>
      <c r="J17" s="76">
        <f>J18+J26+J34+J39+J43+J50+J54+J59+J61+J63+J65+J67+J69+J71+J73+J75+J77+J79+J81+J21+J83+J85+J87</f>
        <v>1564629348.6799998</v>
      </c>
      <c r="K17" s="76">
        <f>K18+K26+K34+K39+K43+K50+K54+K59+K61+K63+K65+K67+K69+K71+K73+K75+K77+K79+K81+K21+K83+K85+K87</f>
        <v>300032697.32999998</v>
      </c>
      <c r="L17" s="91"/>
    </row>
    <row r="18" spans="1:14" ht="105.75" customHeight="1" x14ac:dyDescent="0.2">
      <c r="A18" s="182" t="s">
        <v>429</v>
      </c>
      <c r="B18" s="115" t="s">
        <v>544</v>
      </c>
      <c r="C18" s="102" t="s">
        <v>430</v>
      </c>
      <c r="D18" s="106" t="s">
        <v>543</v>
      </c>
      <c r="E18" s="92">
        <v>34382406.619999997</v>
      </c>
      <c r="F18" s="92">
        <v>24843858.199999999</v>
      </c>
      <c r="G18" s="92">
        <f>E18-F18</f>
        <v>9538548.4199999981</v>
      </c>
      <c r="H18" s="92">
        <f t="shared" ref="H18:H32" si="0">I18+J18+K18</f>
        <v>0</v>
      </c>
      <c r="I18" s="92">
        <f>SUM(I19:I20)</f>
        <v>0</v>
      </c>
      <c r="J18" s="92">
        <f>SUM(J19:J20)</f>
        <v>0</v>
      </c>
      <c r="K18" s="36">
        <f>SUM(K19:K20)</f>
        <v>0</v>
      </c>
      <c r="L18" s="58"/>
      <c r="M18" s="58"/>
      <c r="N18" s="58"/>
    </row>
    <row r="19" spans="1:14" ht="25.5" x14ac:dyDescent="0.2">
      <c r="A19" s="117" t="s">
        <v>433</v>
      </c>
      <c r="B19" s="111" t="s">
        <v>431</v>
      </c>
      <c r="C19" s="56"/>
      <c r="D19" s="160"/>
      <c r="E19" s="127"/>
      <c r="F19" s="127"/>
      <c r="G19" s="127"/>
      <c r="H19" s="100">
        <f t="shared" si="0"/>
        <v>0</v>
      </c>
      <c r="I19" s="100"/>
      <c r="J19" s="100"/>
      <c r="K19" s="8"/>
      <c r="L19" s="58"/>
      <c r="M19" s="58"/>
      <c r="N19" s="58"/>
    </row>
    <row r="20" spans="1:14" ht="26.25" thickBot="1" x14ac:dyDescent="0.25">
      <c r="A20" s="17" t="s">
        <v>428</v>
      </c>
      <c r="B20" s="6" t="s">
        <v>432</v>
      </c>
      <c r="C20" s="50"/>
      <c r="D20" s="227"/>
      <c r="E20" s="128"/>
      <c r="F20" s="128"/>
      <c r="G20" s="128"/>
      <c r="H20" s="101">
        <f t="shared" si="0"/>
        <v>0</v>
      </c>
      <c r="I20" s="101"/>
      <c r="J20" s="101"/>
      <c r="K20" s="14"/>
      <c r="L20" s="58"/>
      <c r="M20" s="58"/>
      <c r="N20" s="58"/>
    </row>
    <row r="21" spans="1:14" ht="71.25" customHeight="1" x14ac:dyDescent="0.2">
      <c r="A21" s="110" t="s">
        <v>420</v>
      </c>
      <c r="B21" s="115" t="s">
        <v>500</v>
      </c>
      <c r="C21" s="102" t="s">
        <v>414</v>
      </c>
      <c r="D21" s="102">
        <v>2022</v>
      </c>
      <c r="E21" s="129">
        <f>1303176940*1.051</f>
        <v>1369638963.9399998</v>
      </c>
      <c r="F21" s="92">
        <v>1154850416.3499999</v>
      </c>
      <c r="G21" s="129">
        <f>E21-F21</f>
        <v>214788547.58999991</v>
      </c>
      <c r="H21" s="92">
        <f t="shared" si="0"/>
        <v>64948884.060000002</v>
      </c>
      <c r="I21" s="92">
        <f>SUM(I22:I25)</f>
        <v>64948884.060000002</v>
      </c>
      <c r="J21" s="92">
        <f>SUM(J22:J24)</f>
        <v>0</v>
      </c>
      <c r="K21" s="92">
        <f>SUM(K22:K24)</f>
        <v>0</v>
      </c>
      <c r="L21" s="58"/>
      <c r="M21" s="58"/>
      <c r="N21" s="58"/>
    </row>
    <row r="22" spans="1:14" ht="25.5" x14ac:dyDescent="0.2">
      <c r="A22" s="117" t="s">
        <v>434</v>
      </c>
      <c r="B22" s="111" t="s">
        <v>522</v>
      </c>
      <c r="C22" s="137"/>
      <c r="D22" s="137"/>
      <c r="E22" s="130"/>
      <c r="F22" s="100"/>
      <c r="G22" s="130"/>
      <c r="H22" s="100">
        <f t="shared" si="0"/>
        <v>347055.01</v>
      </c>
      <c r="I22" s="100">
        <v>347055.01</v>
      </c>
      <c r="J22" s="100">
        <v>0</v>
      </c>
      <c r="K22" s="100">
        <v>0</v>
      </c>
      <c r="L22" s="58"/>
      <c r="M22" s="58"/>
      <c r="N22" s="58"/>
    </row>
    <row r="23" spans="1:14" ht="25.5" x14ac:dyDescent="0.2">
      <c r="A23" s="117" t="s">
        <v>208</v>
      </c>
      <c r="B23" s="111" t="s">
        <v>156</v>
      </c>
      <c r="C23" s="137"/>
      <c r="D23" s="137"/>
      <c r="E23" s="130"/>
      <c r="F23" s="100"/>
      <c r="G23" s="130"/>
      <c r="H23" s="100">
        <f>I23+J23+K23</f>
        <v>2610194.11</v>
      </c>
      <c r="I23" s="100">
        <v>2610194.11</v>
      </c>
      <c r="J23" s="100"/>
      <c r="K23" s="100"/>
      <c r="L23" s="58"/>
      <c r="M23" s="58"/>
      <c r="N23" s="58"/>
    </row>
    <row r="24" spans="1:14" ht="25.5" x14ac:dyDescent="0.2">
      <c r="A24" s="117" t="s">
        <v>208</v>
      </c>
      <c r="B24" s="111" t="s">
        <v>410</v>
      </c>
      <c r="C24" s="137"/>
      <c r="D24" s="137"/>
      <c r="E24" s="130"/>
      <c r="F24" s="100"/>
      <c r="G24" s="130"/>
      <c r="H24" s="100">
        <f>I24+J24+K24</f>
        <v>619916.35</v>
      </c>
      <c r="I24" s="100">
        <v>619916.35</v>
      </c>
      <c r="J24" s="100"/>
      <c r="K24" s="100"/>
      <c r="L24" s="58"/>
      <c r="M24" s="58"/>
      <c r="N24" s="58"/>
    </row>
    <row r="25" spans="1:14" ht="26.25" thickBot="1" x14ac:dyDescent="0.25">
      <c r="A25" s="17" t="s">
        <v>383</v>
      </c>
      <c r="B25" s="111" t="s">
        <v>384</v>
      </c>
      <c r="C25" s="136"/>
      <c r="D25" s="136"/>
      <c r="E25" s="171"/>
      <c r="F25" s="122"/>
      <c r="G25" s="171"/>
      <c r="H25" s="101">
        <f>I25+J25+K25</f>
        <v>61371718.590000004</v>
      </c>
      <c r="I25" s="122">
        <v>61371718.590000004</v>
      </c>
      <c r="J25" s="122"/>
      <c r="K25" s="122"/>
      <c r="L25" s="58"/>
      <c r="M25" s="58"/>
      <c r="N25" s="58"/>
    </row>
    <row r="26" spans="1:14" ht="54" customHeight="1" x14ac:dyDescent="0.2">
      <c r="A26" s="182" t="s">
        <v>514</v>
      </c>
      <c r="B26" s="37" t="s">
        <v>500</v>
      </c>
      <c r="C26" s="102" t="s">
        <v>515</v>
      </c>
      <c r="D26" s="106" t="s">
        <v>525</v>
      </c>
      <c r="E26" s="220">
        <v>1061772193.27</v>
      </c>
      <c r="F26" s="220">
        <v>432417023.00999999</v>
      </c>
      <c r="G26" s="129">
        <f>E26-F26</f>
        <v>629355170.25999999</v>
      </c>
      <c r="H26" s="36">
        <f>I26+J26+K26</f>
        <v>629634429.08000004</v>
      </c>
      <c r="I26" s="36">
        <f>SUM(I27:I32)</f>
        <v>629634429.08000004</v>
      </c>
      <c r="J26" s="36">
        <f>SUM(J27:J32)</f>
        <v>0</v>
      </c>
      <c r="K26" s="36">
        <f>SUM(K27:K32)</f>
        <v>0</v>
      </c>
      <c r="M26" s="58"/>
      <c r="N26" s="58"/>
    </row>
    <row r="27" spans="1:14" ht="25.5" x14ac:dyDescent="0.2">
      <c r="A27" s="10" t="s">
        <v>447</v>
      </c>
      <c r="B27" s="5" t="s">
        <v>519</v>
      </c>
      <c r="C27" s="159"/>
      <c r="D27" s="159"/>
      <c r="E27" s="173"/>
      <c r="F27" s="173"/>
      <c r="G27" s="173"/>
      <c r="H27" s="100">
        <f t="shared" si="0"/>
        <v>1261827.43</v>
      </c>
      <c r="I27" s="100">
        <v>1261827.43</v>
      </c>
      <c r="J27" s="8"/>
      <c r="K27" s="8"/>
      <c r="L27" s="60"/>
      <c r="M27" s="58"/>
      <c r="N27" s="58"/>
    </row>
    <row r="28" spans="1:14" ht="25.5" x14ac:dyDescent="0.2">
      <c r="A28" s="117" t="s">
        <v>208</v>
      </c>
      <c r="B28" s="111" t="s">
        <v>212</v>
      </c>
      <c r="C28" s="159"/>
      <c r="D28" s="159"/>
      <c r="E28" s="173"/>
      <c r="F28" s="173"/>
      <c r="G28" s="173"/>
      <c r="H28" s="8">
        <f t="shared" si="0"/>
        <v>1169681.58</v>
      </c>
      <c r="I28" s="100">
        <v>1169681.58</v>
      </c>
      <c r="J28" s="8"/>
      <c r="K28" s="8"/>
      <c r="L28" s="60"/>
      <c r="M28" s="58"/>
      <c r="N28" s="58"/>
    </row>
    <row r="29" spans="1:14" ht="38.25" x14ac:dyDescent="0.2">
      <c r="A29" s="10" t="s">
        <v>208</v>
      </c>
      <c r="B29" s="111" t="s">
        <v>279</v>
      </c>
      <c r="C29" s="159"/>
      <c r="D29" s="159"/>
      <c r="E29" s="173"/>
      <c r="F29" s="173"/>
      <c r="G29" s="173"/>
      <c r="H29" s="8">
        <f t="shared" si="0"/>
        <v>5114044.4400000004</v>
      </c>
      <c r="I29" s="100">
        <v>5114044.4400000004</v>
      </c>
      <c r="J29" s="8"/>
      <c r="K29" s="8"/>
      <c r="L29" s="60"/>
      <c r="M29" s="58"/>
      <c r="N29" s="58"/>
    </row>
    <row r="30" spans="1:14" ht="25.5" x14ac:dyDescent="0.2">
      <c r="A30" s="117" t="s">
        <v>385</v>
      </c>
      <c r="B30" s="111" t="s">
        <v>143</v>
      </c>
      <c r="C30" s="159"/>
      <c r="D30" s="159"/>
      <c r="E30" s="173"/>
      <c r="F30" s="173"/>
      <c r="G30" s="173"/>
      <c r="H30" s="8">
        <f t="shared" si="0"/>
        <v>115798475.63</v>
      </c>
      <c r="I30" s="100">
        <v>115798475.63</v>
      </c>
      <c r="J30" s="8"/>
      <c r="K30" s="8"/>
      <c r="L30" s="60"/>
      <c r="M30" s="58"/>
      <c r="N30" s="58"/>
    </row>
    <row r="31" spans="1:14" ht="38.25" x14ac:dyDescent="0.2">
      <c r="A31" s="117" t="s">
        <v>385</v>
      </c>
      <c r="B31" s="239" t="s">
        <v>270</v>
      </c>
      <c r="C31" s="159"/>
      <c r="D31" s="159"/>
      <c r="E31" s="173"/>
      <c r="F31" s="173"/>
      <c r="G31" s="173"/>
      <c r="H31" s="8">
        <f t="shared" si="0"/>
        <v>0</v>
      </c>
      <c r="I31" s="100"/>
      <c r="J31" s="8"/>
      <c r="K31" s="8"/>
      <c r="L31" s="60"/>
      <c r="M31" s="58"/>
      <c r="N31" s="58"/>
    </row>
    <row r="32" spans="1:14" ht="38.25" x14ac:dyDescent="0.2">
      <c r="A32" s="117" t="s">
        <v>209</v>
      </c>
      <c r="B32" s="111" t="s">
        <v>278</v>
      </c>
      <c r="C32" s="159"/>
      <c r="D32" s="159"/>
      <c r="E32" s="173"/>
      <c r="F32" s="173"/>
      <c r="G32" s="173"/>
      <c r="H32" s="8">
        <f t="shared" si="0"/>
        <v>506290400</v>
      </c>
      <c r="I32" s="100">
        <v>506290400</v>
      </c>
      <c r="J32" s="8"/>
      <c r="K32" s="8"/>
      <c r="L32" s="58"/>
      <c r="M32" s="58"/>
      <c r="N32" s="58"/>
    </row>
    <row r="33" spans="1:14" ht="29.25" customHeight="1" thickBot="1" x14ac:dyDescent="0.25">
      <c r="A33" s="17" t="s">
        <v>554</v>
      </c>
      <c r="B33" s="6"/>
      <c r="C33" s="50"/>
      <c r="D33" s="50"/>
      <c r="E33" s="14"/>
      <c r="F33" s="14"/>
      <c r="G33" s="14"/>
      <c r="H33" s="107">
        <f>I33</f>
        <v>220210</v>
      </c>
      <c r="I33" s="107">
        <v>220210</v>
      </c>
      <c r="J33" s="14"/>
      <c r="K33" s="14"/>
      <c r="L33" s="58"/>
      <c r="M33" s="58"/>
      <c r="N33" s="58"/>
    </row>
    <row r="34" spans="1:14" ht="56.25" customHeight="1" x14ac:dyDescent="0.2">
      <c r="A34" s="182" t="s">
        <v>542</v>
      </c>
      <c r="B34" s="37" t="s">
        <v>500</v>
      </c>
      <c r="C34" s="102" t="s">
        <v>494</v>
      </c>
      <c r="D34" s="102" t="s">
        <v>543</v>
      </c>
      <c r="E34" s="300">
        <v>74592092.25</v>
      </c>
      <c r="F34" s="92">
        <f>696153.67+14582.98</f>
        <v>710736.65</v>
      </c>
      <c r="G34" s="92">
        <f>E34-F34</f>
        <v>73881355.599999994</v>
      </c>
      <c r="H34" s="36">
        <f t="shared" ref="H34:H49" si="1">I34+J34+K34</f>
        <v>71025514.560000002</v>
      </c>
      <c r="I34" s="92">
        <f>SUM(I35:I37)</f>
        <v>71025514.560000002</v>
      </c>
      <c r="J34" s="36">
        <f>SUM(J35:J37)</f>
        <v>0</v>
      </c>
      <c r="K34" s="36">
        <f>SUM(K35:K37)</f>
        <v>0</v>
      </c>
      <c r="L34" s="58"/>
      <c r="M34" s="57"/>
      <c r="N34" s="90"/>
    </row>
    <row r="35" spans="1:14" ht="28.5" customHeight="1" x14ac:dyDescent="0.2">
      <c r="A35" s="10" t="s">
        <v>434</v>
      </c>
      <c r="B35" s="5" t="s">
        <v>522</v>
      </c>
      <c r="C35" s="56"/>
      <c r="D35" s="56"/>
      <c r="E35" s="8"/>
      <c r="F35" s="8"/>
      <c r="G35" s="8"/>
      <c r="H35" s="8">
        <f t="shared" si="1"/>
        <v>476528.58</v>
      </c>
      <c r="I35" s="8">
        <v>476528.58</v>
      </c>
      <c r="J35" s="8"/>
      <c r="K35" s="8"/>
      <c r="L35" s="58"/>
      <c r="M35" s="57"/>
      <c r="N35" s="90"/>
    </row>
    <row r="36" spans="1:14" ht="28.5" customHeight="1" x14ac:dyDescent="0.2">
      <c r="A36" s="10" t="s">
        <v>427</v>
      </c>
      <c r="B36" s="5" t="s">
        <v>4</v>
      </c>
      <c r="C36" s="56"/>
      <c r="D36" s="56"/>
      <c r="E36" s="8"/>
      <c r="F36" s="8"/>
      <c r="G36" s="100"/>
      <c r="H36" s="8">
        <f t="shared" si="1"/>
        <v>3527449.3</v>
      </c>
      <c r="I36" s="8">
        <v>3527449.3</v>
      </c>
      <c r="J36" s="8"/>
      <c r="K36" s="8"/>
      <c r="L36" s="60"/>
      <c r="M36" s="57"/>
      <c r="N36" s="90"/>
    </row>
    <row r="37" spans="1:14" ht="28.5" customHeight="1" x14ac:dyDescent="0.2">
      <c r="A37" s="10" t="s">
        <v>428</v>
      </c>
      <c r="B37" s="5" t="s">
        <v>1</v>
      </c>
      <c r="C37" s="56"/>
      <c r="D37" s="56"/>
      <c r="E37" s="8"/>
      <c r="F37" s="8"/>
      <c r="G37" s="8"/>
      <c r="H37" s="8">
        <f t="shared" si="1"/>
        <v>67021536.68</v>
      </c>
      <c r="I37" s="8">
        <v>67021536.68</v>
      </c>
      <c r="J37" s="8"/>
      <c r="K37" s="8"/>
      <c r="L37" s="60"/>
      <c r="M37" s="57"/>
      <c r="N37" s="90"/>
    </row>
    <row r="38" spans="1:14" ht="33.75" customHeight="1" thickBot="1" x14ac:dyDescent="0.25">
      <c r="A38" s="17" t="s">
        <v>554</v>
      </c>
      <c r="B38" s="6"/>
      <c r="C38" s="50"/>
      <c r="D38" s="50"/>
      <c r="E38" s="14"/>
      <c r="F38" s="14"/>
      <c r="G38" s="14"/>
      <c r="H38" s="107">
        <f>I38</f>
        <v>788.98</v>
      </c>
      <c r="I38" s="107">
        <v>788.98</v>
      </c>
      <c r="J38" s="14"/>
      <c r="K38" s="14"/>
      <c r="L38" s="58"/>
      <c r="M38" s="57"/>
      <c r="N38" s="90"/>
    </row>
    <row r="39" spans="1:14" ht="51" x14ac:dyDescent="0.2">
      <c r="A39" s="182" t="s">
        <v>7</v>
      </c>
      <c r="B39" s="37" t="s">
        <v>500</v>
      </c>
      <c r="C39" s="102" t="s">
        <v>552</v>
      </c>
      <c r="D39" s="38" t="s">
        <v>543</v>
      </c>
      <c r="E39" s="129">
        <v>88850460</v>
      </c>
      <c r="F39" s="92">
        <v>105460</v>
      </c>
      <c r="G39" s="129">
        <f>E39-F39</f>
        <v>88745000</v>
      </c>
      <c r="H39" s="36">
        <f t="shared" si="1"/>
        <v>87229907.590000004</v>
      </c>
      <c r="I39" s="36">
        <f>SUM(I40:I42)</f>
        <v>87229907.590000004</v>
      </c>
      <c r="J39" s="36">
        <f>SUM(J40:J42)</f>
        <v>0</v>
      </c>
      <c r="K39" s="36">
        <f>SUM(K40:K42)</f>
        <v>0</v>
      </c>
      <c r="L39" s="58"/>
      <c r="M39" s="57"/>
      <c r="N39" s="90"/>
    </row>
    <row r="40" spans="1:14" ht="25.5" x14ac:dyDescent="0.2">
      <c r="A40" s="10" t="s">
        <v>434</v>
      </c>
      <c r="B40" s="5" t="s">
        <v>522</v>
      </c>
      <c r="C40" s="137"/>
      <c r="D40" s="56"/>
      <c r="E40" s="130"/>
      <c r="F40" s="100"/>
      <c r="G40" s="130"/>
      <c r="H40" s="100">
        <f t="shared" si="1"/>
        <v>249822.31</v>
      </c>
      <c r="I40" s="100">
        <v>249822.31</v>
      </c>
      <c r="J40" s="8"/>
      <c r="K40" s="8"/>
      <c r="L40" s="58"/>
      <c r="M40" s="57"/>
      <c r="N40" s="90"/>
    </row>
    <row r="41" spans="1:14" ht="28.5" customHeight="1" x14ac:dyDescent="0.2">
      <c r="A41" s="10" t="s">
        <v>448</v>
      </c>
      <c r="B41" s="111" t="s">
        <v>5</v>
      </c>
      <c r="C41" s="56"/>
      <c r="D41" s="56"/>
      <c r="E41" s="8"/>
      <c r="F41" s="8"/>
      <c r="G41" s="8"/>
      <c r="H41" s="8">
        <f t="shared" si="1"/>
        <v>869800.86</v>
      </c>
      <c r="I41" s="8">
        <v>869800.86</v>
      </c>
      <c r="J41" s="8"/>
      <c r="K41" s="8"/>
      <c r="L41" s="58"/>
      <c r="M41" s="57"/>
      <c r="N41" s="90"/>
    </row>
    <row r="42" spans="1:14" ht="28.5" customHeight="1" thickBot="1" x14ac:dyDescent="0.25">
      <c r="A42" s="17" t="s">
        <v>449</v>
      </c>
      <c r="B42" s="112" t="s">
        <v>2</v>
      </c>
      <c r="C42" s="50"/>
      <c r="D42" s="50"/>
      <c r="E42" s="14"/>
      <c r="F42" s="14"/>
      <c r="G42" s="14"/>
      <c r="H42" s="14">
        <f t="shared" si="1"/>
        <v>86110284.420000002</v>
      </c>
      <c r="I42" s="14">
        <v>86110284.420000002</v>
      </c>
      <c r="J42" s="14"/>
      <c r="K42" s="14"/>
      <c r="L42" s="58"/>
      <c r="M42" s="57"/>
      <c r="N42" s="90"/>
    </row>
    <row r="43" spans="1:14" ht="51" x14ac:dyDescent="0.2">
      <c r="A43" s="182" t="s">
        <v>8</v>
      </c>
      <c r="B43" s="37" t="s">
        <v>500</v>
      </c>
      <c r="C43" s="102" t="s">
        <v>553</v>
      </c>
      <c r="D43" s="38" t="s">
        <v>481</v>
      </c>
      <c r="E43" s="129">
        <v>973133257.24000001</v>
      </c>
      <c r="F43" s="92">
        <v>0</v>
      </c>
      <c r="G43" s="129">
        <f>E43-F43</f>
        <v>973133257.24000001</v>
      </c>
      <c r="H43" s="36">
        <f t="shared" si="1"/>
        <v>857006084.45000005</v>
      </c>
      <c r="I43" s="36">
        <f>SUM(I44:I49)</f>
        <v>224667270.75999999</v>
      </c>
      <c r="J43" s="36">
        <f>SUM(J44:J49)</f>
        <v>332306116.36000001</v>
      </c>
      <c r="K43" s="36">
        <f>SUM(K44:K49)</f>
        <v>300032697.32999998</v>
      </c>
      <c r="L43" s="58"/>
      <c r="M43" s="57"/>
      <c r="N43" s="90"/>
    </row>
    <row r="44" spans="1:14" ht="25.5" x14ac:dyDescent="0.2">
      <c r="A44" s="10" t="s">
        <v>434</v>
      </c>
      <c r="B44" s="5" t="s">
        <v>522</v>
      </c>
      <c r="C44" s="56"/>
      <c r="D44" s="56"/>
      <c r="E44" s="8"/>
      <c r="F44" s="8"/>
      <c r="G44" s="8"/>
      <c r="H44" s="8">
        <f t="shared" si="1"/>
        <v>1438085.9500000002</v>
      </c>
      <c r="I44" s="8">
        <v>406730.58</v>
      </c>
      <c r="J44" s="8">
        <v>382106.26</v>
      </c>
      <c r="K44" s="8">
        <v>649249.11</v>
      </c>
      <c r="L44" s="58"/>
      <c r="M44" s="57"/>
      <c r="N44" s="90"/>
    </row>
    <row r="45" spans="1:14" ht="25.5" x14ac:dyDescent="0.2">
      <c r="A45" s="117" t="s">
        <v>445</v>
      </c>
      <c r="B45" s="111" t="s">
        <v>210</v>
      </c>
      <c r="C45" s="56"/>
      <c r="D45" s="56"/>
      <c r="E45" s="8"/>
      <c r="F45" s="8"/>
      <c r="G45" s="8"/>
      <c r="H45" s="8">
        <f t="shared" si="1"/>
        <v>0</v>
      </c>
      <c r="I45" s="8"/>
      <c r="J45" s="8"/>
      <c r="K45" s="8"/>
      <c r="L45" s="58"/>
      <c r="M45" s="57"/>
      <c r="N45" s="90"/>
    </row>
    <row r="46" spans="1:14" ht="38.25" x14ac:dyDescent="0.2">
      <c r="A46" s="10" t="s">
        <v>445</v>
      </c>
      <c r="B46" s="111" t="s">
        <v>277</v>
      </c>
      <c r="C46" s="56"/>
      <c r="D46" s="56"/>
      <c r="E46" s="8"/>
      <c r="F46" s="8"/>
      <c r="G46" s="8"/>
      <c r="H46" s="8">
        <f t="shared" si="1"/>
        <v>8555679.9900000002</v>
      </c>
      <c r="I46" s="8">
        <v>2242605.4</v>
      </c>
      <c r="J46" s="8">
        <v>3319240.1</v>
      </c>
      <c r="K46" s="8">
        <v>2993834.49</v>
      </c>
      <c r="L46" s="58"/>
      <c r="M46" s="57"/>
      <c r="N46" s="90"/>
    </row>
    <row r="47" spans="1:14" ht="25.5" x14ac:dyDescent="0.2">
      <c r="A47" s="117" t="s">
        <v>446</v>
      </c>
      <c r="B47" s="111" t="s">
        <v>144</v>
      </c>
      <c r="C47" s="56"/>
      <c r="D47" s="56"/>
      <c r="E47" s="8"/>
      <c r="F47" s="8"/>
      <c r="G47" s="8"/>
      <c r="H47" s="8">
        <f t="shared" si="1"/>
        <v>0</v>
      </c>
      <c r="I47" s="8"/>
      <c r="J47" s="8"/>
      <c r="K47" s="8"/>
      <c r="L47" s="58"/>
      <c r="M47" s="57"/>
      <c r="N47" s="90"/>
    </row>
    <row r="48" spans="1:14" ht="38.25" x14ac:dyDescent="0.2">
      <c r="A48" s="10" t="s">
        <v>446</v>
      </c>
      <c r="B48" s="239" t="s">
        <v>276</v>
      </c>
      <c r="C48" s="56"/>
      <c r="D48" s="56"/>
      <c r="E48" s="8"/>
      <c r="F48" s="8"/>
      <c r="G48" s="8"/>
      <c r="H48" s="8">
        <f t="shared" si="1"/>
        <v>117477218.50999999</v>
      </c>
      <c r="I48" s="8">
        <v>17761434.780000001</v>
      </c>
      <c r="J48" s="8">
        <v>46800570</v>
      </c>
      <c r="K48" s="8">
        <v>52915213.729999997</v>
      </c>
      <c r="L48" s="58"/>
      <c r="M48" s="57"/>
      <c r="N48" s="90"/>
    </row>
    <row r="49" spans="1:14" ht="39" thickBot="1" x14ac:dyDescent="0.25">
      <c r="A49" s="17" t="s">
        <v>207</v>
      </c>
      <c r="B49" s="6" t="s">
        <v>275</v>
      </c>
      <c r="C49" s="181"/>
      <c r="D49" s="181"/>
      <c r="E49" s="27"/>
      <c r="F49" s="27"/>
      <c r="G49" s="27"/>
      <c r="H49" s="14">
        <f t="shared" si="1"/>
        <v>729535100</v>
      </c>
      <c r="I49" s="27">
        <v>204256500</v>
      </c>
      <c r="J49" s="27">
        <v>281804200</v>
      </c>
      <c r="K49" s="27">
        <v>243474400</v>
      </c>
      <c r="L49" s="58"/>
      <c r="M49" s="57"/>
      <c r="N49" s="90"/>
    </row>
    <row r="50" spans="1:14" ht="63.75" x14ac:dyDescent="0.2">
      <c r="A50" s="182" t="s">
        <v>160</v>
      </c>
      <c r="B50" s="37" t="s">
        <v>500</v>
      </c>
      <c r="C50" s="102" t="s">
        <v>166</v>
      </c>
      <c r="D50" s="102" t="s">
        <v>481</v>
      </c>
      <c r="E50" s="129">
        <v>1222675204.48</v>
      </c>
      <c r="F50" s="92">
        <v>0</v>
      </c>
      <c r="G50" s="129">
        <f>E50-F50</f>
        <v>1222675204.48</v>
      </c>
      <c r="H50" s="36">
        <f>I50+J50+K50</f>
        <v>1485301467.1099999</v>
      </c>
      <c r="I50" s="36">
        <f>SUM(I51:I53)</f>
        <v>252978234.78999999</v>
      </c>
      <c r="J50" s="36">
        <f>SUM(J51:J53)</f>
        <v>1232323232.3199999</v>
      </c>
      <c r="K50" s="36">
        <f>SUM(K51:K53)</f>
        <v>0</v>
      </c>
      <c r="L50" s="58"/>
      <c r="M50" s="57"/>
      <c r="N50" s="90"/>
    </row>
    <row r="51" spans="1:14" ht="25.5" x14ac:dyDescent="0.2">
      <c r="A51" s="10" t="s">
        <v>434</v>
      </c>
      <c r="B51" s="5" t="s">
        <v>522</v>
      </c>
      <c r="C51" s="222"/>
      <c r="D51" s="222"/>
      <c r="E51" s="218"/>
      <c r="F51" s="114"/>
      <c r="G51" s="218"/>
      <c r="H51" s="8">
        <f>I51+J51+K51</f>
        <v>452982.26</v>
      </c>
      <c r="I51" s="15">
        <v>452982.26</v>
      </c>
      <c r="J51" s="15"/>
      <c r="K51" s="15"/>
      <c r="L51" s="58"/>
      <c r="M51" s="57"/>
      <c r="N51" s="90"/>
    </row>
    <row r="52" spans="1:14" ht="25.5" x14ac:dyDescent="0.2">
      <c r="A52" s="117" t="s">
        <v>413</v>
      </c>
      <c r="B52" s="5" t="s">
        <v>161</v>
      </c>
      <c r="C52" s="56"/>
      <c r="D52" s="56"/>
      <c r="E52" s="8"/>
      <c r="F52" s="8"/>
      <c r="G52" s="8"/>
      <c r="H52" s="8">
        <f>I52+J52+K52</f>
        <v>14848484.85</v>
      </c>
      <c r="I52" s="8">
        <v>2525252.5299999998</v>
      </c>
      <c r="J52" s="8">
        <v>12323232.32</v>
      </c>
      <c r="K52" s="8"/>
      <c r="L52" s="57"/>
      <c r="M52" s="57"/>
      <c r="N52" s="57"/>
    </row>
    <row r="53" spans="1:14" ht="26.25" thickBot="1" x14ac:dyDescent="0.25">
      <c r="A53" s="117" t="s">
        <v>147</v>
      </c>
      <c r="B53" s="5" t="s">
        <v>162</v>
      </c>
      <c r="C53" s="56"/>
      <c r="D53" s="56"/>
      <c r="E53" s="8"/>
      <c r="F53" s="8"/>
      <c r="G53" s="8"/>
      <c r="H53" s="8">
        <f>I53+J53+K53</f>
        <v>1470000000</v>
      </c>
      <c r="I53" s="8">
        <v>250000000</v>
      </c>
      <c r="J53" s="8">
        <v>1220000000</v>
      </c>
      <c r="K53" s="8"/>
      <c r="L53" s="58"/>
      <c r="M53" s="57"/>
      <c r="N53" s="58"/>
    </row>
    <row r="54" spans="1:14" ht="81" customHeight="1" x14ac:dyDescent="0.2">
      <c r="A54" s="182" t="s">
        <v>260</v>
      </c>
      <c r="B54" s="37" t="s">
        <v>520</v>
      </c>
      <c r="C54" s="38" t="s">
        <v>396</v>
      </c>
      <c r="D54" s="38" t="s">
        <v>543</v>
      </c>
      <c r="E54" s="92">
        <v>96100000</v>
      </c>
      <c r="F54" s="92">
        <v>0</v>
      </c>
      <c r="G54" s="92">
        <f>E54-F54</f>
        <v>96100000</v>
      </c>
      <c r="H54" s="36">
        <f t="shared" ref="H54:H68" si="2">I54+J54+K54</f>
        <v>105425837.61999999</v>
      </c>
      <c r="I54" s="36">
        <f>SUM(I55:I58)</f>
        <v>105425837.61999999</v>
      </c>
      <c r="J54" s="36">
        <f>SUM(J55:J58)</f>
        <v>0</v>
      </c>
      <c r="K54" s="36">
        <f>SUM(K55:K58)</f>
        <v>0</v>
      </c>
      <c r="L54" s="58"/>
      <c r="M54" s="57"/>
      <c r="N54" s="90"/>
    </row>
    <row r="55" spans="1:14" ht="25.5" x14ac:dyDescent="0.2">
      <c r="A55" s="10" t="s">
        <v>434</v>
      </c>
      <c r="B55" s="5" t="s">
        <v>522</v>
      </c>
      <c r="C55" s="56"/>
      <c r="D55" s="56"/>
      <c r="E55" s="8"/>
      <c r="F55" s="8"/>
      <c r="G55" s="8"/>
      <c r="H55" s="8">
        <f t="shared" si="2"/>
        <v>1210000</v>
      </c>
      <c r="I55" s="100">
        <v>1210000</v>
      </c>
      <c r="J55" s="8"/>
      <c r="K55" s="8"/>
      <c r="L55" s="58"/>
      <c r="M55" s="57"/>
      <c r="N55" s="90"/>
    </row>
    <row r="56" spans="1:14" ht="25.5" x14ac:dyDescent="0.2">
      <c r="A56" s="117" t="s">
        <v>208</v>
      </c>
      <c r="B56" s="5" t="s">
        <v>172</v>
      </c>
      <c r="C56" s="56"/>
      <c r="D56" s="56"/>
      <c r="E56" s="8"/>
      <c r="F56" s="8"/>
      <c r="G56" s="8"/>
      <c r="H56" s="8">
        <f t="shared" si="2"/>
        <v>0</v>
      </c>
      <c r="I56" s="100"/>
      <c r="J56" s="8"/>
      <c r="K56" s="8"/>
      <c r="L56" s="58"/>
      <c r="M56" s="57"/>
      <c r="N56" s="90"/>
    </row>
    <row r="57" spans="1:14" ht="25.5" x14ac:dyDescent="0.2">
      <c r="A57" s="117" t="s">
        <v>427</v>
      </c>
      <c r="B57" s="111" t="s">
        <v>477</v>
      </c>
      <c r="C57" s="183"/>
      <c r="D57" s="183"/>
      <c r="E57" s="26"/>
      <c r="F57" s="26"/>
      <c r="G57" s="26"/>
      <c r="H57" s="8">
        <f t="shared" si="2"/>
        <v>5210791.88</v>
      </c>
      <c r="I57" s="122">
        <v>5210791.88</v>
      </c>
      <c r="J57" s="26"/>
      <c r="K57" s="26"/>
      <c r="L57" s="58"/>
      <c r="M57" s="57"/>
      <c r="N57" s="90"/>
    </row>
    <row r="58" spans="1:14" ht="26.25" thickBot="1" x14ac:dyDescent="0.25">
      <c r="A58" s="117" t="s">
        <v>428</v>
      </c>
      <c r="B58" s="111" t="s">
        <v>476</v>
      </c>
      <c r="C58" s="50"/>
      <c r="D58" s="50"/>
      <c r="E58" s="14"/>
      <c r="F58" s="14"/>
      <c r="G58" s="14"/>
      <c r="H58" s="16">
        <f t="shared" si="2"/>
        <v>99005045.739999995</v>
      </c>
      <c r="I58" s="101">
        <v>99005045.739999995</v>
      </c>
      <c r="J58" s="14"/>
      <c r="K58" s="14"/>
      <c r="L58" s="58"/>
      <c r="M58" s="57"/>
      <c r="N58" s="90"/>
    </row>
    <row r="59" spans="1:14" ht="42.75" customHeight="1" x14ac:dyDescent="0.2">
      <c r="A59" s="182" t="s">
        <v>424</v>
      </c>
      <c r="B59" s="37" t="s">
        <v>520</v>
      </c>
      <c r="C59" s="102" t="s">
        <v>369</v>
      </c>
      <c r="D59" s="102">
        <v>2023</v>
      </c>
      <c r="E59" s="129">
        <v>449682400</v>
      </c>
      <c r="F59" s="92">
        <v>0</v>
      </c>
      <c r="G59" s="129">
        <f>E59-F59</f>
        <v>449682400</v>
      </c>
      <c r="H59" s="36">
        <f t="shared" si="2"/>
        <v>100000</v>
      </c>
      <c r="I59" s="36">
        <f>SUM(I60)</f>
        <v>100000</v>
      </c>
      <c r="J59" s="36">
        <f>SUM(J60)</f>
        <v>0</v>
      </c>
      <c r="K59" s="36">
        <f>SUM(K60)</f>
        <v>0</v>
      </c>
      <c r="L59" s="58"/>
      <c r="M59" s="57"/>
      <c r="N59" s="90"/>
    </row>
    <row r="60" spans="1:14" ht="26.25" thickBot="1" x14ac:dyDescent="0.25">
      <c r="A60" s="17" t="s">
        <v>434</v>
      </c>
      <c r="B60" s="6" t="s">
        <v>522</v>
      </c>
      <c r="C60" s="50"/>
      <c r="D60" s="50"/>
      <c r="E60" s="14"/>
      <c r="F60" s="14"/>
      <c r="G60" s="14"/>
      <c r="H60" s="14">
        <f t="shared" si="2"/>
        <v>100000</v>
      </c>
      <c r="I60" s="14">
        <v>100000</v>
      </c>
      <c r="J60" s="14"/>
      <c r="K60" s="14"/>
      <c r="L60" s="58"/>
      <c r="M60" s="57"/>
      <c r="N60" s="90"/>
    </row>
    <row r="61" spans="1:14" ht="42" customHeight="1" x14ac:dyDescent="0.2">
      <c r="A61" s="110" t="s">
        <v>261</v>
      </c>
      <c r="B61" s="37" t="s">
        <v>520</v>
      </c>
      <c r="C61" s="102" t="s">
        <v>370</v>
      </c>
      <c r="D61" s="102">
        <v>2023</v>
      </c>
      <c r="E61" s="129">
        <v>495839220</v>
      </c>
      <c r="F61" s="92">
        <v>0</v>
      </c>
      <c r="G61" s="129">
        <f>E61-F61</f>
        <v>495839220</v>
      </c>
      <c r="H61" s="36">
        <f t="shared" si="2"/>
        <v>100000</v>
      </c>
      <c r="I61" s="36">
        <f>SUM(I62)</f>
        <v>100000</v>
      </c>
      <c r="J61" s="36">
        <f>SUM(J62)</f>
        <v>0</v>
      </c>
      <c r="K61" s="36">
        <f>SUM(K62)</f>
        <v>0</v>
      </c>
      <c r="L61" s="58"/>
      <c r="M61" s="57"/>
      <c r="N61" s="90"/>
    </row>
    <row r="62" spans="1:14" ht="26.25" thickBot="1" x14ac:dyDescent="0.25">
      <c r="A62" s="17" t="s">
        <v>434</v>
      </c>
      <c r="B62" s="6" t="s">
        <v>522</v>
      </c>
      <c r="C62" s="50"/>
      <c r="D62" s="50"/>
      <c r="E62" s="14"/>
      <c r="F62" s="14"/>
      <c r="G62" s="14"/>
      <c r="H62" s="14">
        <f t="shared" si="2"/>
        <v>100000</v>
      </c>
      <c r="I62" s="14">
        <v>100000</v>
      </c>
      <c r="J62" s="14"/>
      <c r="K62" s="14"/>
      <c r="L62" s="58"/>
      <c r="M62" s="57"/>
      <c r="N62" s="90"/>
    </row>
    <row r="63" spans="1:14" ht="64.5" customHeight="1" x14ac:dyDescent="0.2">
      <c r="A63" s="110" t="s">
        <v>346</v>
      </c>
      <c r="B63" s="37" t="s">
        <v>520</v>
      </c>
      <c r="C63" s="102" t="s">
        <v>370</v>
      </c>
      <c r="D63" s="102">
        <v>2023</v>
      </c>
      <c r="E63" s="129">
        <v>221956140</v>
      </c>
      <c r="F63" s="92">
        <v>0</v>
      </c>
      <c r="G63" s="129">
        <f>E63-F63</f>
        <v>221956140</v>
      </c>
      <c r="H63" s="36">
        <f t="shared" si="2"/>
        <v>100000</v>
      </c>
      <c r="I63" s="36">
        <f>SUM(I64)</f>
        <v>100000</v>
      </c>
      <c r="J63" s="36">
        <f>SUM(J64)</f>
        <v>0</v>
      </c>
      <c r="K63" s="36">
        <f>SUM(K64)</f>
        <v>0</v>
      </c>
      <c r="L63" s="58"/>
      <c r="M63" s="57"/>
      <c r="N63" s="90"/>
    </row>
    <row r="64" spans="1:14" ht="26.25" thickBot="1" x14ac:dyDescent="0.25">
      <c r="A64" s="104" t="s">
        <v>434</v>
      </c>
      <c r="B64" s="112" t="s">
        <v>522</v>
      </c>
      <c r="C64" s="175"/>
      <c r="D64" s="175"/>
      <c r="E64" s="154"/>
      <c r="F64" s="101"/>
      <c r="G64" s="154"/>
      <c r="H64" s="14">
        <f t="shared" si="2"/>
        <v>100000</v>
      </c>
      <c r="I64" s="14">
        <v>100000</v>
      </c>
      <c r="J64" s="14"/>
      <c r="K64" s="14"/>
      <c r="L64" s="58"/>
      <c r="M64" s="57"/>
      <c r="N64" s="90"/>
    </row>
    <row r="65" spans="1:14" ht="82.5" customHeight="1" x14ac:dyDescent="0.2">
      <c r="A65" s="110" t="s">
        <v>263</v>
      </c>
      <c r="B65" s="152" t="s">
        <v>520</v>
      </c>
      <c r="C65" s="102" t="s">
        <v>371</v>
      </c>
      <c r="D65" s="102">
        <v>2024</v>
      </c>
      <c r="E65" s="129">
        <v>815219200</v>
      </c>
      <c r="F65" s="92">
        <v>0</v>
      </c>
      <c r="G65" s="129">
        <f>E65-F65</f>
        <v>815219200</v>
      </c>
      <c r="H65" s="26">
        <f t="shared" si="2"/>
        <v>3532017.74</v>
      </c>
      <c r="I65" s="26">
        <f>SUM(I66)</f>
        <v>3532017.74</v>
      </c>
      <c r="J65" s="26">
        <f>SUM(J66)</f>
        <v>0</v>
      </c>
      <c r="K65" s="26">
        <f>SUM(K66)</f>
        <v>0</v>
      </c>
      <c r="L65" s="58"/>
      <c r="M65" s="57"/>
      <c r="N65" s="90"/>
    </row>
    <row r="66" spans="1:14" ht="26.25" thickBot="1" x14ac:dyDescent="0.25">
      <c r="A66" s="104" t="s">
        <v>434</v>
      </c>
      <c r="B66" s="112" t="s">
        <v>522</v>
      </c>
      <c r="C66" s="175"/>
      <c r="D66" s="175"/>
      <c r="E66" s="154"/>
      <c r="F66" s="101"/>
      <c r="G66" s="154"/>
      <c r="H66" s="14">
        <f t="shared" si="2"/>
        <v>3532017.74</v>
      </c>
      <c r="I66" s="14">
        <v>3532017.74</v>
      </c>
      <c r="J66" s="14"/>
      <c r="K66" s="14"/>
      <c r="L66" s="58"/>
      <c r="M66" s="57"/>
      <c r="N66" s="90"/>
    </row>
    <row r="67" spans="1:14" ht="66.75" customHeight="1" x14ac:dyDescent="0.2">
      <c r="A67" s="110" t="s">
        <v>372</v>
      </c>
      <c r="B67" s="37" t="s">
        <v>520</v>
      </c>
      <c r="C67" s="102" t="s">
        <v>374</v>
      </c>
      <c r="D67" s="102">
        <v>2022</v>
      </c>
      <c r="E67" s="129">
        <v>49800000</v>
      </c>
      <c r="F67" s="92">
        <v>0</v>
      </c>
      <c r="G67" s="129">
        <f>E67-F67</f>
        <v>49800000</v>
      </c>
      <c r="H67" s="36">
        <f t="shared" si="2"/>
        <v>100000</v>
      </c>
      <c r="I67" s="36">
        <f>SUM(I68)</f>
        <v>100000</v>
      </c>
      <c r="J67" s="36">
        <f>SUM(J68)</f>
        <v>0</v>
      </c>
      <c r="K67" s="36">
        <f>SUM(K68)</f>
        <v>0</v>
      </c>
      <c r="L67" s="58"/>
      <c r="M67" s="57"/>
      <c r="N67" s="90"/>
    </row>
    <row r="68" spans="1:14" ht="26.25" thickBot="1" x14ac:dyDescent="0.25">
      <c r="A68" s="104" t="s">
        <v>434</v>
      </c>
      <c r="B68" s="112" t="s">
        <v>522</v>
      </c>
      <c r="C68" s="175"/>
      <c r="D68" s="175"/>
      <c r="E68" s="154"/>
      <c r="F68" s="101"/>
      <c r="G68" s="154"/>
      <c r="H68" s="14">
        <f t="shared" si="2"/>
        <v>100000</v>
      </c>
      <c r="I68" s="14">
        <v>100000</v>
      </c>
      <c r="J68" s="14"/>
      <c r="K68" s="14"/>
      <c r="L68" s="58"/>
      <c r="M68" s="57"/>
      <c r="N68" s="90"/>
    </row>
    <row r="69" spans="1:14" ht="67.5" customHeight="1" x14ac:dyDescent="0.2">
      <c r="A69" s="110" t="s">
        <v>373</v>
      </c>
      <c r="B69" s="152" t="s">
        <v>520</v>
      </c>
      <c r="C69" s="102" t="s">
        <v>375</v>
      </c>
      <c r="D69" s="102">
        <v>2022</v>
      </c>
      <c r="E69" s="129">
        <v>26300000</v>
      </c>
      <c r="F69" s="92">
        <v>0</v>
      </c>
      <c r="G69" s="129">
        <f>E69-F69</f>
        <v>26300000</v>
      </c>
      <c r="H69" s="92">
        <f>70000+10000+15897.58</f>
        <v>95897.58</v>
      </c>
      <c r="I69" s="92">
        <f>I70</f>
        <v>95897.58</v>
      </c>
      <c r="J69" s="92">
        <v>0</v>
      </c>
      <c r="K69" s="92">
        <v>0</v>
      </c>
      <c r="L69" s="58"/>
      <c r="M69" s="57"/>
      <c r="N69" s="90"/>
    </row>
    <row r="70" spans="1:14" ht="26.25" thickBot="1" x14ac:dyDescent="0.25">
      <c r="A70" s="104" t="s">
        <v>434</v>
      </c>
      <c r="B70" s="112" t="s">
        <v>522</v>
      </c>
      <c r="C70" s="175"/>
      <c r="D70" s="175"/>
      <c r="E70" s="154"/>
      <c r="F70" s="101"/>
      <c r="G70" s="154"/>
      <c r="H70" s="101">
        <f t="shared" ref="H70:H91" si="3">I70+J70+K70</f>
        <v>95897.58</v>
      </c>
      <c r="I70" s="101">
        <v>95897.58</v>
      </c>
      <c r="J70" s="101">
        <v>0</v>
      </c>
      <c r="K70" s="101">
        <v>0</v>
      </c>
      <c r="L70" s="58"/>
      <c r="M70" s="57"/>
      <c r="N70" s="90"/>
    </row>
    <row r="71" spans="1:14" ht="55.5" customHeight="1" x14ac:dyDescent="0.2">
      <c r="A71" s="110" t="s">
        <v>264</v>
      </c>
      <c r="B71" s="37" t="s">
        <v>520</v>
      </c>
      <c r="C71" s="102" t="s">
        <v>376</v>
      </c>
      <c r="D71" s="102">
        <v>2022</v>
      </c>
      <c r="E71" s="129">
        <v>25622140</v>
      </c>
      <c r="F71" s="92">
        <v>0</v>
      </c>
      <c r="G71" s="129">
        <f>E71-F71</f>
        <v>25622140</v>
      </c>
      <c r="H71" s="36">
        <f t="shared" si="3"/>
        <v>5000</v>
      </c>
      <c r="I71" s="36">
        <f>SUM(I72)</f>
        <v>5000</v>
      </c>
      <c r="J71" s="36">
        <f>SUM(J72)</f>
        <v>0</v>
      </c>
      <c r="K71" s="36">
        <f>SUM(K72)</f>
        <v>0</v>
      </c>
      <c r="L71" s="58"/>
      <c r="M71" s="57"/>
      <c r="N71" s="90"/>
    </row>
    <row r="72" spans="1:14" ht="26.25" thickBot="1" x14ac:dyDescent="0.25">
      <c r="A72" s="104" t="s">
        <v>434</v>
      </c>
      <c r="B72" s="112" t="s">
        <v>522</v>
      </c>
      <c r="C72" s="175"/>
      <c r="D72" s="175"/>
      <c r="E72" s="154"/>
      <c r="F72" s="101"/>
      <c r="G72" s="154"/>
      <c r="H72" s="14">
        <f t="shared" si="3"/>
        <v>5000</v>
      </c>
      <c r="I72" s="14">
        <v>5000</v>
      </c>
      <c r="J72" s="14"/>
      <c r="K72" s="14"/>
      <c r="L72" s="58"/>
      <c r="M72" s="57"/>
      <c r="N72" s="90"/>
    </row>
    <row r="73" spans="1:14" ht="57" customHeight="1" x14ac:dyDescent="0.2">
      <c r="A73" s="110" t="s">
        <v>265</v>
      </c>
      <c r="B73" s="152" t="s">
        <v>520</v>
      </c>
      <c r="C73" s="102" t="s">
        <v>416</v>
      </c>
      <c r="D73" s="102">
        <v>2022</v>
      </c>
      <c r="E73" s="129">
        <v>192083900</v>
      </c>
      <c r="F73" s="92">
        <v>0</v>
      </c>
      <c r="G73" s="129">
        <f>E73-F73</f>
        <v>192083900</v>
      </c>
      <c r="H73" s="26">
        <f t="shared" si="3"/>
        <v>5000</v>
      </c>
      <c r="I73" s="26">
        <f>SUM(I74)</f>
        <v>5000</v>
      </c>
      <c r="J73" s="26">
        <f>SUM(J74)</f>
        <v>0</v>
      </c>
      <c r="K73" s="26">
        <f>SUM(K74)</f>
        <v>0</v>
      </c>
      <c r="L73" s="58"/>
      <c r="M73" s="57"/>
      <c r="N73" s="90"/>
    </row>
    <row r="74" spans="1:14" ht="26.25" thickBot="1" x14ac:dyDescent="0.25">
      <c r="A74" s="104" t="s">
        <v>434</v>
      </c>
      <c r="B74" s="112" t="s">
        <v>522</v>
      </c>
      <c r="C74" s="175"/>
      <c r="D74" s="175"/>
      <c r="E74" s="154"/>
      <c r="F74" s="101"/>
      <c r="G74" s="154"/>
      <c r="H74" s="14">
        <f t="shared" si="3"/>
        <v>5000</v>
      </c>
      <c r="I74" s="14">
        <v>5000</v>
      </c>
      <c r="J74" s="14"/>
      <c r="K74" s="14"/>
      <c r="L74" s="58"/>
      <c r="M74" s="57"/>
      <c r="N74" s="90"/>
    </row>
    <row r="75" spans="1:14" ht="81.75" customHeight="1" x14ac:dyDescent="0.2">
      <c r="A75" s="110" t="s">
        <v>266</v>
      </c>
      <c r="B75" s="37" t="s">
        <v>520</v>
      </c>
      <c r="C75" s="102" t="s">
        <v>417</v>
      </c>
      <c r="D75" s="102">
        <v>2023</v>
      </c>
      <c r="E75" s="129">
        <v>208574050</v>
      </c>
      <c r="F75" s="92">
        <v>0</v>
      </c>
      <c r="G75" s="129">
        <f>E75-F75</f>
        <v>208574050</v>
      </c>
      <c r="H75" s="36">
        <f t="shared" si="3"/>
        <v>5000</v>
      </c>
      <c r="I75" s="36">
        <f>SUM(I76)</f>
        <v>5000</v>
      </c>
      <c r="J75" s="36">
        <f>SUM(J76)</f>
        <v>0</v>
      </c>
      <c r="K75" s="36">
        <f>SUM(K76)</f>
        <v>0</v>
      </c>
      <c r="L75" s="58"/>
      <c r="M75" s="57"/>
      <c r="N75" s="90"/>
    </row>
    <row r="76" spans="1:14" ht="26.25" thickBot="1" x14ac:dyDescent="0.25">
      <c r="A76" s="202" t="s">
        <v>434</v>
      </c>
      <c r="B76" s="269" t="s">
        <v>522</v>
      </c>
      <c r="C76" s="209"/>
      <c r="D76" s="209"/>
      <c r="E76" s="193"/>
      <c r="F76" s="125"/>
      <c r="G76" s="193"/>
      <c r="H76" s="27">
        <f t="shared" si="3"/>
        <v>5000</v>
      </c>
      <c r="I76" s="27">
        <v>5000</v>
      </c>
      <c r="J76" s="27"/>
      <c r="K76" s="27"/>
      <c r="L76" s="58"/>
      <c r="M76" s="57"/>
      <c r="N76" s="90"/>
    </row>
    <row r="77" spans="1:14" ht="68.25" customHeight="1" x14ac:dyDescent="0.2">
      <c r="A77" s="110" t="s">
        <v>425</v>
      </c>
      <c r="B77" s="37" t="s">
        <v>520</v>
      </c>
      <c r="C77" s="102" t="s">
        <v>418</v>
      </c>
      <c r="D77" s="102">
        <v>2022</v>
      </c>
      <c r="E77" s="129">
        <v>148143330</v>
      </c>
      <c r="F77" s="92">
        <v>0</v>
      </c>
      <c r="G77" s="129">
        <f>E77-F77</f>
        <v>148143330</v>
      </c>
      <c r="H77" s="36">
        <f t="shared" si="3"/>
        <v>300000</v>
      </c>
      <c r="I77" s="36">
        <f>SUM(I78)</f>
        <v>300000</v>
      </c>
      <c r="J77" s="36">
        <f>SUM(J78)</f>
        <v>0</v>
      </c>
      <c r="K77" s="36">
        <f>SUM(K78)</f>
        <v>0</v>
      </c>
      <c r="L77" s="58"/>
      <c r="M77" s="57"/>
      <c r="N77" s="90"/>
    </row>
    <row r="78" spans="1:14" ht="26.25" thickBot="1" x14ac:dyDescent="0.25">
      <c r="A78" s="104" t="s">
        <v>434</v>
      </c>
      <c r="B78" s="112" t="s">
        <v>522</v>
      </c>
      <c r="C78" s="175"/>
      <c r="D78" s="175"/>
      <c r="E78" s="154"/>
      <c r="F78" s="101"/>
      <c r="G78" s="154"/>
      <c r="H78" s="14">
        <f t="shared" si="3"/>
        <v>300000</v>
      </c>
      <c r="I78" s="14">
        <v>300000</v>
      </c>
      <c r="J78" s="14"/>
      <c r="K78" s="14"/>
      <c r="L78" s="58"/>
      <c r="M78" s="57"/>
      <c r="N78" s="90"/>
    </row>
    <row r="79" spans="1:14" ht="66" customHeight="1" x14ac:dyDescent="0.2">
      <c r="A79" s="110" t="s">
        <v>347</v>
      </c>
      <c r="B79" s="152" t="s">
        <v>520</v>
      </c>
      <c r="C79" s="102" t="s">
        <v>419</v>
      </c>
      <c r="D79" s="102">
        <v>2022</v>
      </c>
      <c r="E79" s="129">
        <v>57591670</v>
      </c>
      <c r="F79" s="92">
        <v>0</v>
      </c>
      <c r="G79" s="129">
        <f>E79-F79</f>
        <v>57591670</v>
      </c>
      <c r="H79" s="92">
        <f t="shared" si="3"/>
        <v>64000</v>
      </c>
      <c r="I79" s="92">
        <f>I80</f>
        <v>64000</v>
      </c>
      <c r="J79" s="92">
        <v>0</v>
      </c>
      <c r="K79" s="92">
        <v>0</v>
      </c>
      <c r="L79" s="58"/>
      <c r="M79" s="57"/>
      <c r="N79" s="90"/>
    </row>
    <row r="80" spans="1:14" ht="26.25" thickBot="1" x14ac:dyDescent="0.25">
      <c r="A80" s="104" t="s">
        <v>434</v>
      </c>
      <c r="B80" s="112" t="s">
        <v>522</v>
      </c>
      <c r="C80" s="175"/>
      <c r="D80" s="175"/>
      <c r="E80" s="154"/>
      <c r="F80" s="101"/>
      <c r="G80" s="154"/>
      <c r="H80" s="101">
        <f t="shared" si="3"/>
        <v>64000</v>
      </c>
      <c r="I80" s="101">
        <v>64000</v>
      </c>
      <c r="J80" s="101">
        <v>0</v>
      </c>
      <c r="K80" s="101">
        <v>0</v>
      </c>
      <c r="L80" s="58"/>
      <c r="M80" s="57"/>
      <c r="N80" s="90"/>
    </row>
    <row r="81" spans="1:14" ht="51" x14ac:dyDescent="0.2">
      <c r="A81" s="110" t="s">
        <v>262</v>
      </c>
      <c r="B81" s="37" t="s">
        <v>520</v>
      </c>
      <c r="C81" s="102" t="s">
        <v>233</v>
      </c>
      <c r="D81" s="102">
        <v>2022</v>
      </c>
      <c r="E81" s="129">
        <v>39300000</v>
      </c>
      <c r="F81" s="92">
        <v>0</v>
      </c>
      <c r="G81" s="129">
        <f>E81-F81</f>
        <v>39300000</v>
      </c>
      <c r="H81" s="92">
        <f t="shared" si="3"/>
        <v>0</v>
      </c>
      <c r="I81" s="92">
        <f>I82</f>
        <v>0</v>
      </c>
      <c r="J81" s="92">
        <v>0</v>
      </c>
      <c r="K81" s="92">
        <v>0</v>
      </c>
      <c r="L81" s="58"/>
      <c r="M81" s="57"/>
      <c r="N81" s="90"/>
    </row>
    <row r="82" spans="1:14" ht="26.25" thickBot="1" x14ac:dyDescent="0.25">
      <c r="A82" s="104" t="s">
        <v>434</v>
      </c>
      <c r="B82" s="112" t="s">
        <v>522</v>
      </c>
      <c r="C82" s="175"/>
      <c r="D82" s="175"/>
      <c r="E82" s="154"/>
      <c r="F82" s="101"/>
      <c r="G82" s="154"/>
      <c r="H82" s="101">
        <f t="shared" si="3"/>
        <v>0</v>
      </c>
      <c r="I82" s="101"/>
      <c r="J82" s="101">
        <v>0</v>
      </c>
      <c r="K82" s="101">
        <v>0</v>
      </c>
      <c r="L82" s="58"/>
      <c r="M82" s="57"/>
      <c r="N82" s="90"/>
    </row>
    <row r="83" spans="1:14" ht="51" x14ac:dyDescent="0.2">
      <c r="A83" s="110" t="s">
        <v>173</v>
      </c>
      <c r="B83" s="115" t="s">
        <v>544</v>
      </c>
      <c r="C83" s="102" t="s">
        <v>155</v>
      </c>
      <c r="D83" s="102" t="s">
        <v>481</v>
      </c>
      <c r="E83" s="92">
        <f>437182780*1.056*1.054*1.051*1.049*1.047</f>
        <v>561684529.63611901</v>
      </c>
      <c r="F83" s="92">
        <v>0</v>
      </c>
      <c r="G83" s="129">
        <f>E83-F83</f>
        <v>561684529.63611901</v>
      </c>
      <c r="H83" s="92">
        <f t="shared" ref="H83:H88" si="4">I83+J83+K83</f>
        <v>100000</v>
      </c>
      <c r="I83" s="92">
        <f>I84</f>
        <v>100000</v>
      </c>
      <c r="J83" s="92">
        <v>0</v>
      </c>
      <c r="K83" s="92">
        <v>0</v>
      </c>
      <c r="L83" s="58"/>
      <c r="M83" s="57"/>
      <c r="N83" s="90"/>
    </row>
    <row r="84" spans="1:14" ht="26.25" thickBot="1" x14ac:dyDescent="0.25">
      <c r="A84" s="104" t="s">
        <v>434</v>
      </c>
      <c r="B84" s="112" t="s">
        <v>522</v>
      </c>
      <c r="C84" s="209"/>
      <c r="D84" s="209"/>
      <c r="E84" s="193"/>
      <c r="F84" s="125"/>
      <c r="G84" s="193"/>
      <c r="H84" s="101">
        <f t="shared" si="4"/>
        <v>100000</v>
      </c>
      <c r="I84" s="101">
        <v>100000</v>
      </c>
      <c r="J84" s="101">
        <v>0</v>
      </c>
      <c r="K84" s="101">
        <v>0</v>
      </c>
      <c r="L84" s="58"/>
      <c r="M84" s="57"/>
      <c r="N84" s="90"/>
    </row>
    <row r="85" spans="1:14" ht="63.75" x14ac:dyDescent="0.2">
      <c r="A85" s="110" t="s">
        <v>158</v>
      </c>
      <c r="B85" s="115" t="s">
        <v>544</v>
      </c>
      <c r="C85" s="102" t="s">
        <v>159</v>
      </c>
      <c r="D85" s="102" t="s">
        <v>525</v>
      </c>
      <c r="E85" s="129">
        <v>206000</v>
      </c>
      <c r="F85" s="92"/>
      <c r="G85" s="129">
        <f>E85-F85</f>
        <v>206000</v>
      </c>
      <c r="H85" s="92">
        <f t="shared" si="4"/>
        <v>206000</v>
      </c>
      <c r="I85" s="92">
        <f>I86</f>
        <v>206000</v>
      </c>
      <c r="J85" s="92">
        <v>0</v>
      </c>
      <c r="K85" s="92">
        <v>0</v>
      </c>
      <c r="L85" s="58"/>
      <c r="M85" s="57"/>
      <c r="N85" s="90"/>
    </row>
    <row r="86" spans="1:14" ht="26.25" thickBot="1" x14ac:dyDescent="0.25">
      <c r="A86" s="104" t="s">
        <v>434</v>
      </c>
      <c r="B86" s="112" t="s">
        <v>522</v>
      </c>
      <c r="C86" s="209"/>
      <c r="D86" s="209"/>
      <c r="E86" s="193"/>
      <c r="F86" s="125"/>
      <c r="G86" s="193"/>
      <c r="H86" s="101">
        <f t="shared" si="4"/>
        <v>206000</v>
      </c>
      <c r="I86" s="101">
        <v>206000</v>
      </c>
      <c r="J86" s="101">
        <v>0</v>
      </c>
      <c r="K86" s="101">
        <v>0</v>
      </c>
      <c r="L86" s="58"/>
      <c r="M86" s="57"/>
      <c r="N86" s="90"/>
    </row>
    <row r="87" spans="1:14" ht="63.75" x14ac:dyDescent="0.2">
      <c r="A87" s="110" t="s">
        <v>167</v>
      </c>
      <c r="B87" s="37" t="s">
        <v>169</v>
      </c>
      <c r="C87" s="102" t="s">
        <v>74</v>
      </c>
      <c r="D87" s="102" t="s">
        <v>543</v>
      </c>
      <c r="E87" s="129">
        <v>819000</v>
      </c>
      <c r="F87" s="92"/>
      <c r="G87" s="129">
        <f>E87-F87</f>
        <v>819000</v>
      </c>
      <c r="H87" s="92">
        <f t="shared" si="4"/>
        <v>819000</v>
      </c>
      <c r="I87" s="92">
        <f>I88</f>
        <v>819000</v>
      </c>
      <c r="J87" s="92">
        <v>0</v>
      </c>
      <c r="K87" s="92">
        <v>0</v>
      </c>
      <c r="L87" s="58"/>
      <c r="M87" s="57"/>
      <c r="N87" s="90"/>
    </row>
    <row r="88" spans="1:14" ht="26.25" thickBot="1" x14ac:dyDescent="0.25">
      <c r="A88" s="104" t="s">
        <v>434</v>
      </c>
      <c r="B88" s="112" t="s">
        <v>75</v>
      </c>
      <c r="C88" s="209"/>
      <c r="D88" s="209"/>
      <c r="E88" s="193"/>
      <c r="F88" s="125"/>
      <c r="G88" s="193"/>
      <c r="H88" s="101">
        <f t="shared" si="4"/>
        <v>819000</v>
      </c>
      <c r="I88" s="101">
        <v>819000</v>
      </c>
      <c r="J88" s="101">
        <v>0</v>
      </c>
      <c r="K88" s="101">
        <v>0</v>
      </c>
      <c r="L88" s="58"/>
      <c r="M88" s="57"/>
      <c r="N88" s="90"/>
    </row>
    <row r="89" spans="1:14" ht="39" thickBot="1" x14ac:dyDescent="0.25">
      <c r="A89" s="11" t="s">
        <v>485</v>
      </c>
      <c r="B89" s="167"/>
      <c r="C89" s="208"/>
      <c r="D89" s="208"/>
      <c r="E89" s="267"/>
      <c r="F89" s="268"/>
      <c r="G89" s="267"/>
      <c r="H89" s="284">
        <f t="shared" si="3"/>
        <v>354181766.84000003</v>
      </c>
      <c r="I89" s="210">
        <f t="shared" ref="I89:K91" si="5">I90</f>
        <v>354181766.84000003</v>
      </c>
      <c r="J89" s="210">
        <f t="shared" si="5"/>
        <v>0</v>
      </c>
      <c r="K89" s="210">
        <f t="shared" si="5"/>
        <v>0</v>
      </c>
      <c r="L89" s="58"/>
      <c r="M89" s="57"/>
      <c r="N89" s="90"/>
    </row>
    <row r="90" spans="1:14" ht="27.75" thickBot="1" x14ac:dyDescent="0.25">
      <c r="A90" s="61" t="s">
        <v>358</v>
      </c>
      <c r="B90" s="167"/>
      <c r="C90" s="208"/>
      <c r="D90" s="208"/>
      <c r="E90" s="267"/>
      <c r="F90" s="268"/>
      <c r="G90" s="267"/>
      <c r="H90" s="71">
        <f t="shared" si="3"/>
        <v>354181766.84000003</v>
      </c>
      <c r="I90" s="285">
        <f t="shared" si="5"/>
        <v>354181766.84000003</v>
      </c>
      <c r="J90" s="285">
        <f t="shared" si="5"/>
        <v>0</v>
      </c>
      <c r="K90" s="285">
        <f t="shared" si="5"/>
        <v>0</v>
      </c>
      <c r="L90" s="58"/>
      <c r="M90" s="57"/>
      <c r="N90" s="90"/>
    </row>
    <row r="91" spans="1:14" ht="27.75" thickBot="1" x14ac:dyDescent="0.25">
      <c r="A91" s="61" t="s">
        <v>360</v>
      </c>
      <c r="B91" s="167"/>
      <c r="C91" s="208"/>
      <c r="D91" s="208"/>
      <c r="E91" s="267"/>
      <c r="F91" s="268"/>
      <c r="G91" s="267"/>
      <c r="H91" s="71">
        <f t="shared" si="3"/>
        <v>354181766.84000003</v>
      </c>
      <c r="I91" s="285">
        <f t="shared" si="5"/>
        <v>354181766.84000003</v>
      </c>
      <c r="J91" s="285">
        <f t="shared" si="5"/>
        <v>0</v>
      </c>
      <c r="K91" s="285">
        <f t="shared" si="5"/>
        <v>0</v>
      </c>
      <c r="L91" s="58"/>
      <c r="M91" s="57"/>
      <c r="N91" s="90"/>
    </row>
    <row r="92" spans="1:14" ht="56.25" customHeight="1" x14ac:dyDescent="0.2">
      <c r="A92" s="110" t="s">
        <v>164</v>
      </c>
      <c r="B92" s="115" t="s">
        <v>500</v>
      </c>
      <c r="C92" s="329" t="s">
        <v>516</v>
      </c>
      <c r="D92" s="330" t="s">
        <v>543</v>
      </c>
      <c r="E92" s="331">
        <v>352713280</v>
      </c>
      <c r="F92" s="331">
        <v>0</v>
      </c>
      <c r="G92" s="331">
        <f>E92-F92</f>
        <v>352713280</v>
      </c>
      <c r="H92" s="45">
        <f t="shared" ref="H92:H99" si="6">I92+J92+K92</f>
        <v>354181766.84000003</v>
      </c>
      <c r="I92" s="45">
        <f>SUM(I93:I96)</f>
        <v>354181766.84000003</v>
      </c>
      <c r="J92" s="45">
        <f>SUM(J93:J96)</f>
        <v>0</v>
      </c>
      <c r="K92" s="45">
        <f>SUM(K93:K96)</f>
        <v>0</v>
      </c>
      <c r="L92" s="58"/>
      <c r="M92" s="57"/>
      <c r="N92" s="90"/>
    </row>
    <row r="93" spans="1:14" ht="25.5" x14ac:dyDescent="0.2">
      <c r="A93" s="117" t="s">
        <v>258</v>
      </c>
      <c r="B93" s="111" t="s">
        <v>259</v>
      </c>
      <c r="C93" s="137"/>
      <c r="D93" s="292"/>
      <c r="E93" s="130"/>
      <c r="F93" s="130"/>
      <c r="G93" s="130"/>
      <c r="H93" s="28">
        <f t="shared" si="6"/>
        <v>1468486.84</v>
      </c>
      <c r="I93" s="28">
        <v>1468486.84</v>
      </c>
      <c r="J93" s="28"/>
      <c r="K93" s="28"/>
      <c r="L93" s="58"/>
      <c r="M93" s="57"/>
      <c r="N93" s="90"/>
    </row>
    <row r="94" spans="1:14" ht="25.5" x14ac:dyDescent="0.2">
      <c r="A94" s="276" t="s">
        <v>271</v>
      </c>
      <c r="B94" s="277" t="s">
        <v>412</v>
      </c>
      <c r="C94" s="278"/>
      <c r="D94" s="279"/>
      <c r="E94" s="280"/>
      <c r="F94" s="280"/>
      <c r="G94" s="280"/>
      <c r="H94" s="170">
        <f t="shared" si="6"/>
        <v>3493732.47</v>
      </c>
      <c r="I94" s="75">
        <v>3493732.47</v>
      </c>
      <c r="J94" s="75"/>
      <c r="K94" s="75"/>
      <c r="L94" s="333"/>
      <c r="M94" s="57"/>
      <c r="N94" s="90"/>
    </row>
    <row r="95" spans="1:14" ht="25.5" x14ac:dyDescent="0.2">
      <c r="A95" s="117" t="s">
        <v>272</v>
      </c>
      <c r="B95" s="111" t="s">
        <v>512</v>
      </c>
      <c r="C95" s="146"/>
      <c r="D95" s="147"/>
      <c r="E95" s="39"/>
      <c r="F95" s="39"/>
      <c r="G95" s="39"/>
      <c r="H95" s="28">
        <f t="shared" si="6"/>
        <v>3492340.3</v>
      </c>
      <c r="I95" s="28">
        <v>3492340.3</v>
      </c>
      <c r="J95" s="28"/>
      <c r="K95" s="28"/>
      <c r="L95" s="333"/>
      <c r="M95" s="57"/>
      <c r="N95" s="90"/>
    </row>
    <row r="96" spans="1:14" ht="26.25" thickBot="1" x14ac:dyDescent="0.25">
      <c r="A96" s="104" t="s">
        <v>273</v>
      </c>
      <c r="B96" s="112" t="s">
        <v>513</v>
      </c>
      <c r="C96" s="148"/>
      <c r="D96" s="149"/>
      <c r="E96" s="123"/>
      <c r="F96" s="123"/>
      <c r="G96" s="123"/>
      <c r="H96" s="30">
        <f t="shared" si="6"/>
        <v>345727207.23000002</v>
      </c>
      <c r="I96" s="30">
        <v>345727207.23000002</v>
      </c>
      <c r="J96" s="30"/>
      <c r="K96" s="30"/>
      <c r="L96" s="333"/>
      <c r="M96" s="57"/>
      <c r="N96" s="90"/>
    </row>
    <row r="97" spans="1:14" ht="27.75" thickBot="1" x14ac:dyDescent="0.25">
      <c r="A97" s="310" t="s">
        <v>163</v>
      </c>
      <c r="B97" s="269"/>
      <c r="C97" s="311"/>
      <c r="D97" s="312"/>
      <c r="E97" s="313"/>
      <c r="F97" s="313"/>
      <c r="G97" s="313"/>
      <c r="H97" s="314">
        <f t="shared" si="6"/>
        <v>1630000</v>
      </c>
      <c r="I97" s="314">
        <f>I98</f>
        <v>1630000</v>
      </c>
      <c r="J97" s="314">
        <f>J98</f>
        <v>0</v>
      </c>
      <c r="K97" s="314">
        <f>K98</f>
        <v>0</v>
      </c>
      <c r="L97" s="58"/>
      <c r="M97" s="57"/>
      <c r="N97" s="90"/>
    </row>
    <row r="98" spans="1:14" ht="63.75" x14ac:dyDescent="0.2">
      <c r="A98" s="182" t="s">
        <v>167</v>
      </c>
      <c r="B98" s="37" t="s">
        <v>169</v>
      </c>
      <c r="C98" s="102" t="s">
        <v>170</v>
      </c>
      <c r="D98" s="102" t="s">
        <v>543</v>
      </c>
      <c r="E98" s="129">
        <v>1630000</v>
      </c>
      <c r="F98" s="92"/>
      <c r="G98" s="129">
        <f>E98</f>
        <v>1630000</v>
      </c>
      <c r="H98" s="92">
        <f t="shared" si="6"/>
        <v>1630000</v>
      </c>
      <c r="I98" s="92">
        <f>I99</f>
        <v>1630000</v>
      </c>
      <c r="J98" s="92">
        <v>0</v>
      </c>
      <c r="K98" s="92">
        <v>0</v>
      </c>
      <c r="L98" s="58"/>
      <c r="M98" s="57"/>
      <c r="N98" s="90"/>
    </row>
    <row r="99" spans="1:14" ht="26.25" thickBot="1" x14ac:dyDescent="0.25">
      <c r="A99" s="104" t="s">
        <v>171</v>
      </c>
      <c r="B99" s="112" t="s">
        <v>168</v>
      </c>
      <c r="C99" s="209"/>
      <c r="D99" s="209"/>
      <c r="E99" s="193"/>
      <c r="F99" s="125"/>
      <c r="G99" s="193"/>
      <c r="H99" s="101">
        <f t="shared" si="6"/>
        <v>1630000</v>
      </c>
      <c r="I99" s="101">
        <v>1630000</v>
      </c>
      <c r="J99" s="101">
        <v>0</v>
      </c>
      <c r="K99" s="101">
        <v>0</v>
      </c>
      <c r="L99" s="58"/>
      <c r="M99" s="57"/>
      <c r="N99" s="90"/>
    </row>
    <row r="100" spans="1:14" ht="26.25" thickBot="1" x14ac:dyDescent="0.25">
      <c r="A100" s="43" t="s">
        <v>501</v>
      </c>
      <c r="B100" s="63"/>
      <c r="C100" s="63"/>
      <c r="D100" s="63"/>
      <c r="E100" s="64"/>
      <c r="F100" s="64"/>
      <c r="G100" s="64"/>
      <c r="H100" s="65">
        <f>H17+H89+H97</f>
        <v>3661915806.6300001</v>
      </c>
      <c r="I100" s="65">
        <f>SUM(I101:I129)</f>
        <v>1797253760.6199999</v>
      </c>
      <c r="J100" s="65">
        <f>SUM(J101:J129)</f>
        <v>1564629348.6800001</v>
      </c>
      <c r="K100" s="65">
        <f>SUM(K101:K129)</f>
        <v>300032697.32999998</v>
      </c>
      <c r="L100" s="116"/>
      <c r="M100" s="118"/>
    </row>
    <row r="101" spans="1:14" ht="25.5" x14ac:dyDescent="0.2">
      <c r="A101" s="304" t="s">
        <v>171</v>
      </c>
      <c r="B101" s="115" t="s">
        <v>157</v>
      </c>
      <c r="C101" s="307"/>
      <c r="D101" s="307"/>
      <c r="E101" s="308"/>
      <c r="F101" s="308"/>
      <c r="G101" s="308"/>
      <c r="H101" s="15">
        <f t="shared" ref="H101:H129" si="7">I101+J101+K101</f>
        <v>1630000</v>
      </c>
      <c r="I101" s="92">
        <f>I99</f>
        <v>1630000</v>
      </c>
      <c r="J101" s="92">
        <f>J99</f>
        <v>0</v>
      </c>
      <c r="K101" s="92">
        <f>K99</f>
        <v>0</v>
      </c>
      <c r="L101" s="305"/>
      <c r="M101" s="118"/>
    </row>
    <row r="102" spans="1:14" ht="25.5" x14ac:dyDescent="0.2">
      <c r="A102" s="10" t="s">
        <v>434</v>
      </c>
      <c r="B102" s="5" t="s">
        <v>203</v>
      </c>
      <c r="C102" s="78"/>
      <c r="D102" s="78"/>
      <c r="E102" s="79"/>
      <c r="F102" s="79"/>
      <c r="G102" s="79"/>
      <c r="H102" s="8">
        <f t="shared" si="7"/>
        <v>10149216.859999999</v>
      </c>
      <c r="I102" s="8">
        <f>I27+I35+I44+I40+I55+I60+I62+I64+I66+I68+I70+I72+I74+I76+I78+I80+I82+I22+I84+I86+I51</f>
        <v>9117861.4900000002</v>
      </c>
      <c r="J102" s="8">
        <f>J27+J35+J44+J40+J55+J60+J62+J64+J66+J68+J70+J72+J74+J76+J78+J80+J82+J22+J84+J86+J51</f>
        <v>382106.26</v>
      </c>
      <c r="K102" s="8">
        <f>K27+K35+K44+K40+K55+K60+K62+K64+K66+K68+K70+K72+K74+K76+K78+K80+K82+K22+K84+K86+K51</f>
        <v>649249.11</v>
      </c>
    </row>
    <row r="103" spans="1:14" ht="25.5" x14ac:dyDescent="0.2">
      <c r="A103" s="166" t="s">
        <v>434</v>
      </c>
      <c r="B103" s="25" t="s">
        <v>76</v>
      </c>
      <c r="C103" s="315"/>
      <c r="D103" s="315"/>
      <c r="E103" s="316"/>
      <c r="F103" s="316"/>
      <c r="G103" s="316"/>
      <c r="H103" s="15">
        <f t="shared" si="7"/>
        <v>819000</v>
      </c>
      <c r="I103" s="15">
        <f>I88</f>
        <v>819000</v>
      </c>
      <c r="J103" s="15">
        <f>J88</f>
        <v>0</v>
      </c>
      <c r="K103" s="15">
        <f>K88</f>
        <v>0</v>
      </c>
    </row>
    <row r="104" spans="1:14" ht="25.5" x14ac:dyDescent="0.2">
      <c r="A104" s="117" t="s">
        <v>208</v>
      </c>
      <c r="B104" s="111" t="s">
        <v>157</v>
      </c>
      <c r="C104" s="78"/>
      <c r="D104" s="78"/>
      <c r="E104" s="79"/>
      <c r="F104" s="79"/>
      <c r="G104" s="79"/>
      <c r="H104" s="8">
        <f t="shared" si="7"/>
        <v>2610194.11</v>
      </c>
      <c r="I104" s="8">
        <f>I23+I56</f>
        <v>2610194.11</v>
      </c>
      <c r="J104" s="8">
        <f>J23</f>
        <v>0</v>
      </c>
      <c r="K104" s="8">
        <f>K23</f>
        <v>0</v>
      </c>
    </row>
    <row r="105" spans="1:14" ht="25.5" x14ac:dyDescent="0.2">
      <c r="A105" s="10" t="s">
        <v>427</v>
      </c>
      <c r="B105" s="5" t="s">
        <v>204</v>
      </c>
      <c r="C105" s="78"/>
      <c r="D105" s="78"/>
      <c r="E105" s="79"/>
      <c r="F105" s="79"/>
      <c r="G105" s="79"/>
      <c r="H105" s="8">
        <f t="shared" si="7"/>
        <v>3527449.3</v>
      </c>
      <c r="I105" s="8">
        <f t="shared" ref="I105:K106" si="8">I36</f>
        <v>3527449.3</v>
      </c>
      <c r="J105" s="8">
        <f t="shared" si="8"/>
        <v>0</v>
      </c>
      <c r="K105" s="8">
        <f t="shared" si="8"/>
        <v>0</v>
      </c>
    </row>
    <row r="106" spans="1:14" ht="25.5" x14ac:dyDescent="0.2">
      <c r="A106" s="10" t="s">
        <v>428</v>
      </c>
      <c r="B106" s="5" t="s">
        <v>231</v>
      </c>
      <c r="C106" s="78"/>
      <c r="D106" s="78"/>
      <c r="E106" s="79"/>
      <c r="F106" s="79"/>
      <c r="G106" s="79"/>
      <c r="H106" s="8">
        <f t="shared" si="7"/>
        <v>67021536.68</v>
      </c>
      <c r="I106" s="8">
        <f t="shared" si="8"/>
        <v>67021536.68</v>
      </c>
      <c r="J106" s="8">
        <f t="shared" si="8"/>
        <v>0</v>
      </c>
      <c r="K106" s="8">
        <f t="shared" si="8"/>
        <v>0</v>
      </c>
    </row>
    <row r="107" spans="1:14" ht="25.5" x14ac:dyDescent="0.2">
      <c r="A107" s="117" t="s">
        <v>433</v>
      </c>
      <c r="B107" s="111" t="s">
        <v>205</v>
      </c>
      <c r="C107" s="78"/>
      <c r="D107" s="78"/>
      <c r="E107" s="79"/>
      <c r="F107" s="79"/>
      <c r="G107" s="79"/>
      <c r="H107" s="8">
        <f t="shared" si="7"/>
        <v>0</v>
      </c>
      <c r="I107" s="8">
        <f t="shared" ref="I107:K108" si="9">I19</f>
        <v>0</v>
      </c>
      <c r="J107" s="8">
        <f t="shared" si="9"/>
        <v>0</v>
      </c>
      <c r="K107" s="8">
        <f t="shared" si="9"/>
        <v>0</v>
      </c>
    </row>
    <row r="108" spans="1:14" ht="25.5" x14ac:dyDescent="0.2">
      <c r="A108" s="10" t="s">
        <v>428</v>
      </c>
      <c r="B108" s="5" t="s">
        <v>230</v>
      </c>
      <c r="C108" s="78"/>
      <c r="D108" s="78"/>
      <c r="E108" s="79"/>
      <c r="F108" s="79"/>
      <c r="G108" s="79"/>
      <c r="H108" s="8">
        <f t="shared" si="7"/>
        <v>0</v>
      </c>
      <c r="I108" s="8">
        <f t="shared" si="9"/>
        <v>0</v>
      </c>
      <c r="J108" s="8">
        <f t="shared" si="9"/>
        <v>0</v>
      </c>
      <c r="K108" s="8">
        <f t="shared" si="9"/>
        <v>0</v>
      </c>
    </row>
    <row r="109" spans="1:14" ht="25.5" x14ac:dyDescent="0.2">
      <c r="A109" s="117" t="s">
        <v>427</v>
      </c>
      <c r="B109" s="111" t="s">
        <v>478</v>
      </c>
      <c r="C109" s="78"/>
      <c r="D109" s="78"/>
      <c r="E109" s="79"/>
      <c r="F109" s="79"/>
      <c r="G109" s="79"/>
      <c r="H109" s="8">
        <f t="shared" si="7"/>
        <v>5210791.88</v>
      </c>
      <c r="I109" s="8">
        <f t="shared" ref="I109:K110" si="10">I57</f>
        <v>5210791.88</v>
      </c>
      <c r="J109" s="8">
        <f t="shared" si="10"/>
        <v>0</v>
      </c>
      <c r="K109" s="8">
        <f t="shared" si="10"/>
        <v>0</v>
      </c>
    </row>
    <row r="110" spans="1:14" ht="25.5" x14ac:dyDescent="0.2">
      <c r="A110" s="117" t="s">
        <v>428</v>
      </c>
      <c r="B110" s="111" t="s">
        <v>479</v>
      </c>
      <c r="C110" s="78"/>
      <c r="D110" s="78"/>
      <c r="E110" s="79"/>
      <c r="F110" s="79"/>
      <c r="G110" s="79"/>
      <c r="H110" s="8">
        <f t="shared" si="7"/>
        <v>99005045.739999995</v>
      </c>
      <c r="I110" s="8">
        <f t="shared" si="10"/>
        <v>99005045.739999995</v>
      </c>
      <c r="J110" s="8">
        <f t="shared" si="10"/>
        <v>0</v>
      </c>
      <c r="K110" s="8">
        <f t="shared" si="10"/>
        <v>0</v>
      </c>
    </row>
    <row r="111" spans="1:14" ht="25.5" x14ac:dyDescent="0.2">
      <c r="A111" s="117" t="s">
        <v>208</v>
      </c>
      <c r="B111" s="111" t="s">
        <v>213</v>
      </c>
      <c r="C111" s="78"/>
      <c r="D111" s="78"/>
      <c r="E111" s="79"/>
      <c r="F111" s="79"/>
      <c r="G111" s="79"/>
      <c r="H111" s="8">
        <f t="shared" si="7"/>
        <v>1169681.58</v>
      </c>
      <c r="I111" s="8">
        <f>I28</f>
        <v>1169681.58</v>
      </c>
      <c r="J111" s="8">
        <f>J28</f>
        <v>0</v>
      </c>
      <c r="K111" s="8">
        <f>K28</f>
        <v>0</v>
      </c>
    </row>
    <row r="112" spans="1:14" ht="25.5" x14ac:dyDescent="0.2">
      <c r="A112" s="117" t="s">
        <v>385</v>
      </c>
      <c r="B112" s="111" t="s">
        <v>213</v>
      </c>
      <c r="C112" s="78"/>
      <c r="D112" s="78"/>
      <c r="E112" s="79"/>
      <c r="F112" s="79"/>
      <c r="G112" s="79"/>
      <c r="H112" s="8">
        <f t="shared" si="7"/>
        <v>115798475.63</v>
      </c>
      <c r="I112" s="8">
        <f>I30</f>
        <v>115798475.63</v>
      </c>
      <c r="J112" s="8">
        <f>J30</f>
        <v>0</v>
      </c>
      <c r="K112" s="8">
        <f>K30</f>
        <v>0</v>
      </c>
    </row>
    <row r="113" spans="1:16" ht="25.5" x14ac:dyDescent="0.2">
      <c r="A113" s="117" t="s">
        <v>208</v>
      </c>
      <c r="B113" s="259" t="s">
        <v>411</v>
      </c>
      <c r="C113" s="78"/>
      <c r="D113" s="78"/>
      <c r="E113" s="79"/>
      <c r="F113" s="79"/>
      <c r="G113" s="79"/>
      <c r="H113" s="8">
        <f t="shared" si="7"/>
        <v>619916.35</v>
      </c>
      <c r="I113" s="8">
        <f t="shared" ref="I113:K114" si="11">I24</f>
        <v>619916.35</v>
      </c>
      <c r="J113" s="8">
        <f t="shared" si="11"/>
        <v>0</v>
      </c>
      <c r="K113" s="8">
        <f t="shared" si="11"/>
        <v>0</v>
      </c>
    </row>
    <row r="114" spans="1:16" ht="25.5" x14ac:dyDescent="0.2">
      <c r="A114" s="117" t="s">
        <v>385</v>
      </c>
      <c r="B114" s="111" t="s">
        <v>411</v>
      </c>
      <c r="C114" s="78"/>
      <c r="D114" s="78"/>
      <c r="E114" s="79"/>
      <c r="F114" s="79"/>
      <c r="G114" s="79"/>
      <c r="H114" s="8">
        <f t="shared" si="7"/>
        <v>61371718.590000004</v>
      </c>
      <c r="I114" s="8">
        <f t="shared" si="11"/>
        <v>61371718.590000004</v>
      </c>
      <c r="J114" s="8">
        <f t="shared" si="11"/>
        <v>0</v>
      </c>
      <c r="K114" s="8">
        <f t="shared" si="11"/>
        <v>0</v>
      </c>
    </row>
    <row r="115" spans="1:16" ht="25.5" x14ac:dyDescent="0.2">
      <c r="A115" s="10" t="s">
        <v>208</v>
      </c>
      <c r="B115" s="111" t="s">
        <v>328</v>
      </c>
      <c r="C115" s="78"/>
      <c r="D115" s="78"/>
      <c r="E115" s="79"/>
      <c r="F115" s="79"/>
      <c r="G115" s="79"/>
      <c r="H115" s="8">
        <f t="shared" si="7"/>
        <v>5114044.4400000004</v>
      </c>
      <c r="I115" s="8">
        <f>I29</f>
        <v>5114044.4400000004</v>
      </c>
      <c r="J115" s="8">
        <f>J29</f>
        <v>0</v>
      </c>
      <c r="K115" s="8">
        <f>K29</f>
        <v>0</v>
      </c>
    </row>
    <row r="116" spans="1:16" ht="25.5" x14ac:dyDescent="0.2">
      <c r="A116" s="117" t="s">
        <v>209</v>
      </c>
      <c r="B116" s="111" t="s">
        <v>329</v>
      </c>
      <c r="C116" s="78"/>
      <c r="D116" s="78"/>
      <c r="E116" s="79"/>
      <c r="F116" s="79"/>
      <c r="G116" s="79"/>
      <c r="H116" s="8">
        <f t="shared" si="7"/>
        <v>506290400</v>
      </c>
      <c r="I116" s="8">
        <f>I32</f>
        <v>506290400</v>
      </c>
      <c r="J116" s="8">
        <f>J32</f>
        <v>0</v>
      </c>
      <c r="K116" s="8">
        <f>K32</f>
        <v>0</v>
      </c>
    </row>
    <row r="117" spans="1:16" ht="25.5" x14ac:dyDescent="0.2">
      <c r="A117" s="10" t="s">
        <v>448</v>
      </c>
      <c r="B117" s="111" t="s">
        <v>330</v>
      </c>
      <c r="C117" s="174"/>
      <c r="D117" s="78"/>
      <c r="E117" s="79"/>
      <c r="F117" s="79"/>
      <c r="G117" s="79"/>
      <c r="H117" s="8">
        <f t="shared" si="7"/>
        <v>869800.86</v>
      </c>
      <c r="I117" s="8">
        <f t="shared" ref="I117:K118" si="12">I41</f>
        <v>869800.86</v>
      </c>
      <c r="J117" s="8">
        <f t="shared" si="12"/>
        <v>0</v>
      </c>
      <c r="K117" s="8">
        <f t="shared" si="12"/>
        <v>0</v>
      </c>
      <c r="O117" s="298"/>
      <c r="P117" s="297"/>
    </row>
    <row r="118" spans="1:16" ht="25.5" x14ac:dyDescent="0.2">
      <c r="A118" s="10" t="s">
        <v>449</v>
      </c>
      <c r="B118" s="111" t="s">
        <v>206</v>
      </c>
      <c r="C118" s="78"/>
      <c r="D118" s="78"/>
      <c r="E118" s="79"/>
      <c r="F118" s="79"/>
      <c r="G118" s="79"/>
      <c r="H118" s="8">
        <f t="shared" si="7"/>
        <v>86110284.420000002</v>
      </c>
      <c r="I118" s="8">
        <f t="shared" si="12"/>
        <v>86110284.420000002</v>
      </c>
      <c r="J118" s="8">
        <f t="shared" si="12"/>
        <v>0</v>
      </c>
      <c r="K118" s="8">
        <f t="shared" si="12"/>
        <v>0</v>
      </c>
      <c r="O118" s="298"/>
      <c r="P118" s="297"/>
    </row>
    <row r="119" spans="1:16" ht="25.5" x14ac:dyDescent="0.2">
      <c r="A119" s="117" t="s">
        <v>445</v>
      </c>
      <c r="B119" s="111" t="s">
        <v>211</v>
      </c>
      <c r="C119" s="78"/>
      <c r="D119" s="78"/>
      <c r="E119" s="79"/>
      <c r="F119" s="79"/>
      <c r="G119" s="79"/>
      <c r="H119" s="8">
        <f t="shared" si="7"/>
        <v>0</v>
      </c>
      <c r="I119" s="8">
        <f>I45</f>
        <v>0</v>
      </c>
      <c r="J119" s="8">
        <f>J45</f>
        <v>0</v>
      </c>
      <c r="K119" s="8">
        <f>K45</f>
        <v>0</v>
      </c>
      <c r="O119" s="298"/>
      <c r="P119" s="297"/>
    </row>
    <row r="120" spans="1:16" ht="25.5" x14ac:dyDescent="0.2">
      <c r="A120" s="117" t="s">
        <v>446</v>
      </c>
      <c r="B120" s="111" t="s">
        <v>211</v>
      </c>
      <c r="C120" s="78"/>
      <c r="D120" s="78"/>
      <c r="E120" s="79"/>
      <c r="F120" s="79"/>
      <c r="G120" s="79"/>
      <c r="H120" s="8">
        <f t="shared" si="7"/>
        <v>0</v>
      </c>
      <c r="I120" s="8">
        <f>I47</f>
        <v>0</v>
      </c>
      <c r="J120" s="8">
        <f>J47</f>
        <v>0</v>
      </c>
      <c r="K120" s="8">
        <f>K47</f>
        <v>0</v>
      </c>
      <c r="O120" s="298"/>
      <c r="P120" s="297"/>
    </row>
    <row r="121" spans="1:16" ht="25.5" x14ac:dyDescent="0.25">
      <c r="A121" s="10" t="s">
        <v>445</v>
      </c>
      <c r="B121" s="111" t="s">
        <v>331</v>
      </c>
      <c r="C121" s="99"/>
      <c r="D121" s="99"/>
      <c r="E121" s="98"/>
      <c r="F121" s="98"/>
      <c r="G121" s="98"/>
      <c r="H121" s="8">
        <f t="shared" si="7"/>
        <v>8555679.9900000002</v>
      </c>
      <c r="I121" s="8">
        <f>I46</f>
        <v>2242605.4</v>
      </c>
      <c r="J121" s="8">
        <f>J46</f>
        <v>3319240.1</v>
      </c>
      <c r="K121" s="8">
        <f>K46</f>
        <v>2993834.49</v>
      </c>
    </row>
    <row r="122" spans="1:16" ht="25.5" x14ac:dyDescent="0.25">
      <c r="A122" s="10" t="s">
        <v>446</v>
      </c>
      <c r="B122" s="5" t="s">
        <v>332</v>
      </c>
      <c r="C122" s="99"/>
      <c r="D122" s="99"/>
      <c r="E122" s="98"/>
      <c r="F122" s="98"/>
      <c r="G122" s="98"/>
      <c r="H122" s="8">
        <f t="shared" si="7"/>
        <v>117477218.50999999</v>
      </c>
      <c r="I122" s="8">
        <f t="shared" ref="I122:K123" si="13">I48</f>
        <v>17761434.780000001</v>
      </c>
      <c r="J122" s="8">
        <f t="shared" si="13"/>
        <v>46800570</v>
      </c>
      <c r="K122" s="8">
        <f t="shared" si="13"/>
        <v>52915213.729999997</v>
      </c>
    </row>
    <row r="123" spans="1:16" ht="25.5" x14ac:dyDescent="0.25">
      <c r="A123" s="10" t="s">
        <v>207</v>
      </c>
      <c r="B123" s="5" t="s">
        <v>333</v>
      </c>
      <c r="C123" s="99"/>
      <c r="D123" s="99"/>
      <c r="E123" s="98"/>
      <c r="F123" s="98"/>
      <c r="G123" s="98"/>
      <c r="H123" s="8">
        <f t="shared" si="7"/>
        <v>729535100</v>
      </c>
      <c r="I123" s="8">
        <f t="shared" si="13"/>
        <v>204256500</v>
      </c>
      <c r="J123" s="8">
        <f t="shared" si="13"/>
        <v>281804200</v>
      </c>
      <c r="K123" s="8">
        <f t="shared" si="13"/>
        <v>243474400</v>
      </c>
    </row>
    <row r="124" spans="1:16" ht="25.5" x14ac:dyDescent="0.25">
      <c r="A124" s="117" t="s">
        <v>413</v>
      </c>
      <c r="B124" s="5" t="s">
        <v>165</v>
      </c>
      <c r="C124" s="99"/>
      <c r="D124" s="99"/>
      <c r="E124" s="98"/>
      <c r="F124" s="98"/>
      <c r="G124" s="98"/>
      <c r="H124" s="8">
        <f t="shared" si="7"/>
        <v>14848484.85</v>
      </c>
      <c r="I124" s="8">
        <f t="shared" ref="I124:K125" si="14">I52</f>
        <v>2525252.5299999998</v>
      </c>
      <c r="J124" s="8">
        <f t="shared" si="14"/>
        <v>12323232.32</v>
      </c>
      <c r="K124" s="8">
        <f t="shared" si="14"/>
        <v>0</v>
      </c>
    </row>
    <row r="125" spans="1:16" ht="26.25" customHeight="1" x14ac:dyDescent="0.25">
      <c r="A125" s="276" t="s">
        <v>147</v>
      </c>
      <c r="B125" s="5" t="s">
        <v>175</v>
      </c>
      <c r="C125" s="286"/>
      <c r="D125" s="286"/>
      <c r="E125" s="287"/>
      <c r="F125" s="287"/>
      <c r="G125" s="287"/>
      <c r="H125" s="16">
        <f t="shared" si="7"/>
        <v>1470000000</v>
      </c>
      <c r="I125" s="16">
        <f t="shared" si="14"/>
        <v>250000000</v>
      </c>
      <c r="J125" s="16">
        <f t="shared" si="14"/>
        <v>1220000000</v>
      </c>
      <c r="K125" s="16">
        <f t="shared" si="14"/>
        <v>0</v>
      </c>
    </row>
    <row r="126" spans="1:16" ht="26.25" customHeight="1" x14ac:dyDescent="0.25">
      <c r="A126" s="117" t="s">
        <v>258</v>
      </c>
      <c r="B126" s="111" t="s">
        <v>109</v>
      </c>
      <c r="C126" s="99"/>
      <c r="D126" s="99"/>
      <c r="E126" s="98"/>
      <c r="F126" s="98"/>
      <c r="G126" s="98"/>
      <c r="H126" s="8">
        <f t="shared" si="7"/>
        <v>1468486.84</v>
      </c>
      <c r="I126" s="8">
        <f t="shared" ref="I126:K129" si="15">I93</f>
        <v>1468486.84</v>
      </c>
      <c r="J126" s="8">
        <f t="shared" si="15"/>
        <v>0</v>
      </c>
      <c r="K126" s="8">
        <f t="shared" si="15"/>
        <v>0</v>
      </c>
    </row>
    <row r="127" spans="1:16" ht="26.25" customHeight="1" x14ac:dyDescent="0.25">
      <c r="A127" s="117" t="s">
        <v>271</v>
      </c>
      <c r="B127" s="111" t="s">
        <v>214</v>
      </c>
      <c r="C127" s="99"/>
      <c r="D127" s="99"/>
      <c r="E127" s="98"/>
      <c r="F127" s="98"/>
      <c r="G127" s="98"/>
      <c r="H127" s="8">
        <f t="shared" si="7"/>
        <v>3493732.47</v>
      </c>
      <c r="I127" s="8">
        <f t="shared" si="15"/>
        <v>3493732.47</v>
      </c>
      <c r="J127" s="8">
        <f t="shared" si="15"/>
        <v>0</v>
      </c>
      <c r="K127" s="8">
        <f t="shared" si="15"/>
        <v>0</v>
      </c>
    </row>
    <row r="128" spans="1:16" ht="26.25" customHeight="1" x14ac:dyDescent="0.25">
      <c r="A128" s="117" t="s">
        <v>272</v>
      </c>
      <c r="B128" s="111" t="s">
        <v>530</v>
      </c>
      <c r="C128" s="99"/>
      <c r="D128" s="99"/>
      <c r="E128" s="98"/>
      <c r="F128" s="98"/>
      <c r="G128" s="98"/>
      <c r="H128" s="8">
        <f t="shared" si="7"/>
        <v>3492340.3</v>
      </c>
      <c r="I128" s="8">
        <f t="shared" si="15"/>
        <v>3492340.3</v>
      </c>
      <c r="J128" s="8">
        <f t="shared" si="15"/>
        <v>0</v>
      </c>
      <c r="K128" s="8">
        <f t="shared" si="15"/>
        <v>0</v>
      </c>
    </row>
    <row r="129" spans="1:13" ht="26.25" customHeight="1" thickBot="1" x14ac:dyDescent="0.3">
      <c r="A129" s="104" t="s">
        <v>273</v>
      </c>
      <c r="B129" s="112" t="s">
        <v>531</v>
      </c>
      <c r="C129" s="288"/>
      <c r="D129" s="288"/>
      <c r="E129" s="289"/>
      <c r="F129" s="289"/>
      <c r="G129" s="289"/>
      <c r="H129" s="16">
        <f t="shared" si="7"/>
        <v>345727207.23000002</v>
      </c>
      <c r="I129" s="14">
        <f t="shared" si="15"/>
        <v>345727207.23000002</v>
      </c>
      <c r="J129" s="14">
        <f t="shared" si="15"/>
        <v>0</v>
      </c>
      <c r="K129" s="14">
        <f t="shared" si="15"/>
        <v>0</v>
      </c>
    </row>
    <row r="130" spans="1:13" ht="19.5" customHeight="1" thickBot="1" x14ac:dyDescent="0.25">
      <c r="A130" s="342" t="s">
        <v>528</v>
      </c>
      <c r="B130" s="342"/>
      <c r="C130" s="342"/>
      <c r="D130" s="342"/>
      <c r="E130" s="342"/>
      <c r="F130" s="342"/>
      <c r="G130" s="342"/>
      <c r="H130" s="342"/>
      <c r="I130" s="342"/>
      <c r="J130" s="342"/>
      <c r="K130" s="342"/>
    </row>
    <row r="131" spans="1:13" ht="43.5" customHeight="1" thickBot="1" x14ac:dyDescent="0.25">
      <c r="A131" s="11" t="s">
        <v>485</v>
      </c>
      <c r="B131" s="34"/>
      <c r="C131" s="34"/>
      <c r="D131" s="34"/>
      <c r="E131" s="34"/>
      <c r="F131" s="34"/>
      <c r="G131" s="34"/>
      <c r="H131" s="33">
        <f t="shared" ref="H131:H139" si="16">I131+J131+K131</f>
        <v>41245781.120000005</v>
      </c>
      <c r="I131" s="33">
        <f>I132+I135</f>
        <v>41245781.120000005</v>
      </c>
      <c r="J131" s="33">
        <f>J132+J135</f>
        <v>0</v>
      </c>
      <c r="K131" s="33">
        <f>K132+K135</f>
        <v>0</v>
      </c>
      <c r="L131" s="3"/>
    </row>
    <row r="132" spans="1:13" ht="72.75" customHeight="1" thickBot="1" x14ac:dyDescent="0.25">
      <c r="A132" s="61" t="s">
        <v>361</v>
      </c>
      <c r="B132" s="167"/>
      <c r="C132" s="176"/>
      <c r="D132" s="177"/>
      <c r="E132" s="178"/>
      <c r="F132" s="178"/>
      <c r="G132" s="178"/>
      <c r="H132" s="71">
        <f t="shared" si="16"/>
        <v>17974999.120000001</v>
      </c>
      <c r="I132" s="71">
        <f t="shared" ref="I132:K133" si="17">SUM(I133)</f>
        <v>17974999.120000001</v>
      </c>
      <c r="J132" s="71">
        <f t="shared" si="17"/>
        <v>0</v>
      </c>
      <c r="K132" s="71">
        <f t="shared" si="17"/>
        <v>0</v>
      </c>
      <c r="L132" s="60"/>
      <c r="M132" s="60"/>
    </row>
    <row r="133" spans="1:13" ht="38.25" x14ac:dyDescent="0.2">
      <c r="A133" s="110" t="s">
        <v>60</v>
      </c>
      <c r="B133" s="115" t="s">
        <v>520</v>
      </c>
      <c r="C133" s="102" t="s">
        <v>511</v>
      </c>
      <c r="D133" s="102" t="s">
        <v>323</v>
      </c>
      <c r="E133" s="129">
        <v>250928828.80000001</v>
      </c>
      <c r="F133" s="129">
        <v>0</v>
      </c>
      <c r="G133" s="129">
        <f>E133-F133</f>
        <v>250928828.80000001</v>
      </c>
      <c r="H133" s="45">
        <f t="shared" si="16"/>
        <v>17974999.120000001</v>
      </c>
      <c r="I133" s="45">
        <f t="shared" si="17"/>
        <v>17974999.120000001</v>
      </c>
      <c r="J133" s="45">
        <f t="shared" si="17"/>
        <v>0</v>
      </c>
      <c r="K133" s="45">
        <f t="shared" si="17"/>
        <v>0</v>
      </c>
      <c r="L133" s="60"/>
      <c r="M133" s="60"/>
    </row>
    <row r="134" spans="1:13" ht="26.25" thickBot="1" x14ac:dyDescent="0.25">
      <c r="A134" s="17" t="s">
        <v>457</v>
      </c>
      <c r="B134" s="112" t="s">
        <v>9</v>
      </c>
      <c r="C134" s="148"/>
      <c r="D134" s="149"/>
      <c r="E134" s="123"/>
      <c r="F134" s="123"/>
      <c r="G134" s="123"/>
      <c r="H134" s="30">
        <f t="shared" si="16"/>
        <v>17974999.120000001</v>
      </c>
      <c r="I134" s="30">
        <v>17974999.120000001</v>
      </c>
      <c r="J134" s="30"/>
      <c r="K134" s="30"/>
      <c r="L134" s="60"/>
      <c r="M134" s="60"/>
    </row>
    <row r="135" spans="1:13" ht="27.75" thickBot="1" x14ac:dyDescent="0.25">
      <c r="A135" s="61" t="s">
        <v>437</v>
      </c>
      <c r="B135" s="167"/>
      <c r="C135" s="176"/>
      <c r="D135" s="177"/>
      <c r="E135" s="178"/>
      <c r="F135" s="178"/>
      <c r="G135" s="178"/>
      <c r="H135" s="71">
        <f t="shared" si="16"/>
        <v>23270782</v>
      </c>
      <c r="I135" s="71">
        <f>I136</f>
        <v>23270782</v>
      </c>
      <c r="J135" s="71">
        <f>J136</f>
        <v>0</v>
      </c>
      <c r="K135" s="71">
        <f>K136</f>
        <v>0</v>
      </c>
      <c r="L135" s="60"/>
      <c r="M135" s="60"/>
    </row>
    <row r="136" spans="1:13" ht="63.75" x14ac:dyDescent="0.2">
      <c r="A136" s="185" t="s">
        <v>438</v>
      </c>
      <c r="B136" s="25" t="s">
        <v>534</v>
      </c>
      <c r="C136" s="222" t="s">
        <v>443</v>
      </c>
      <c r="D136" s="325" t="s">
        <v>444</v>
      </c>
      <c r="E136" s="326">
        <v>2007192</v>
      </c>
      <c r="F136" s="129"/>
      <c r="G136" s="218">
        <f>E136-F136</f>
        <v>2007192</v>
      </c>
      <c r="H136" s="29">
        <f t="shared" si="16"/>
        <v>23270782</v>
      </c>
      <c r="I136" s="29">
        <f>SUM(I137:I139)</f>
        <v>23270782</v>
      </c>
      <c r="J136" s="29">
        <f>SUM(J137:J139)</f>
        <v>0</v>
      </c>
      <c r="K136" s="29">
        <f>SUM(K137:K139)</f>
        <v>0</v>
      </c>
      <c r="L136" s="60"/>
      <c r="M136" s="60"/>
    </row>
    <row r="137" spans="1:13" ht="25.5" x14ac:dyDescent="0.2">
      <c r="A137" s="238" t="s">
        <v>439</v>
      </c>
      <c r="B137" s="111" t="s">
        <v>440</v>
      </c>
      <c r="C137" s="327"/>
      <c r="D137" s="328"/>
      <c r="E137" s="10"/>
      <c r="F137" s="10"/>
      <c r="G137" s="10"/>
      <c r="H137" s="28">
        <f t="shared" si="16"/>
        <v>230694.25</v>
      </c>
      <c r="I137" s="130">
        <v>230694.25</v>
      </c>
      <c r="J137" s="28"/>
      <c r="K137" s="28"/>
      <c r="L137" s="333"/>
      <c r="M137" s="60"/>
    </row>
    <row r="138" spans="1:13" ht="25.5" x14ac:dyDescent="0.2">
      <c r="A138" s="238" t="s">
        <v>441</v>
      </c>
      <c r="B138" s="111" t="s">
        <v>512</v>
      </c>
      <c r="C138" s="146"/>
      <c r="D138" s="147"/>
      <c r="E138" s="39"/>
      <c r="F138" s="39"/>
      <c r="G138" s="39"/>
      <c r="H138" s="28">
        <f t="shared" si="16"/>
        <v>230409.61</v>
      </c>
      <c r="I138" s="28">
        <v>230409.61</v>
      </c>
      <c r="J138" s="28"/>
      <c r="K138" s="28"/>
      <c r="L138" s="333"/>
      <c r="M138" s="60"/>
    </row>
    <row r="139" spans="1:13" ht="26.25" thickBot="1" x14ac:dyDescent="0.25">
      <c r="A139" s="332" t="s">
        <v>442</v>
      </c>
      <c r="B139" s="112" t="s">
        <v>513</v>
      </c>
      <c r="C139" s="148"/>
      <c r="D139" s="149"/>
      <c r="E139" s="123"/>
      <c r="F139" s="123"/>
      <c r="G139" s="123"/>
      <c r="H139" s="30">
        <f t="shared" si="16"/>
        <v>22809678.140000001</v>
      </c>
      <c r="I139" s="30">
        <v>22809678.140000001</v>
      </c>
      <c r="J139" s="153"/>
      <c r="K139" s="153"/>
      <c r="L139" s="333"/>
      <c r="M139" s="60"/>
    </row>
    <row r="140" spans="1:13" ht="25.5" customHeight="1" thickBot="1" x14ac:dyDescent="0.25">
      <c r="A140" s="43" t="s">
        <v>527</v>
      </c>
      <c r="B140" s="69"/>
      <c r="C140" s="69"/>
      <c r="D140" s="69"/>
      <c r="E140" s="69"/>
      <c r="F140" s="69"/>
      <c r="G140" s="69"/>
      <c r="H140" s="70">
        <f>H131</f>
        <v>41245781.120000005</v>
      </c>
      <c r="I140" s="70">
        <f>SUM(I141:I144)</f>
        <v>41245781.120000005</v>
      </c>
      <c r="J140" s="70">
        <f>SUM(J141:J144)</f>
        <v>0</v>
      </c>
      <c r="K140" s="70">
        <f>SUM(K141:K144)</f>
        <v>0</v>
      </c>
      <c r="L140" s="3"/>
      <c r="M140" s="121"/>
    </row>
    <row r="141" spans="1:13" ht="25.5" customHeight="1" x14ac:dyDescent="0.2">
      <c r="A141" s="270" t="s">
        <v>439</v>
      </c>
      <c r="B141" s="259" t="s">
        <v>530</v>
      </c>
      <c r="C141" s="166"/>
      <c r="D141" s="166"/>
      <c r="E141" s="166"/>
      <c r="F141" s="166"/>
      <c r="G141" s="166"/>
      <c r="H141" s="29">
        <f>I141+J141+K141</f>
        <v>230694.25</v>
      </c>
      <c r="I141" s="218">
        <f>I137</f>
        <v>230694.25</v>
      </c>
      <c r="J141" s="218"/>
      <c r="K141" s="218"/>
      <c r="L141" s="3"/>
      <c r="M141" s="121"/>
    </row>
    <row r="142" spans="1:13" ht="25.5" customHeight="1" x14ac:dyDescent="0.2">
      <c r="A142" s="238" t="s">
        <v>441</v>
      </c>
      <c r="B142" s="111" t="s">
        <v>530</v>
      </c>
      <c r="C142" s="117"/>
      <c r="D142" s="117"/>
      <c r="E142" s="117"/>
      <c r="F142" s="117"/>
      <c r="G142" s="117"/>
      <c r="H142" s="29">
        <f>I142+J142+K142</f>
        <v>230409.61</v>
      </c>
      <c r="I142" s="130">
        <f>I138</f>
        <v>230409.61</v>
      </c>
      <c r="J142" s="130"/>
      <c r="K142" s="130"/>
      <c r="L142" s="3"/>
      <c r="M142" s="121"/>
    </row>
    <row r="143" spans="1:13" ht="25.5" customHeight="1" x14ac:dyDescent="0.2">
      <c r="A143" s="238" t="s">
        <v>442</v>
      </c>
      <c r="B143" s="111" t="s">
        <v>531</v>
      </c>
      <c r="C143" s="117"/>
      <c r="D143" s="117"/>
      <c r="E143" s="117"/>
      <c r="F143" s="117"/>
      <c r="G143" s="117"/>
      <c r="H143" s="29">
        <f>I143+J143+K143</f>
        <v>22809678.140000001</v>
      </c>
      <c r="I143" s="130">
        <f>I139</f>
        <v>22809678.140000001</v>
      </c>
      <c r="J143" s="130"/>
      <c r="K143" s="130"/>
      <c r="L143" s="3"/>
      <c r="M143" s="121"/>
    </row>
    <row r="144" spans="1:13" ht="30" customHeight="1" thickBot="1" x14ac:dyDescent="0.25">
      <c r="A144" s="202" t="s">
        <v>509</v>
      </c>
      <c r="B144" s="269" t="s">
        <v>10</v>
      </c>
      <c r="C144" s="89"/>
      <c r="D144" s="89"/>
      <c r="E144" s="89"/>
      <c r="F144" s="89"/>
      <c r="G144" s="89"/>
      <c r="H144" s="153">
        <f>I144+J144+K144</f>
        <v>17974999.120000001</v>
      </c>
      <c r="I144" s="153">
        <f>I134</f>
        <v>17974999.120000001</v>
      </c>
      <c r="J144" s="153">
        <f>J134</f>
        <v>0</v>
      </c>
      <c r="K144" s="153">
        <f>K134</f>
        <v>0</v>
      </c>
    </row>
    <row r="145" spans="1:14" ht="27" customHeight="1" thickBot="1" x14ac:dyDescent="0.25">
      <c r="A145" s="342" t="s">
        <v>535</v>
      </c>
      <c r="B145" s="342"/>
      <c r="C145" s="342"/>
      <c r="D145" s="342"/>
      <c r="E145" s="342"/>
      <c r="F145" s="342"/>
      <c r="G145" s="342"/>
      <c r="H145" s="342"/>
      <c r="I145" s="342"/>
      <c r="J145" s="342"/>
      <c r="K145" s="342"/>
    </row>
    <row r="146" spans="1:14" ht="47.25" customHeight="1" thickBot="1" x14ac:dyDescent="0.25">
      <c r="A146" s="11" t="s">
        <v>486</v>
      </c>
      <c r="B146" s="54"/>
      <c r="C146" s="32"/>
      <c r="D146" s="32"/>
      <c r="E146" s="32"/>
      <c r="F146" s="32"/>
      <c r="G146" s="32"/>
      <c r="H146" s="33">
        <f t="shared" ref="H146:H277" si="18">I146+J146+K146</f>
        <v>836581851.13</v>
      </c>
      <c r="I146" s="33">
        <f>I147+I184</f>
        <v>603563022.26999998</v>
      </c>
      <c r="J146" s="33">
        <f>J147+J184</f>
        <v>16266575.66</v>
      </c>
      <c r="K146" s="33">
        <f>K147+K184</f>
        <v>216752253.20000002</v>
      </c>
    </row>
    <row r="147" spans="1:14" ht="51.75" customHeight="1" thickBot="1" x14ac:dyDescent="0.25">
      <c r="A147" s="61" t="s">
        <v>359</v>
      </c>
      <c r="B147" s="54"/>
      <c r="C147" s="32"/>
      <c r="D147" s="32"/>
      <c r="E147" s="32"/>
      <c r="F147" s="32"/>
      <c r="G147" s="32"/>
      <c r="H147" s="71">
        <f t="shared" si="18"/>
        <v>603563022.26999998</v>
      </c>
      <c r="I147" s="71">
        <f>I148+I151+I154+I157+I160+I163+I166+I169+I172+I175+I178+I181</f>
        <v>603563022.26999998</v>
      </c>
      <c r="J147" s="71">
        <f>J148+J151+J154+J157+J160+J163+J166+J169+J172+J175+J178+J181</f>
        <v>0</v>
      </c>
      <c r="K147" s="71">
        <f>K148+K151+K154+K157+K160+K163+K166+K169+K172+K175+K178+K181</f>
        <v>0</v>
      </c>
      <c r="L147" s="3"/>
    </row>
    <row r="148" spans="1:14" ht="84" customHeight="1" x14ac:dyDescent="0.2">
      <c r="A148" s="182" t="s">
        <v>174</v>
      </c>
      <c r="B148" s="37" t="s">
        <v>544</v>
      </c>
      <c r="C148" s="102" t="s">
        <v>523</v>
      </c>
      <c r="D148" s="102" t="s">
        <v>543</v>
      </c>
      <c r="E148" s="129">
        <v>159131763</v>
      </c>
      <c r="F148" s="129">
        <v>33334767.359999999</v>
      </c>
      <c r="G148" s="129">
        <f>E148-F148</f>
        <v>125796995.64</v>
      </c>
      <c r="H148" s="45">
        <f t="shared" si="18"/>
        <v>26521928.469999999</v>
      </c>
      <c r="I148" s="45">
        <f>SUM(I149:I150)</f>
        <v>26521928.469999999</v>
      </c>
      <c r="J148" s="45">
        <f>SUM(J149:J150)</f>
        <v>0</v>
      </c>
      <c r="K148" s="45">
        <f>SUM(K149:K150)</f>
        <v>0</v>
      </c>
      <c r="L148" s="3"/>
    </row>
    <row r="149" spans="1:14" ht="33.75" customHeight="1" x14ac:dyDescent="0.2">
      <c r="A149" s="10" t="s">
        <v>450</v>
      </c>
      <c r="B149" s="5" t="s">
        <v>6</v>
      </c>
      <c r="C149" s="10"/>
      <c r="D149" s="117"/>
      <c r="E149" s="10"/>
      <c r="F149" s="10"/>
      <c r="G149" s="10"/>
      <c r="H149" s="28">
        <f t="shared" si="18"/>
        <v>1326096.43</v>
      </c>
      <c r="I149" s="28">
        <v>1326096.43</v>
      </c>
      <c r="J149" s="28"/>
      <c r="K149" s="28"/>
      <c r="L149" s="58"/>
      <c r="M149" s="58"/>
    </row>
    <row r="150" spans="1:14" ht="36" customHeight="1" thickBot="1" x14ac:dyDescent="0.25">
      <c r="A150" s="17" t="s">
        <v>451</v>
      </c>
      <c r="B150" s="6" t="s">
        <v>3</v>
      </c>
      <c r="C150" s="17"/>
      <c r="D150" s="104"/>
      <c r="E150" s="17"/>
      <c r="F150" s="17"/>
      <c r="G150" s="17"/>
      <c r="H150" s="30">
        <f t="shared" si="18"/>
        <v>25195832.039999999</v>
      </c>
      <c r="I150" s="30">
        <v>25195832.039999999</v>
      </c>
      <c r="J150" s="30"/>
      <c r="K150" s="30"/>
      <c r="L150" s="58"/>
      <c r="M150" s="58"/>
    </row>
    <row r="151" spans="1:14" ht="155.25" customHeight="1" x14ac:dyDescent="0.2">
      <c r="A151" s="182" t="s">
        <v>215</v>
      </c>
      <c r="B151" s="37" t="s">
        <v>544</v>
      </c>
      <c r="C151" s="102" t="s">
        <v>324</v>
      </c>
      <c r="D151" s="102" t="s">
        <v>543</v>
      </c>
      <c r="E151" s="129">
        <v>97965289.659999996</v>
      </c>
      <c r="F151" s="129">
        <v>0</v>
      </c>
      <c r="G151" s="129">
        <f>E151-F151</f>
        <v>97965289.659999996</v>
      </c>
      <c r="H151" s="45">
        <f t="shared" si="18"/>
        <v>97965289.660000011</v>
      </c>
      <c r="I151" s="45">
        <f>SUM(I152:I153)</f>
        <v>97965289.660000011</v>
      </c>
      <c r="J151" s="45">
        <f>SUM(J153:J153)</f>
        <v>0</v>
      </c>
      <c r="K151" s="45">
        <f>SUM(K153:K153)</f>
        <v>0</v>
      </c>
      <c r="L151" s="58"/>
    </row>
    <row r="152" spans="1:14" ht="36" customHeight="1" x14ac:dyDescent="0.2">
      <c r="A152" s="10" t="s">
        <v>452</v>
      </c>
      <c r="B152" s="5" t="s">
        <v>453</v>
      </c>
      <c r="C152" s="105"/>
      <c r="D152" s="105"/>
      <c r="E152" s="309"/>
      <c r="F152" s="309"/>
      <c r="G152" s="309"/>
      <c r="H152" s="28">
        <f t="shared" si="18"/>
        <v>4898264.4800000004</v>
      </c>
      <c r="I152" s="130">
        <v>4898264.4800000004</v>
      </c>
      <c r="J152" s="28"/>
      <c r="K152" s="28"/>
      <c r="L152" s="58"/>
    </row>
    <row r="153" spans="1:14" ht="36.75" customHeight="1" thickBot="1" x14ac:dyDescent="0.25">
      <c r="A153" s="17" t="s">
        <v>451</v>
      </c>
      <c r="B153" s="6" t="s">
        <v>454</v>
      </c>
      <c r="C153" s="103"/>
      <c r="D153" s="103"/>
      <c r="E153" s="103"/>
      <c r="F153" s="103"/>
      <c r="G153" s="103"/>
      <c r="H153" s="30">
        <f t="shared" si="18"/>
        <v>93067025.180000007</v>
      </c>
      <c r="I153" s="30">
        <v>93067025.180000007</v>
      </c>
      <c r="J153" s="30"/>
      <c r="K153" s="30"/>
      <c r="L153" s="58"/>
      <c r="M153" s="58"/>
    </row>
    <row r="154" spans="1:14" ht="156.75" customHeight="1" x14ac:dyDescent="0.2">
      <c r="A154" s="182" t="s">
        <v>351</v>
      </c>
      <c r="B154" s="37" t="s">
        <v>544</v>
      </c>
      <c r="C154" s="102" t="s">
        <v>325</v>
      </c>
      <c r="D154" s="102" t="s">
        <v>543</v>
      </c>
      <c r="E154" s="129">
        <v>102276224.11</v>
      </c>
      <c r="F154" s="129">
        <v>0</v>
      </c>
      <c r="G154" s="129">
        <f>E154-F154</f>
        <v>102276224.11</v>
      </c>
      <c r="H154" s="45">
        <f t="shared" si="18"/>
        <v>102276224.11</v>
      </c>
      <c r="I154" s="45">
        <f>SUM(I155:I156)</f>
        <v>102276224.11</v>
      </c>
      <c r="J154" s="45">
        <f>SUM(J155:J156)</f>
        <v>0</v>
      </c>
      <c r="K154" s="45">
        <f>SUM(K155:K156)</f>
        <v>0</v>
      </c>
      <c r="L154" s="58"/>
    </row>
    <row r="155" spans="1:14" ht="25.5" x14ac:dyDescent="0.2">
      <c r="A155" s="10" t="s">
        <v>452</v>
      </c>
      <c r="B155" s="5" t="s">
        <v>455</v>
      </c>
      <c r="C155" s="105"/>
      <c r="D155" s="105"/>
      <c r="E155" s="324"/>
      <c r="F155" s="171"/>
      <c r="G155" s="171"/>
      <c r="H155" s="75">
        <f t="shared" si="18"/>
        <v>5113811.21</v>
      </c>
      <c r="I155" s="170">
        <v>5113811.21</v>
      </c>
      <c r="J155" s="170"/>
      <c r="K155" s="170"/>
      <c r="L155" s="58"/>
    </row>
    <row r="156" spans="1:14" ht="26.25" thickBot="1" x14ac:dyDescent="0.25">
      <c r="A156" s="17" t="s">
        <v>451</v>
      </c>
      <c r="B156" s="6" t="s">
        <v>456</v>
      </c>
      <c r="C156" s="103"/>
      <c r="D156" s="103"/>
      <c r="E156" s="103"/>
      <c r="F156" s="103"/>
      <c r="G156" s="103"/>
      <c r="H156" s="30">
        <f t="shared" si="18"/>
        <v>97162412.900000006</v>
      </c>
      <c r="I156" s="30">
        <v>97162412.900000006</v>
      </c>
      <c r="J156" s="30"/>
      <c r="K156" s="30"/>
      <c r="L156" s="58"/>
      <c r="M156" s="58"/>
      <c r="N156" s="58"/>
    </row>
    <row r="157" spans="1:14" ht="93" customHeight="1" x14ac:dyDescent="0.2">
      <c r="A157" s="182" t="s">
        <v>352</v>
      </c>
      <c r="B157" s="115" t="s">
        <v>544</v>
      </c>
      <c r="C157" s="102" t="s">
        <v>322</v>
      </c>
      <c r="D157" s="102" t="s">
        <v>543</v>
      </c>
      <c r="E157" s="129">
        <v>57104309.210000001</v>
      </c>
      <c r="F157" s="129">
        <v>0</v>
      </c>
      <c r="G157" s="129">
        <f>E157-F157</f>
        <v>57104309.210000001</v>
      </c>
      <c r="H157" s="45">
        <f t="shared" ref="H157:H168" si="19">I157+J157+K157</f>
        <v>57104309.210000001</v>
      </c>
      <c r="I157" s="45">
        <f>SUM(I158:I159)</f>
        <v>57104309.210000001</v>
      </c>
      <c r="J157" s="45">
        <f>SUM(J158:J159)</f>
        <v>0</v>
      </c>
      <c r="K157" s="45">
        <f>SUM(K158:K159)</f>
        <v>0</v>
      </c>
      <c r="L157" s="58"/>
      <c r="M157" s="58"/>
      <c r="N157" s="58"/>
    </row>
    <row r="158" spans="1:14" ht="25.5" x14ac:dyDescent="0.2">
      <c r="A158" s="10" t="s">
        <v>452</v>
      </c>
      <c r="B158" s="5" t="s">
        <v>216</v>
      </c>
      <c r="C158" s="105"/>
      <c r="D158" s="105"/>
      <c r="E158" s="105"/>
      <c r="F158" s="105"/>
      <c r="G158" s="105"/>
      <c r="H158" s="28">
        <f t="shared" si="19"/>
        <v>2855215.46</v>
      </c>
      <c r="I158" s="28">
        <v>2855215.46</v>
      </c>
      <c r="J158" s="28"/>
      <c r="K158" s="28"/>
      <c r="L158" s="58"/>
      <c r="M158" s="58"/>
      <c r="N158" s="58"/>
    </row>
    <row r="159" spans="1:14" ht="26.25" thickBot="1" x14ac:dyDescent="0.25">
      <c r="A159" s="17" t="s">
        <v>451</v>
      </c>
      <c r="B159" s="6" t="s">
        <v>217</v>
      </c>
      <c r="C159" s="103"/>
      <c r="D159" s="103"/>
      <c r="E159" s="103"/>
      <c r="F159" s="103"/>
      <c r="G159" s="103"/>
      <c r="H159" s="30">
        <f t="shared" si="19"/>
        <v>54249093.75</v>
      </c>
      <c r="I159" s="30">
        <v>54249093.75</v>
      </c>
      <c r="J159" s="30"/>
      <c r="K159" s="30"/>
      <c r="L159" s="58"/>
      <c r="M159" s="58"/>
      <c r="N159" s="58"/>
    </row>
    <row r="160" spans="1:14" ht="121.5" customHeight="1" x14ac:dyDescent="0.2">
      <c r="A160" s="184" t="s">
        <v>400</v>
      </c>
      <c r="B160" s="258" t="s">
        <v>544</v>
      </c>
      <c r="C160" s="273" t="s">
        <v>401</v>
      </c>
      <c r="D160" s="273" t="s">
        <v>543</v>
      </c>
      <c r="E160" s="274">
        <v>194202240</v>
      </c>
      <c r="F160" s="171">
        <v>138809166.05000001</v>
      </c>
      <c r="G160" s="274">
        <f>E160-F160</f>
        <v>55393073.949999988</v>
      </c>
      <c r="H160" s="275">
        <f t="shared" si="19"/>
        <v>23889073.57</v>
      </c>
      <c r="I160" s="275">
        <f>SUM(I161:I162)</f>
        <v>23889073.57</v>
      </c>
      <c r="J160" s="275">
        <f>SUM(J161:J162)</f>
        <v>0</v>
      </c>
      <c r="K160" s="275">
        <f>SUM(K161:K162)</f>
        <v>0</v>
      </c>
      <c r="L160" s="58"/>
      <c r="M160" s="58"/>
      <c r="N160" s="58"/>
    </row>
    <row r="161" spans="1:14" ht="25.5" x14ac:dyDescent="0.2">
      <c r="A161" s="10" t="s">
        <v>452</v>
      </c>
      <c r="B161" s="5" t="s">
        <v>399</v>
      </c>
      <c r="C161" s="105"/>
      <c r="D161" s="105"/>
      <c r="E161" s="105"/>
      <c r="F161" s="105"/>
      <c r="G161" s="105"/>
      <c r="H161" s="28">
        <f t="shared" si="19"/>
        <v>1194453.68</v>
      </c>
      <c r="I161" s="28">
        <v>1194453.68</v>
      </c>
      <c r="J161" s="28"/>
      <c r="K161" s="28"/>
      <c r="L161" s="58"/>
      <c r="M161" s="58"/>
      <c r="N161" s="58"/>
    </row>
    <row r="162" spans="1:14" ht="26.25" thickBot="1" x14ac:dyDescent="0.25">
      <c r="A162" s="104" t="s">
        <v>451</v>
      </c>
      <c r="B162" s="6" t="s">
        <v>267</v>
      </c>
      <c r="C162" s="103"/>
      <c r="D162" s="103"/>
      <c r="E162" s="103"/>
      <c r="F162" s="103"/>
      <c r="G162" s="103"/>
      <c r="H162" s="30">
        <f t="shared" si="19"/>
        <v>22694619.890000001</v>
      </c>
      <c r="I162" s="30">
        <v>22694619.890000001</v>
      </c>
      <c r="J162" s="30"/>
      <c r="K162" s="30"/>
      <c r="L162" s="58"/>
      <c r="M162" s="58"/>
      <c r="N162" s="58"/>
    </row>
    <row r="163" spans="1:14" ht="89.25" x14ac:dyDescent="0.2">
      <c r="A163" s="110" t="s">
        <v>403</v>
      </c>
      <c r="B163" s="37" t="s">
        <v>544</v>
      </c>
      <c r="C163" s="102" t="s">
        <v>404</v>
      </c>
      <c r="D163" s="102" t="s">
        <v>543</v>
      </c>
      <c r="E163" s="129">
        <v>24449700</v>
      </c>
      <c r="F163" s="129">
        <v>0</v>
      </c>
      <c r="G163" s="129">
        <f>E163-F163</f>
        <v>24449700</v>
      </c>
      <c r="H163" s="45">
        <f t="shared" si="19"/>
        <v>12508242.139999999</v>
      </c>
      <c r="I163" s="45">
        <f>SUM(I164:I165)</f>
        <v>12508242.139999999</v>
      </c>
      <c r="J163" s="45">
        <f>SUM(J164)</f>
        <v>0</v>
      </c>
      <c r="K163" s="45">
        <f>SUM(K164)</f>
        <v>0</v>
      </c>
      <c r="L163" s="58"/>
      <c r="M163" s="58"/>
      <c r="N163" s="58"/>
    </row>
    <row r="164" spans="1:14" ht="25.5" x14ac:dyDescent="0.2">
      <c r="A164" s="10" t="s">
        <v>452</v>
      </c>
      <c r="B164" s="5" t="s">
        <v>405</v>
      </c>
      <c r="C164" s="105"/>
      <c r="D164" s="105"/>
      <c r="E164" s="105"/>
      <c r="F164" s="105"/>
      <c r="G164" s="105"/>
      <c r="H164" s="28">
        <f t="shared" si="19"/>
        <v>625412.11</v>
      </c>
      <c r="I164" s="28">
        <v>625412.11</v>
      </c>
      <c r="J164" s="28"/>
      <c r="K164" s="28"/>
      <c r="L164" s="58"/>
      <c r="M164" s="58"/>
      <c r="N164" s="58"/>
    </row>
    <row r="165" spans="1:14" ht="26.25" thickBot="1" x14ac:dyDescent="0.25">
      <c r="A165" s="104" t="s">
        <v>451</v>
      </c>
      <c r="B165" s="6" t="s">
        <v>269</v>
      </c>
      <c r="C165" s="103"/>
      <c r="D165" s="103"/>
      <c r="E165" s="103"/>
      <c r="F165" s="103"/>
      <c r="G165" s="103"/>
      <c r="H165" s="30">
        <f t="shared" si="19"/>
        <v>11882830.029999999</v>
      </c>
      <c r="I165" s="30">
        <v>11882830.029999999</v>
      </c>
      <c r="J165" s="30"/>
      <c r="K165" s="30"/>
      <c r="L165" s="58"/>
      <c r="M165" s="58"/>
      <c r="N165" s="58"/>
    </row>
    <row r="166" spans="1:14" ht="102" x14ac:dyDescent="0.2">
      <c r="A166" s="110" t="s">
        <v>348</v>
      </c>
      <c r="B166" s="37" t="s">
        <v>544</v>
      </c>
      <c r="C166" s="102" t="s">
        <v>407</v>
      </c>
      <c r="D166" s="102" t="s">
        <v>543</v>
      </c>
      <c r="E166" s="129">
        <v>45087640</v>
      </c>
      <c r="F166" s="129">
        <v>0</v>
      </c>
      <c r="G166" s="129">
        <f>E166-F166</f>
        <v>45087640</v>
      </c>
      <c r="H166" s="45">
        <f t="shared" si="19"/>
        <v>39546949.109999999</v>
      </c>
      <c r="I166" s="45">
        <f>SUM(I167:I168)</f>
        <v>39546949.109999999</v>
      </c>
      <c r="J166" s="45">
        <f>SUM(J167)</f>
        <v>0</v>
      </c>
      <c r="K166" s="45">
        <f>SUM(K167)</f>
        <v>0</v>
      </c>
      <c r="L166" s="58"/>
      <c r="M166" s="58"/>
      <c r="N166" s="58"/>
    </row>
    <row r="167" spans="1:14" ht="25.5" x14ac:dyDescent="0.2">
      <c r="A167" s="276" t="s">
        <v>452</v>
      </c>
      <c r="B167" s="109" t="s">
        <v>408</v>
      </c>
      <c r="C167" s="272"/>
      <c r="D167" s="272"/>
      <c r="E167" s="272"/>
      <c r="F167" s="272"/>
      <c r="G167" s="272"/>
      <c r="H167" s="170">
        <f t="shared" si="19"/>
        <v>1977347.46</v>
      </c>
      <c r="I167" s="170">
        <v>1977347.46</v>
      </c>
      <c r="J167" s="170"/>
      <c r="K167" s="170"/>
      <c r="L167" s="58"/>
      <c r="M167" s="58"/>
      <c r="N167" s="58"/>
    </row>
    <row r="168" spans="1:14" ht="26.25" thickBot="1" x14ac:dyDescent="0.25">
      <c r="A168" s="104" t="s">
        <v>451</v>
      </c>
      <c r="B168" s="6" t="s">
        <v>15</v>
      </c>
      <c r="C168" s="103"/>
      <c r="D168" s="103"/>
      <c r="E168" s="103"/>
      <c r="F168" s="103"/>
      <c r="G168" s="103"/>
      <c r="H168" s="30">
        <f t="shared" si="19"/>
        <v>37569601.649999999</v>
      </c>
      <c r="I168" s="30">
        <v>37569601.649999999</v>
      </c>
      <c r="J168" s="30"/>
      <c r="K168" s="30"/>
      <c r="L168" s="58"/>
      <c r="M168" s="58"/>
      <c r="N168" s="58"/>
    </row>
    <row r="169" spans="1:14" ht="114.75" x14ac:dyDescent="0.2">
      <c r="A169" s="110" t="s">
        <v>13</v>
      </c>
      <c r="B169" s="37" t="s">
        <v>544</v>
      </c>
      <c r="C169" s="102" t="s">
        <v>17</v>
      </c>
      <c r="D169" s="102" t="s">
        <v>543</v>
      </c>
      <c r="E169" s="129">
        <v>55878290.689999998</v>
      </c>
      <c r="F169" s="129">
        <v>0</v>
      </c>
      <c r="G169" s="129">
        <f>E169-F169</f>
        <v>55878290.689999998</v>
      </c>
      <c r="H169" s="45">
        <f t="shared" ref="H169:H177" si="20">I169+J169+K169</f>
        <v>55878290.689999998</v>
      </c>
      <c r="I169" s="45">
        <f>SUM(I170:I171)</f>
        <v>55878290.689999998</v>
      </c>
      <c r="J169" s="45">
        <f>SUM(J170)</f>
        <v>0</v>
      </c>
      <c r="K169" s="45">
        <f>SUM(K170)</f>
        <v>0</v>
      </c>
      <c r="L169" s="58"/>
      <c r="M169" s="58"/>
      <c r="N169" s="60"/>
    </row>
    <row r="170" spans="1:14" ht="25.5" x14ac:dyDescent="0.2">
      <c r="A170" s="276" t="s">
        <v>452</v>
      </c>
      <c r="B170" s="109" t="s">
        <v>14</v>
      </c>
      <c r="C170" s="105"/>
      <c r="D170" s="105"/>
      <c r="E170" s="105"/>
      <c r="F170" s="105"/>
      <c r="G170" s="105"/>
      <c r="H170" s="170">
        <f t="shared" si="20"/>
        <v>2793914.53</v>
      </c>
      <c r="I170" s="170">
        <v>2793914.53</v>
      </c>
      <c r="J170" s="170"/>
      <c r="K170" s="170"/>
      <c r="L170" s="58"/>
      <c r="M170" s="58"/>
      <c r="N170" s="58"/>
    </row>
    <row r="171" spans="1:14" ht="26.25" thickBot="1" x14ac:dyDescent="0.25">
      <c r="A171" s="104" t="s">
        <v>451</v>
      </c>
      <c r="B171" s="6" t="s">
        <v>16</v>
      </c>
      <c r="C171" s="103"/>
      <c r="D171" s="103"/>
      <c r="E171" s="103"/>
      <c r="F171" s="103"/>
      <c r="G171" s="103"/>
      <c r="H171" s="30">
        <f t="shared" si="20"/>
        <v>53084376.159999996</v>
      </c>
      <c r="I171" s="30">
        <v>53084376.159999996</v>
      </c>
      <c r="J171" s="30"/>
      <c r="K171" s="30"/>
      <c r="L171" s="58"/>
      <c r="M171" s="58"/>
      <c r="N171" s="58"/>
    </row>
    <row r="172" spans="1:14" ht="114.75" x14ac:dyDescent="0.2">
      <c r="A172" s="110" t="s">
        <v>27</v>
      </c>
      <c r="B172" s="37" t="s">
        <v>544</v>
      </c>
      <c r="C172" s="102" t="s">
        <v>30</v>
      </c>
      <c r="D172" s="102" t="s">
        <v>543</v>
      </c>
      <c r="E172" s="129">
        <v>36867793.799999997</v>
      </c>
      <c r="F172" s="129">
        <v>0</v>
      </c>
      <c r="G172" s="129">
        <f>E172-F172</f>
        <v>36867793.799999997</v>
      </c>
      <c r="H172" s="45">
        <f t="shared" si="20"/>
        <v>36867793.799999997</v>
      </c>
      <c r="I172" s="45">
        <f>SUM(I173:I174)</f>
        <v>36867793.799999997</v>
      </c>
      <c r="J172" s="45">
        <f>SUM(J173)</f>
        <v>0</v>
      </c>
      <c r="K172" s="45">
        <f>SUM(K173)</f>
        <v>0</v>
      </c>
      <c r="L172" s="58"/>
      <c r="M172" s="58"/>
      <c r="N172" s="58"/>
    </row>
    <row r="173" spans="1:14" ht="25.5" x14ac:dyDescent="0.2">
      <c r="A173" s="276" t="s">
        <v>452</v>
      </c>
      <c r="B173" s="109" t="s">
        <v>28</v>
      </c>
      <c r="C173" s="105"/>
      <c r="D173" s="105"/>
      <c r="E173" s="105"/>
      <c r="F173" s="105"/>
      <c r="G173" s="105"/>
      <c r="H173" s="170">
        <f t="shared" si="20"/>
        <v>1843389.69</v>
      </c>
      <c r="I173" s="170">
        <v>1843389.69</v>
      </c>
      <c r="J173" s="170"/>
      <c r="K173" s="170"/>
      <c r="L173" s="58"/>
      <c r="M173" s="58"/>
      <c r="N173" s="58"/>
    </row>
    <row r="174" spans="1:14" ht="26.25" thickBot="1" x14ac:dyDescent="0.25">
      <c r="A174" s="104" t="s">
        <v>451</v>
      </c>
      <c r="B174" s="6" t="s">
        <v>29</v>
      </c>
      <c r="C174" s="317"/>
      <c r="D174" s="317"/>
      <c r="E174" s="317"/>
      <c r="F174" s="317"/>
      <c r="G174" s="317"/>
      <c r="H174" s="30">
        <f t="shared" si="20"/>
        <v>35024404.109999999</v>
      </c>
      <c r="I174" s="30">
        <v>35024404.109999999</v>
      </c>
      <c r="J174" s="30"/>
      <c r="K174" s="30"/>
      <c r="L174" s="58"/>
      <c r="M174" s="58"/>
      <c r="N174" s="58"/>
    </row>
    <row r="175" spans="1:14" ht="102" x14ac:dyDescent="0.2">
      <c r="A175" s="110" t="s">
        <v>25</v>
      </c>
      <c r="B175" s="37" t="s">
        <v>544</v>
      </c>
      <c r="C175" s="102" t="s">
        <v>26</v>
      </c>
      <c r="D175" s="102" t="s">
        <v>543</v>
      </c>
      <c r="E175" s="129">
        <v>32407379.039999999</v>
      </c>
      <c r="F175" s="129">
        <v>0</v>
      </c>
      <c r="G175" s="129">
        <f>E175-F175</f>
        <v>32407379.039999999</v>
      </c>
      <c r="H175" s="45">
        <f t="shared" si="20"/>
        <v>32407379.039999999</v>
      </c>
      <c r="I175" s="45">
        <f>SUM(I176:I177)</f>
        <v>32407379.039999999</v>
      </c>
      <c r="J175" s="45">
        <f>SUM(J176)</f>
        <v>0</v>
      </c>
      <c r="K175" s="45">
        <f>SUM(K176)</f>
        <v>0</v>
      </c>
      <c r="L175" s="58"/>
      <c r="M175" s="58"/>
      <c r="N175" s="58"/>
    </row>
    <row r="176" spans="1:14" ht="25.5" x14ac:dyDescent="0.2">
      <c r="A176" s="276" t="s">
        <v>452</v>
      </c>
      <c r="B176" s="109" t="s">
        <v>23</v>
      </c>
      <c r="C176" s="105"/>
      <c r="D176" s="105"/>
      <c r="E176" s="105"/>
      <c r="F176" s="105"/>
      <c r="G176" s="105"/>
      <c r="H176" s="170">
        <f t="shared" si="20"/>
        <v>1620368.95</v>
      </c>
      <c r="I176" s="170">
        <v>1620368.95</v>
      </c>
      <c r="J176" s="170"/>
      <c r="K176" s="170"/>
      <c r="L176" s="58"/>
      <c r="M176" s="58"/>
      <c r="N176" s="58"/>
    </row>
    <row r="177" spans="1:14" ht="26.25" thickBot="1" x14ac:dyDescent="0.25">
      <c r="A177" s="104" t="s">
        <v>451</v>
      </c>
      <c r="B177" s="6" t="s">
        <v>24</v>
      </c>
      <c r="C177" s="103"/>
      <c r="D177" s="103"/>
      <c r="E177" s="103"/>
      <c r="F177" s="103"/>
      <c r="G177" s="103"/>
      <c r="H177" s="30">
        <f t="shared" si="20"/>
        <v>30787010.09</v>
      </c>
      <c r="I177" s="30">
        <v>30787010.09</v>
      </c>
      <c r="J177" s="30"/>
      <c r="K177" s="30"/>
      <c r="L177" s="58"/>
      <c r="M177" s="58"/>
      <c r="N177" s="58"/>
    </row>
    <row r="178" spans="1:14" ht="102" x14ac:dyDescent="0.2">
      <c r="A178" s="110" t="s">
        <v>22</v>
      </c>
      <c r="B178" s="37" t="s">
        <v>544</v>
      </c>
      <c r="C178" s="102" t="s">
        <v>17</v>
      </c>
      <c r="D178" s="102" t="s">
        <v>543</v>
      </c>
      <c r="E178" s="129">
        <v>39236576.960000001</v>
      </c>
      <c r="F178" s="129">
        <v>0</v>
      </c>
      <c r="G178" s="129">
        <f>E178-F178</f>
        <v>39236576.960000001</v>
      </c>
      <c r="H178" s="45">
        <f t="shared" ref="H178:H183" si="21">I178+J178+K178</f>
        <v>39236576.960000001</v>
      </c>
      <c r="I178" s="45">
        <f>SUM(I179:I180)</f>
        <v>39236576.960000001</v>
      </c>
      <c r="J178" s="45">
        <f>SUM(J179)</f>
        <v>0</v>
      </c>
      <c r="K178" s="45">
        <f>SUM(K179)</f>
        <v>0</v>
      </c>
      <c r="L178" s="58"/>
      <c r="M178" s="58"/>
      <c r="N178" s="58"/>
    </row>
    <row r="179" spans="1:14" ht="25.5" x14ac:dyDescent="0.2">
      <c r="A179" s="276" t="s">
        <v>452</v>
      </c>
      <c r="B179" s="109" t="s">
        <v>31</v>
      </c>
      <c r="C179" s="105"/>
      <c r="D179" s="105"/>
      <c r="E179" s="105"/>
      <c r="F179" s="105"/>
      <c r="G179" s="105"/>
      <c r="H179" s="170">
        <f t="shared" si="21"/>
        <v>1961828.85</v>
      </c>
      <c r="I179" s="170">
        <v>1961828.85</v>
      </c>
      <c r="J179" s="170"/>
      <c r="K179" s="170"/>
      <c r="L179" s="58"/>
      <c r="M179" s="58"/>
      <c r="N179" s="58"/>
    </row>
    <row r="180" spans="1:14" ht="26.25" thickBot="1" x14ac:dyDescent="0.25">
      <c r="A180" s="104" t="s">
        <v>451</v>
      </c>
      <c r="B180" s="6" t="s">
        <v>32</v>
      </c>
      <c r="C180" s="317"/>
      <c r="D180" s="317"/>
      <c r="E180" s="317"/>
      <c r="F180" s="317"/>
      <c r="G180" s="317"/>
      <c r="H180" s="30">
        <f t="shared" si="21"/>
        <v>37274748.109999999</v>
      </c>
      <c r="I180" s="30">
        <v>37274748.109999999</v>
      </c>
      <c r="J180" s="30"/>
      <c r="K180" s="30"/>
      <c r="L180" s="58"/>
      <c r="M180" s="58"/>
      <c r="N180" s="58"/>
    </row>
    <row r="181" spans="1:14" ht="76.5" x14ac:dyDescent="0.2">
      <c r="A181" s="110" t="s">
        <v>18</v>
      </c>
      <c r="B181" s="37" t="s">
        <v>544</v>
      </c>
      <c r="C181" s="102" t="s">
        <v>19</v>
      </c>
      <c r="D181" s="102" t="s">
        <v>543</v>
      </c>
      <c r="E181" s="129">
        <v>79360965.510000005</v>
      </c>
      <c r="F181" s="129">
        <v>0</v>
      </c>
      <c r="G181" s="129">
        <f>E181-F181</f>
        <v>79360965.510000005</v>
      </c>
      <c r="H181" s="45">
        <f t="shared" si="21"/>
        <v>79360965.510000005</v>
      </c>
      <c r="I181" s="45">
        <f>SUM(I182:I183)</f>
        <v>79360965.510000005</v>
      </c>
      <c r="J181" s="45">
        <f>SUM(J182)</f>
        <v>0</v>
      </c>
      <c r="K181" s="45">
        <f>SUM(K182)</f>
        <v>0</v>
      </c>
      <c r="L181" s="58"/>
      <c r="M181" s="58"/>
      <c r="N181" s="58"/>
    </row>
    <row r="182" spans="1:14" ht="25.5" x14ac:dyDescent="0.2">
      <c r="A182" s="276" t="s">
        <v>452</v>
      </c>
      <c r="B182" s="109" t="s">
        <v>20</v>
      </c>
      <c r="C182" s="105"/>
      <c r="D182" s="105"/>
      <c r="E182" s="105"/>
      <c r="F182" s="105"/>
      <c r="G182" s="105"/>
      <c r="H182" s="170">
        <f t="shared" si="21"/>
        <v>3968048.28</v>
      </c>
      <c r="I182" s="170">
        <v>3968048.28</v>
      </c>
      <c r="J182" s="170"/>
      <c r="K182" s="170"/>
      <c r="L182" s="58"/>
      <c r="M182" s="58"/>
      <c r="N182" s="58"/>
    </row>
    <row r="183" spans="1:14" ht="26.25" thickBot="1" x14ac:dyDescent="0.25">
      <c r="A183" s="104" t="s">
        <v>451</v>
      </c>
      <c r="B183" s="6" t="s">
        <v>21</v>
      </c>
      <c r="C183" s="317"/>
      <c r="D183" s="317"/>
      <c r="E183" s="317"/>
      <c r="F183" s="317"/>
      <c r="G183" s="317"/>
      <c r="H183" s="30">
        <f t="shared" si="21"/>
        <v>75392917.230000004</v>
      </c>
      <c r="I183" s="30">
        <v>75392917.230000004</v>
      </c>
      <c r="J183" s="30"/>
      <c r="K183" s="30"/>
      <c r="L183" s="58"/>
      <c r="M183" s="58"/>
      <c r="N183" s="58"/>
    </row>
    <row r="184" spans="1:14" ht="68.25" thickBot="1" x14ac:dyDescent="0.25">
      <c r="A184" s="61" t="s">
        <v>361</v>
      </c>
      <c r="B184" s="167"/>
      <c r="C184" s="168"/>
      <c r="D184" s="168"/>
      <c r="E184" s="168"/>
      <c r="F184" s="168"/>
      <c r="G184" s="168"/>
      <c r="H184" s="71">
        <f t="shared" si="18"/>
        <v>233018828.86000001</v>
      </c>
      <c r="I184" s="71">
        <f>I185</f>
        <v>0</v>
      </c>
      <c r="J184" s="71">
        <f>J185</f>
        <v>16266575.66</v>
      </c>
      <c r="K184" s="71">
        <f>K185</f>
        <v>216752253.20000002</v>
      </c>
      <c r="L184" s="59"/>
      <c r="N184" s="58"/>
    </row>
    <row r="185" spans="1:14" ht="38.25" x14ac:dyDescent="0.2">
      <c r="A185" s="110" t="s">
        <v>60</v>
      </c>
      <c r="B185" s="115" t="s">
        <v>544</v>
      </c>
      <c r="C185" s="102" t="s">
        <v>511</v>
      </c>
      <c r="D185" s="102" t="s">
        <v>481</v>
      </c>
      <c r="E185" s="129">
        <v>250928828.80000001</v>
      </c>
      <c r="F185" s="129">
        <v>0</v>
      </c>
      <c r="G185" s="129">
        <f>E185-F185</f>
        <v>250928828.80000001</v>
      </c>
      <c r="H185" s="28">
        <f t="shared" si="18"/>
        <v>233018828.86000001</v>
      </c>
      <c r="I185" s="45">
        <f>SUM(I186:I188)</f>
        <v>0</v>
      </c>
      <c r="J185" s="45">
        <f>SUM(J186:J188)</f>
        <v>16266575.66</v>
      </c>
      <c r="K185" s="45">
        <f>SUM(K186:K188)</f>
        <v>216752253.20000002</v>
      </c>
      <c r="L185" s="58"/>
      <c r="N185" s="58"/>
    </row>
    <row r="186" spans="1:14" ht="25.5" x14ac:dyDescent="0.2">
      <c r="A186" s="10" t="s">
        <v>459</v>
      </c>
      <c r="B186" s="5" t="s">
        <v>218</v>
      </c>
      <c r="C186" s="105"/>
      <c r="D186" s="105"/>
      <c r="E186" s="105"/>
      <c r="F186" s="105"/>
      <c r="G186" s="105"/>
      <c r="H186" s="28">
        <f t="shared" si="18"/>
        <v>2330188.29</v>
      </c>
      <c r="I186" s="28"/>
      <c r="J186" s="28">
        <v>162665.76</v>
      </c>
      <c r="K186" s="28">
        <v>2167522.5299999998</v>
      </c>
      <c r="L186" s="58"/>
      <c r="N186" s="58"/>
    </row>
    <row r="187" spans="1:14" ht="25.5" x14ac:dyDescent="0.2">
      <c r="A187" s="10" t="s">
        <v>458</v>
      </c>
      <c r="B187" s="5" t="s">
        <v>219</v>
      </c>
      <c r="C187" s="105"/>
      <c r="D187" s="105"/>
      <c r="E187" s="105"/>
      <c r="F187" s="105"/>
      <c r="G187" s="105"/>
      <c r="H187" s="28">
        <f t="shared" si="18"/>
        <v>2306321.21</v>
      </c>
      <c r="I187" s="28"/>
      <c r="J187" s="28">
        <v>160473.9</v>
      </c>
      <c r="K187" s="28">
        <v>2145847.31</v>
      </c>
      <c r="L187" s="58"/>
      <c r="N187" s="58"/>
    </row>
    <row r="188" spans="1:14" ht="26.25" thickBot="1" x14ac:dyDescent="0.25">
      <c r="A188" s="17" t="s">
        <v>557</v>
      </c>
      <c r="B188" s="6" t="s">
        <v>220</v>
      </c>
      <c r="C188" s="103"/>
      <c r="D188" s="103"/>
      <c r="E188" s="103"/>
      <c r="F188" s="103"/>
      <c r="G188" s="103"/>
      <c r="H188" s="30">
        <f t="shared" si="18"/>
        <v>228382319.36000001</v>
      </c>
      <c r="I188" s="30"/>
      <c r="J188" s="30">
        <v>15943436</v>
      </c>
      <c r="K188" s="30">
        <v>212438883.36000001</v>
      </c>
      <c r="L188" s="58"/>
      <c r="N188" s="58"/>
    </row>
    <row r="189" spans="1:14" ht="26.25" thickBot="1" x14ac:dyDescent="0.25">
      <c r="A189" s="43" t="s">
        <v>536</v>
      </c>
      <c r="B189" s="55"/>
      <c r="C189" s="55"/>
      <c r="D189" s="55"/>
      <c r="E189" s="55"/>
      <c r="F189" s="55"/>
      <c r="G189" s="55"/>
      <c r="H189" s="80">
        <f>I189+J189+K189</f>
        <v>836581851.12999988</v>
      </c>
      <c r="I189" s="80">
        <f>SUM(I190:I216)</f>
        <v>603563022.26999986</v>
      </c>
      <c r="J189" s="80">
        <f>SUM(J190:J216)</f>
        <v>16266575.66</v>
      </c>
      <c r="K189" s="80">
        <f>SUM(K190:K216)</f>
        <v>216752253.20000002</v>
      </c>
      <c r="L189" s="86"/>
      <c r="M189" s="221"/>
      <c r="N189" s="121"/>
    </row>
    <row r="190" spans="1:14" ht="25.5" x14ac:dyDescent="0.2">
      <c r="A190" s="233" t="s">
        <v>450</v>
      </c>
      <c r="B190" s="37" t="s">
        <v>334</v>
      </c>
      <c r="C190" s="110"/>
      <c r="D190" s="110"/>
      <c r="E190" s="110"/>
      <c r="F190" s="110"/>
      <c r="G190" s="110"/>
      <c r="H190" s="45">
        <f t="shared" si="18"/>
        <v>1326096.43</v>
      </c>
      <c r="I190" s="129">
        <f>I149</f>
        <v>1326096.43</v>
      </c>
      <c r="J190" s="129">
        <f t="shared" ref="I190:K191" si="22">J149</f>
        <v>0</v>
      </c>
      <c r="K190" s="129">
        <f t="shared" si="22"/>
        <v>0</v>
      </c>
      <c r="L190" s="3"/>
    </row>
    <row r="191" spans="1:14" ht="25.5" x14ac:dyDescent="0.2">
      <c r="A191" s="10" t="s">
        <v>451</v>
      </c>
      <c r="B191" s="5" t="s">
        <v>335</v>
      </c>
      <c r="C191" s="10"/>
      <c r="D191" s="10"/>
      <c r="E191" s="10"/>
      <c r="F191" s="10"/>
      <c r="G191" s="10"/>
      <c r="H191" s="28">
        <f t="shared" si="18"/>
        <v>25195832.039999999</v>
      </c>
      <c r="I191" s="28">
        <f t="shared" si="22"/>
        <v>25195832.039999999</v>
      </c>
      <c r="J191" s="28">
        <f t="shared" si="22"/>
        <v>0</v>
      </c>
      <c r="K191" s="28">
        <f t="shared" si="22"/>
        <v>0</v>
      </c>
    </row>
    <row r="192" spans="1:14" ht="25.5" x14ac:dyDescent="0.2">
      <c r="A192" s="10" t="s">
        <v>452</v>
      </c>
      <c r="B192" s="5" t="s">
        <v>336</v>
      </c>
      <c r="C192" s="10"/>
      <c r="D192" s="10"/>
      <c r="E192" s="10"/>
      <c r="F192" s="10"/>
      <c r="G192" s="10"/>
      <c r="H192" s="28">
        <f t="shared" si="18"/>
        <v>4898264.4800000004</v>
      </c>
      <c r="I192" s="28">
        <f t="shared" ref="I192:K193" si="23">I152</f>
        <v>4898264.4800000004</v>
      </c>
      <c r="J192" s="28">
        <f t="shared" si="23"/>
        <v>0</v>
      </c>
      <c r="K192" s="28">
        <f t="shared" si="23"/>
        <v>0</v>
      </c>
    </row>
    <row r="193" spans="1:11" ht="25.5" x14ac:dyDescent="0.2">
      <c r="A193" s="10" t="s">
        <v>451</v>
      </c>
      <c r="B193" s="5" t="s">
        <v>337</v>
      </c>
      <c r="C193" s="10"/>
      <c r="D193" s="10"/>
      <c r="E193" s="10"/>
      <c r="F193" s="10"/>
      <c r="G193" s="10"/>
      <c r="H193" s="28">
        <f t="shared" si="18"/>
        <v>93067025.180000007</v>
      </c>
      <c r="I193" s="28">
        <f>I153</f>
        <v>93067025.180000007</v>
      </c>
      <c r="J193" s="28">
        <f t="shared" si="23"/>
        <v>0</v>
      </c>
      <c r="K193" s="28">
        <f t="shared" si="23"/>
        <v>0</v>
      </c>
    </row>
    <row r="194" spans="1:11" ht="25.5" x14ac:dyDescent="0.2">
      <c r="A194" s="238" t="s">
        <v>452</v>
      </c>
      <c r="B194" s="5" t="s">
        <v>406</v>
      </c>
      <c r="C194" s="10"/>
      <c r="D194" s="10"/>
      <c r="E194" s="10"/>
      <c r="F194" s="10"/>
      <c r="G194" s="10"/>
      <c r="H194" s="28">
        <f t="shared" si="18"/>
        <v>625412.11</v>
      </c>
      <c r="I194" s="28">
        <f t="shared" ref="I194:K196" si="24">I164</f>
        <v>625412.11</v>
      </c>
      <c r="J194" s="28">
        <f t="shared" si="24"/>
        <v>0</v>
      </c>
      <c r="K194" s="28">
        <f t="shared" si="24"/>
        <v>0</v>
      </c>
    </row>
    <row r="195" spans="1:11" ht="25.5" x14ac:dyDescent="0.2">
      <c r="A195" s="117" t="s">
        <v>451</v>
      </c>
      <c r="B195" s="5" t="s">
        <v>406</v>
      </c>
      <c r="C195" s="10"/>
      <c r="D195" s="10"/>
      <c r="E195" s="10"/>
      <c r="F195" s="10"/>
      <c r="G195" s="10"/>
      <c r="H195" s="28">
        <f t="shared" si="18"/>
        <v>11882830.029999999</v>
      </c>
      <c r="I195" s="28">
        <f t="shared" si="24"/>
        <v>11882830.029999999</v>
      </c>
      <c r="J195" s="28">
        <f t="shared" si="24"/>
        <v>0</v>
      </c>
      <c r="K195" s="28">
        <f t="shared" si="24"/>
        <v>0</v>
      </c>
    </row>
    <row r="196" spans="1:11" ht="25.5" x14ac:dyDescent="0.2">
      <c r="A196" s="117" t="s">
        <v>452</v>
      </c>
      <c r="B196" s="5" t="s">
        <v>409</v>
      </c>
      <c r="C196" s="10"/>
      <c r="D196" s="10"/>
      <c r="E196" s="10"/>
      <c r="F196" s="10"/>
      <c r="G196" s="10"/>
      <c r="H196" s="28">
        <f t="shared" si="18"/>
        <v>1977347.46</v>
      </c>
      <c r="I196" s="28">
        <f>I167</f>
        <v>1977347.46</v>
      </c>
      <c r="J196" s="28">
        <f t="shared" si="24"/>
        <v>0</v>
      </c>
      <c r="K196" s="28">
        <f t="shared" si="24"/>
        <v>0</v>
      </c>
    </row>
    <row r="197" spans="1:11" ht="25.5" x14ac:dyDescent="0.2">
      <c r="A197" s="117" t="s">
        <v>451</v>
      </c>
      <c r="B197" s="5" t="s">
        <v>409</v>
      </c>
      <c r="C197" s="10"/>
      <c r="D197" s="10"/>
      <c r="E197" s="10"/>
      <c r="F197" s="10"/>
      <c r="G197" s="10"/>
      <c r="H197" s="28">
        <f t="shared" si="18"/>
        <v>37569601.649999999</v>
      </c>
      <c r="I197" s="28">
        <f>I168</f>
        <v>37569601.649999999</v>
      </c>
      <c r="J197" s="28">
        <f>J168</f>
        <v>0</v>
      </c>
      <c r="K197" s="28">
        <f>K168</f>
        <v>0</v>
      </c>
    </row>
    <row r="198" spans="1:11" ht="25.5" x14ac:dyDescent="0.2">
      <c r="A198" s="117" t="s">
        <v>452</v>
      </c>
      <c r="B198" s="5" t="s">
        <v>339</v>
      </c>
      <c r="C198" s="10"/>
      <c r="D198" s="10"/>
      <c r="E198" s="10"/>
      <c r="F198" s="10"/>
      <c r="G198" s="10"/>
      <c r="H198" s="28">
        <f t="shared" si="18"/>
        <v>5113811.21</v>
      </c>
      <c r="I198" s="28">
        <f t="shared" ref="I198:K199" si="25">I155</f>
        <v>5113811.21</v>
      </c>
      <c r="J198" s="28">
        <f t="shared" si="25"/>
        <v>0</v>
      </c>
      <c r="K198" s="28">
        <f t="shared" si="25"/>
        <v>0</v>
      </c>
    </row>
    <row r="199" spans="1:11" ht="25.5" x14ac:dyDescent="0.2">
      <c r="A199" s="10" t="s">
        <v>451</v>
      </c>
      <c r="B199" s="5" t="s">
        <v>339</v>
      </c>
      <c r="C199" s="10"/>
      <c r="D199" s="10"/>
      <c r="E199" s="10"/>
      <c r="F199" s="10"/>
      <c r="G199" s="10"/>
      <c r="H199" s="28">
        <f t="shared" si="18"/>
        <v>97162412.900000006</v>
      </c>
      <c r="I199" s="28">
        <f t="shared" si="25"/>
        <v>97162412.900000006</v>
      </c>
      <c r="J199" s="28">
        <f t="shared" si="25"/>
        <v>0</v>
      </c>
      <c r="K199" s="28">
        <f t="shared" si="25"/>
        <v>0</v>
      </c>
    </row>
    <row r="200" spans="1:11" ht="25.5" x14ac:dyDescent="0.2">
      <c r="A200" s="238" t="s">
        <v>452</v>
      </c>
      <c r="B200" s="5" t="s">
        <v>402</v>
      </c>
      <c r="C200" s="10"/>
      <c r="D200" s="10"/>
      <c r="E200" s="10"/>
      <c r="F200" s="10"/>
      <c r="G200" s="10"/>
      <c r="H200" s="28">
        <f t="shared" si="18"/>
        <v>1194453.68</v>
      </c>
      <c r="I200" s="28">
        <f t="shared" ref="I200:K201" si="26">I161</f>
        <v>1194453.68</v>
      </c>
      <c r="J200" s="28">
        <f t="shared" si="26"/>
        <v>0</v>
      </c>
      <c r="K200" s="28">
        <f t="shared" si="26"/>
        <v>0</v>
      </c>
    </row>
    <row r="201" spans="1:11" ht="25.5" x14ac:dyDescent="0.2">
      <c r="A201" s="117" t="s">
        <v>451</v>
      </c>
      <c r="B201" s="5" t="s">
        <v>268</v>
      </c>
      <c r="C201" s="10"/>
      <c r="D201" s="10"/>
      <c r="E201" s="10"/>
      <c r="F201" s="10"/>
      <c r="G201" s="10"/>
      <c r="H201" s="28">
        <f t="shared" si="18"/>
        <v>22694619.890000001</v>
      </c>
      <c r="I201" s="28">
        <f t="shared" si="26"/>
        <v>22694619.890000001</v>
      </c>
      <c r="J201" s="28">
        <f t="shared" si="26"/>
        <v>0</v>
      </c>
      <c r="K201" s="28">
        <f t="shared" si="26"/>
        <v>0</v>
      </c>
    </row>
    <row r="202" spans="1:11" ht="25.5" x14ac:dyDescent="0.2">
      <c r="A202" s="84" t="s">
        <v>452</v>
      </c>
      <c r="B202" s="25" t="s">
        <v>340</v>
      </c>
      <c r="C202" s="10"/>
      <c r="D202" s="10"/>
      <c r="E202" s="10"/>
      <c r="F202" s="10"/>
      <c r="G202" s="10"/>
      <c r="H202" s="28">
        <f t="shared" si="18"/>
        <v>2855215.46</v>
      </c>
      <c r="I202" s="28">
        <f t="shared" ref="I202:K203" si="27">I158</f>
        <v>2855215.46</v>
      </c>
      <c r="J202" s="28">
        <f t="shared" si="27"/>
        <v>0</v>
      </c>
      <c r="K202" s="28">
        <f t="shared" si="27"/>
        <v>0</v>
      </c>
    </row>
    <row r="203" spans="1:11" ht="25.5" x14ac:dyDescent="0.2">
      <c r="A203" s="10" t="s">
        <v>451</v>
      </c>
      <c r="B203" s="5" t="s">
        <v>341</v>
      </c>
      <c r="C203" s="10"/>
      <c r="D203" s="10"/>
      <c r="E203" s="10"/>
      <c r="F203" s="10"/>
      <c r="G203" s="10"/>
      <c r="H203" s="28">
        <f t="shared" si="18"/>
        <v>54249093.75</v>
      </c>
      <c r="I203" s="28">
        <f t="shared" si="27"/>
        <v>54249093.75</v>
      </c>
      <c r="J203" s="28">
        <f t="shared" si="27"/>
        <v>0</v>
      </c>
      <c r="K203" s="28">
        <f t="shared" si="27"/>
        <v>0</v>
      </c>
    </row>
    <row r="204" spans="1:11" ht="25.5" x14ac:dyDescent="0.2">
      <c r="A204" s="276" t="s">
        <v>452</v>
      </c>
      <c r="B204" s="109" t="s">
        <v>33</v>
      </c>
      <c r="C204" s="10"/>
      <c r="D204" s="10"/>
      <c r="E204" s="10"/>
      <c r="F204" s="10"/>
      <c r="G204" s="10"/>
      <c r="H204" s="28">
        <f t="shared" si="18"/>
        <v>2793914.53</v>
      </c>
      <c r="I204" s="28">
        <f t="shared" ref="I204:K205" si="28">I170</f>
        <v>2793914.53</v>
      </c>
      <c r="J204" s="28">
        <f t="shared" si="28"/>
        <v>0</v>
      </c>
      <c r="K204" s="28">
        <f t="shared" si="28"/>
        <v>0</v>
      </c>
    </row>
    <row r="205" spans="1:11" ht="25.5" x14ac:dyDescent="0.2">
      <c r="A205" s="117" t="s">
        <v>451</v>
      </c>
      <c r="B205" s="5" t="s">
        <v>34</v>
      </c>
      <c r="C205" s="10"/>
      <c r="D205" s="10"/>
      <c r="E205" s="10"/>
      <c r="F205" s="10"/>
      <c r="G205" s="10"/>
      <c r="H205" s="28">
        <f t="shared" si="18"/>
        <v>53084376.159999996</v>
      </c>
      <c r="I205" s="28">
        <f t="shared" si="28"/>
        <v>53084376.159999996</v>
      </c>
      <c r="J205" s="28">
        <f t="shared" si="28"/>
        <v>0</v>
      </c>
      <c r="K205" s="28">
        <f t="shared" si="28"/>
        <v>0</v>
      </c>
    </row>
    <row r="206" spans="1:11" ht="25.5" x14ac:dyDescent="0.2">
      <c r="A206" s="276" t="s">
        <v>452</v>
      </c>
      <c r="B206" s="109" t="s">
        <v>35</v>
      </c>
      <c r="C206" s="10"/>
      <c r="D206" s="10"/>
      <c r="E206" s="10"/>
      <c r="F206" s="10"/>
      <c r="G206" s="10"/>
      <c r="H206" s="28">
        <f t="shared" si="18"/>
        <v>1843389.69</v>
      </c>
      <c r="I206" s="28">
        <f t="shared" ref="I206:K207" si="29">I173</f>
        <v>1843389.69</v>
      </c>
      <c r="J206" s="28">
        <f t="shared" si="29"/>
        <v>0</v>
      </c>
      <c r="K206" s="28">
        <f t="shared" si="29"/>
        <v>0</v>
      </c>
    </row>
    <row r="207" spans="1:11" ht="25.5" x14ac:dyDescent="0.2">
      <c r="A207" s="117" t="s">
        <v>451</v>
      </c>
      <c r="B207" s="5" t="s">
        <v>36</v>
      </c>
      <c r="C207" s="10"/>
      <c r="D207" s="10"/>
      <c r="E207" s="10"/>
      <c r="F207" s="10"/>
      <c r="G207" s="10"/>
      <c r="H207" s="28">
        <f t="shared" si="18"/>
        <v>35024404.109999999</v>
      </c>
      <c r="I207" s="28">
        <f t="shared" si="29"/>
        <v>35024404.109999999</v>
      </c>
      <c r="J207" s="28">
        <f t="shared" si="29"/>
        <v>0</v>
      </c>
      <c r="K207" s="28">
        <f t="shared" si="29"/>
        <v>0</v>
      </c>
    </row>
    <row r="208" spans="1:11" ht="25.5" x14ac:dyDescent="0.2">
      <c r="A208" s="276" t="s">
        <v>452</v>
      </c>
      <c r="B208" s="109" t="s">
        <v>37</v>
      </c>
      <c r="C208" s="10"/>
      <c r="D208" s="10"/>
      <c r="E208" s="10"/>
      <c r="F208" s="10"/>
      <c r="G208" s="10"/>
      <c r="H208" s="28">
        <f t="shared" si="18"/>
        <v>1620368.95</v>
      </c>
      <c r="I208" s="28">
        <f t="shared" ref="I208:K209" si="30">I176</f>
        <v>1620368.95</v>
      </c>
      <c r="J208" s="28">
        <f t="shared" si="30"/>
        <v>0</v>
      </c>
      <c r="K208" s="28">
        <f t="shared" si="30"/>
        <v>0</v>
      </c>
    </row>
    <row r="209" spans="1:14" ht="25.5" x14ac:dyDescent="0.2">
      <c r="A209" s="117" t="s">
        <v>451</v>
      </c>
      <c r="B209" s="5" t="s">
        <v>38</v>
      </c>
      <c r="C209" s="10"/>
      <c r="D209" s="10"/>
      <c r="E209" s="10"/>
      <c r="F209" s="10"/>
      <c r="G209" s="10"/>
      <c r="H209" s="28">
        <f t="shared" si="18"/>
        <v>30787010.09</v>
      </c>
      <c r="I209" s="28">
        <f t="shared" si="30"/>
        <v>30787010.09</v>
      </c>
      <c r="J209" s="28">
        <f t="shared" si="30"/>
        <v>0</v>
      </c>
      <c r="K209" s="28">
        <f t="shared" si="30"/>
        <v>0</v>
      </c>
    </row>
    <row r="210" spans="1:14" ht="25.5" x14ac:dyDescent="0.2">
      <c r="A210" s="117" t="s">
        <v>452</v>
      </c>
      <c r="B210" s="5" t="s">
        <v>39</v>
      </c>
      <c r="C210" s="10"/>
      <c r="D210" s="10"/>
      <c r="E210" s="10"/>
      <c r="F210" s="10"/>
      <c r="G210" s="10"/>
      <c r="H210" s="28">
        <f t="shared" si="18"/>
        <v>1961828.85</v>
      </c>
      <c r="I210" s="28">
        <f t="shared" ref="I210:K211" si="31">I179</f>
        <v>1961828.85</v>
      </c>
      <c r="J210" s="28">
        <f t="shared" si="31"/>
        <v>0</v>
      </c>
      <c r="K210" s="28">
        <f t="shared" si="31"/>
        <v>0</v>
      </c>
    </row>
    <row r="211" spans="1:14" ht="25.5" x14ac:dyDescent="0.2">
      <c r="A211" s="117" t="s">
        <v>451</v>
      </c>
      <c r="B211" s="5" t="s">
        <v>40</v>
      </c>
      <c r="C211" s="10"/>
      <c r="D211" s="10"/>
      <c r="E211" s="10"/>
      <c r="F211" s="10"/>
      <c r="G211" s="10"/>
      <c r="H211" s="28">
        <f t="shared" si="18"/>
        <v>37274748.109999999</v>
      </c>
      <c r="I211" s="28">
        <f t="shared" si="31"/>
        <v>37274748.109999999</v>
      </c>
      <c r="J211" s="28">
        <f t="shared" si="31"/>
        <v>0</v>
      </c>
      <c r="K211" s="28">
        <f t="shared" si="31"/>
        <v>0</v>
      </c>
    </row>
    <row r="212" spans="1:14" ht="25.5" x14ac:dyDescent="0.2">
      <c r="A212" s="276" t="s">
        <v>452</v>
      </c>
      <c r="B212" s="109" t="s">
        <v>41</v>
      </c>
      <c r="C212" s="10"/>
      <c r="D212" s="10"/>
      <c r="E212" s="10"/>
      <c r="F212" s="10"/>
      <c r="G212" s="10"/>
      <c r="H212" s="28">
        <f t="shared" si="18"/>
        <v>3968048.28</v>
      </c>
      <c r="I212" s="28">
        <f t="shared" ref="I212:K213" si="32">I182</f>
        <v>3968048.28</v>
      </c>
      <c r="J212" s="28">
        <f t="shared" si="32"/>
        <v>0</v>
      </c>
      <c r="K212" s="28">
        <f t="shared" si="32"/>
        <v>0</v>
      </c>
    </row>
    <row r="213" spans="1:14" ht="25.5" x14ac:dyDescent="0.2">
      <c r="A213" s="117" t="s">
        <v>451</v>
      </c>
      <c r="B213" s="5" t="s">
        <v>42</v>
      </c>
      <c r="C213" s="10"/>
      <c r="D213" s="10"/>
      <c r="E213" s="10"/>
      <c r="F213" s="10"/>
      <c r="G213" s="10"/>
      <c r="H213" s="28">
        <f t="shared" si="18"/>
        <v>75392917.230000004</v>
      </c>
      <c r="I213" s="28">
        <f t="shared" si="32"/>
        <v>75392917.230000004</v>
      </c>
      <c r="J213" s="28">
        <f t="shared" si="32"/>
        <v>0</v>
      </c>
      <c r="K213" s="28">
        <f t="shared" si="32"/>
        <v>0</v>
      </c>
    </row>
    <row r="214" spans="1:14" ht="25.5" x14ac:dyDescent="0.2">
      <c r="A214" s="10" t="s">
        <v>459</v>
      </c>
      <c r="B214" s="5" t="s">
        <v>342</v>
      </c>
      <c r="C214" s="10"/>
      <c r="D214" s="10"/>
      <c r="E214" s="10"/>
      <c r="F214" s="10"/>
      <c r="G214" s="10"/>
      <c r="H214" s="28">
        <f t="shared" si="18"/>
        <v>2330188.29</v>
      </c>
      <c r="I214" s="28">
        <f t="shared" ref="I214:K216" si="33">I186</f>
        <v>0</v>
      </c>
      <c r="J214" s="28">
        <f t="shared" si="33"/>
        <v>162665.76</v>
      </c>
      <c r="K214" s="28">
        <f t="shared" si="33"/>
        <v>2167522.5299999998</v>
      </c>
      <c r="N214" s="121"/>
    </row>
    <row r="215" spans="1:14" ht="25.5" x14ac:dyDescent="0.2">
      <c r="A215" s="10" t="s">
        <v>458</v>
      </c>
      <c r="B215" s="5" t="s">
        <v>343</v>
      </c>
      <c r="C215" s="10"/>
      <c r="D215" s="10"/>
      <c r="E215" s="10"/>
      <c r="F215" s="10"/>
      <c r="G215" s="10"/>
      <c r="H215" s="28">
        <f t="shared" si="18"/>
        <v>2306321.21</v>
      </c>
      <c r="I215" s="28">
        <f t="shared" si="33"/>
        <v>0</v>
      </c>
      <c r="J215" s="28">
        <f t="shared" si="33"/>
        <v>160473.9</v>
      </c>
      <c r="K215" s="28">
        <f t="shared" si="33"/>
        <v>2145847.31</v>
      </c>
    </row>
    <row r="216" spans="1:14" ht="26.25" thickBot="1" x14ac:dyDescent="0.25">
      <c r="A216" s="17" t="s">
        <v>557</v>
      </c>
      <c r="B216" s="6" t="s">
        <v>344</v>
      </c>
      <c r="C216" s="17"/>
      <c r="D216" s="17"/>
      <c r="E216" s="17"/>
      <c r="F216" s="17"/>
      <c r="G216" s="17"/>
      <c r="H216" s="30">
        <f t="shared" si="18"/>
        <v>228382319.36000001</v>
      </c>
      <c r="I216" s="30">
        <f t="shared" si="33"/>
        <v>0</v>
      </c>
      <c r="J216" s="30">
        <f t="shared" si="33"/>
        <v>15943436</v>
      </c>
      <c r="K216" s="30">
        <f t="shared" si="33"/>
        <v>212438883.36000001</v>
      </c>
    </row>
    <row r="217" spans="1:14" ht="27.75" customHeight="1" thickBot="1" x14ac:dyDescent="0.25">
      <c r="A217" s="42" t="s">
        <v>556</v>
      </c>
      <c r="B217" s="42"/>
      <c r="C217" s="42"/>
      <c r="D217" s="42"/>
      <c r="E217" s="42"/>
      <c r="F217" s="42"/>
      <c r="G217" s="42"/>
      <c r="H217" s="44">
        <f t="shared" si="18"/>
        <v>4539743438.8800011</v>
      </c>
      <c r="I217" s="44">
        <f>SUM(I218:I277)</f>
        <v>2442062564.0100007</v>
      </c>
      <c r="J217" s="44">
        <f>SUM(J218:J277)</f>
        <v>1580895924.3400002</v>
      </c>
      <c r="K217" s="44">
        <f>SUM(K218:K277)</f>
        <v>516784950.52999997</v>
      </c>
      <c r="L217" s="3"/>
      <c r="M217" s="138"/>
    </row>
    <row r="218" spans="1:14" ht="27.75" customHeight="1" x14ac:dyDescent="0.2">
      <c r="A218" s="304" t="s">
        <v>171</v>
      </c>
      <c r="B218" s="115" t="s">
        <v>157</v>
      </c>
      <c r="C218" s="306"/>
      <c r="D218" s="306"/>
      <c r="E218" s="306"/>
      <c r="F218" s="306"/>
      <c r="G218" s="306"/>
      <c r="H218" s="29">
        <f t="shared" si="18"/>
        <v>1630000</v>
      </c>
      <c r="I218" s="129">
        <f t="shared" ref="I218:K220" si="34">I101</f>
        <v>1630000</v>
      </c>
      <c r="J218" s="129">
        <f t="shared" si="34"/>
        <v>0</v>
      </c>
      <c r="K218" s="129">
        <f t="shared" si="34"/>
        <v>0</v>
      </c>
      <c r="L218" s="3"/>
      <c r="M218" s="138"/>
    </row>
    <row r="219" spans="1:14" ht="25.5" x14ac:dyDescent="0.2">
      <c r="A219" s="84" t="s">
        <v>434</v>
      </c>
      <c r="B219" s="25" t="s">
        <v>203</v>
      </c>
      <c r="C219" s="40"/>
      <c r="D219" s="40"/>
      <c r="E219" s="40"/>
      <c r="F219" s="40"/>
      <c r="G219" s="40"/>
      <c r="H219" s="29">
        <f t="shared" si="18"/>
        <v>10149216.859999999</v>
      </c>
      <c r="I219" s="29">
        <f t="shared" si="34"/>
        <v>9117861.4900000002</v>
      </c>
      <c r="J219" s="29">
        <f t="shared" si="34"/>
        <v>382106.26</v>
      </c>
      <c r="K219" s="29">
        <f t="shared" si="34"/>
        <v>649249.11</v>
      </c>
      <c r="M219" s="121"/>
    </row>
    <row r="220" spans="1:14" ht="25.5" x14ac:dyDescent="0.2">
      <c r="A220" s="84" t="s">
        <v>434</v>
      </c>
      <c r="B220" s="111" t="s">
        <v>157</v>
      </c>
      <c r="C220" s="40"/>
      <c r="D220" s="40"/>
      <c r="E220" s="40"/>
      <c r="F220" s="40"/>
      <c r="G220" s="40"/>
      <c r="H220" s="29">
        <f t="shared" si="18"/>
        <v>819000</v>
      </c>
      <c r="I220" s="29">
        <f t="shared" si="34"/>
        <v>819000</v>
      </c>
      <c r="J220" s="29">
        <f t="shared" si="34"/>
        <v>0</v>
      </c>
      <c r="K220" s="29">
        <f t="shared" si="34"/>
        <v>0</v>
      </c>
      <c r="M220" s="121"/>
    </row>
    <row r="221" spans="1:14" ht="25.5" x14ac:dyDescent="0.2">
      <c r="A221" s="117" t="s">
        <v>208</v>
      </c>
      <c r="B221" s="111" t="s">
        <v>157</v>
      </c>
      <c r="C221" s="40"/>
      <c r="D221" s="40"/>
      <c r="E221" s="40"/>
      <c r="F221" s="40"/>
      <c r="G221" s="40"/>
      <c r="H221" s="28">
        <f t="shared" si="18"/>
        <v>2610194.11</v>
      </c>
      <c r="I221" s="29">
        <f t="shared" ref="I221:K222" si="35">I104</f>
        <v>2610194.11</v>
      </c>
      <c r="J221" s="29">
        <f t="shared" si="35"/>
        <v>0</v>
      </c>
      <c r="K221" s="29">
        <f t="shared" si="35"/>
        <v>0</v>
      </c>
      <c r="M221" s="121"/>
    </row>
    <row r="222" spans="1:14" ht="25.5" x14ac:dyDescent="0.2">
      <c r="A222" s="10" t="s">
        <v>427</v>
      </c>
      <c r="B222" s="5" t="s">
        <v>204</v>
      </c>
      <c r="C222" s="40"/>
      <c r="D222" s="40"/>
      <c r="E222" s="40"/>
      <c r="F222" s="40"/>
      <c r="G222" s="40"/>
      <c r="H222" s="28">
        <f t="shared" si="18"/>
        <v>3527449.3</v>
      </c>
      <c r="I222" s="29">
        <f t="shared" si="35"/>
        <v>3527449.3</v>
      </c>
      <c r="J222" s="29">
        <f t="shared" si="35"/>
        <v>0</v>
      </c>
      <c r="K222" s="29">
        <f t="shared" si="35"/>
        <v>0</v>
      </c>
    </row>
    <row r="223" spans="1:14" ht="25.5" x14ac:dyDescent="0.2">
      <c r="A223" s="10" t="s">
        <v>428</v>
      </c>
      <c r="B223" s="5" t="s">
        <v>231</v>
      </c>
      <c r="C223" s="39"/>
      <c r="D223" s="39"/>
      <c r="E223" s="39"/>
      <c r="F223" s="39"/>
      <c r="G223" s="39"/>
      <c r="H223" s="28">
        <f t="shared" si="18"/>
        <v>67021536.68</v>
      </c>
      <c r="I223" s="28">
        <f t="shared" ref="I223:K225" si="36">I106</f>
        <v>67021536.68</v>
      </c>
      <c r="J223" s="28">
        <f t="shared" si="36"/>
        <v>0</v>
      </c>
      <c r="K223" s="28">
        <f t="shared" si="36"/>
        <v>0</v>
      </c>
    </row>
    <row r="224" spans="1:14" ht="25.5" x14ac:dyDescent="0.2">
      <c r="A224" s="117" t="s">
        <v>433</v>
      </c>
      <c r="B224" s="111" t="s">
        <v>205</v>
      </c>
      <c r="C224" s="39"/>
      <c r="D224" s="39"/>
      <c r="E224" s="39"/>
      <c r="F224" s="39"/>
      <c r="G224" s="39"/>
      <c r="H224" s="28">
        <f t="shared" si="18"/>
        <v>0</v>
      </c>
      <c r="I224" s="28">
        <f t="shared" si="36"/>
        <v>0</v>
      </c>
      <c r="J224" s="28">
        <f t="shared" si="36"/>
        <v>0</v>
      </c>
      <c r="K224" s="28">
        <f t="shared" si="36"/>
        <v>0</v>
      </c>
    </row>
    <row r="225" spans="1:11" ht="25.5" x14ac:dyDescent="0.2">
      <c r="A225" s="10" t="s">
        <v>428</v>
      </c>
      <c r="B225" s="5" t="s">
        <v>230</v>
      </c>
      <c r="C225" s="39"/>
      <c r="D225" s="39"/>
      <c r="E225" s="39"/>
      <c r="F225" s="39"/>
      <c r="G225" s="39"/>
      <c r="H225" s="28">
        <f t="shared" si="18"/>
        <v>0</v>
      </c>
      <c r="I225" s="28">
        <f t="shared" si="36"/>
        <v>0</v>
      </c>
      <c r="J225" s="28">
        <f t="shared" si="36"/>
        <v>0</v>
      </c>
      <c r="K225" s="28">
        <f t="shared" si="36"/>
        <v>0</v>
      </c>
    </row>
    <row r="226" spans="1:11" ht="25.5" x14ac:dyDescent="0.2">
      <c r="A226" s="117" t="s">
        <v>427</v>
      </c>
      <c r="B226" s="111" t="s">
        <v>478</v>
      </c>
      <c r="C226" s="39"/>
      <c r="D226" s="39"/>
      <c r="E226" s="39"/>
      <c r="F226" s="39"/>
      <c r="G226" s="39"/>
      <c r="H226" s="28">
        <f t="shared" si="18"/>
        <v>5210791.88</v>
      </c>
      <c r="I226" s="28">
        <f t="shared" ref="I226:K227" si="37">I109</f>
        <v>5210791.88</v>
      </c>
      <c r="J226" s="28">
        <f t="shared" si="37"/>
        <v>0</v>
      </c>
      <c r="K226" s="28">
        <f t="shared" si="37"/>
        <v>0</v>
      </c>
    </row>
    <row r="227" spans="1:11" ht="25.5" x14ac:dyDescent="0.2">
      <c r="A227" s="117" t="s">
        <v>428</v>
      </c>
      <c r="B227" s="111" t="s">
        <v>479</v>
      </c>
      <c r="C227" s="39"/>
      <c r="D227" s="39"/>
      <c r="E227" s="39"/>
      <c r="F227" s="39"/>
      <c r="G227" s="39"/>
      <c r="H227" s="28">
        <f t="shared" si="18"/>
        <v>99005045.739999995</v>
      </c>
      <c r="I227" s="28">
        <f t="shared" si="37"/>
        <v>99005045.739999995</v>
      </c>
      <c r="J227" s="28">
        <f t="shared" si="37"/>
        <v>0</v>
      </c>
      <c r="K227" s="28">
        <f t="shared" si="37"/>
        <v>0</v>
      </c>
    </row>
    <row r="228" spans="1:11" ht="25.5" x14ac:dyDescent="0.2">
      <c r="A228" s="117" t="s">
        <v>208</v>
      </c>
      <c r="B228" s="111" t="s">
        <v>213</v>
      </c>
      <c r="C228" s="39"/>
      <c r="D228" s="39"/>
      <c r="E228" s="39"/>
      <c r="F228" s="39"/>
      <c r="G228" s="39"/>
      <c r="H228" s="28">
        <f t="shared" si="18"/>
        <v>1169681.58</v>
      </c>
      <c r="I228" s="28">
        <f t="shared" ref="I228:K229" si="38">I111</f>
        <v>1169681.58</v>
      </c>
      <c r="J228" s="28">
        <f t="shared" si="38"/>
        <v>0</v>
      </c>
      <c r="K228" s="28">
        <f t="shared" si="38"/>
        <v>0</v>
      </c>
    </row>
    <row r="229" spans="1:11" ht="25.5" x14ac:dyDescent="0.2">
      <c r="A229" s="117" t="s">
        <v>385</v>
      </c>
      <c r="B229" s="111" t="s">
        <v>213</v>
      </c>
      <c r="C229" s="39"/>
      <c r="D229" s="39"/>
      <c r="E229" s="39"/>
      <c r="F229" s="39"/>
      <c r="G229" s="39"/>
      <c r="H229" s="28">
        <f t="shared" si="18"/>
        <v>115798475.63</v>
      </c>
      <c r="I229" s="28">
        <f t="shared" si="38"/>
        <v>115798475.63</v>
      </c>
      <c r="J229" s="28">
        <f t="shared" si="38"/>
        <v>0</v>
      </c>
      <c r="K229" s="28">
        <f t="shared" si="38"/>
        <v>0</v>
      </c>
    </row>
    <row r="230" spans="1:11" ht="25.5" x14ac:dyDescent="0.2">
      <c r="A230" s="117" t="s">
        <v>208</v>
      </c>
      <c r="B230" s="259" t="s">
        <v>411</v>
      </c>
      <c r="C230" s="39"/>
      <c r="D230" s="39"/>
      <c r="E230" s="39"/>
      <c r="F230" s="39"/>
      <c r="G230" s="39"/>
      <c r="H230" s="28">
        <f t="shared" si="18"/>
        <v>619916.35</v>
      </c>
      <c r="I230" s="28">
        <f t="shared" ref="I230:K231" si="39">I113</f>
        <v>619916.35</v>
      </c>
      <c r="J230" s="28">
        <f t="shared" si="39"/>
        <v>0</v>
      </c>
      <c r="K230" s="28">
        <f t="shared" si="39"/>
        <v>0</v>
      </c>
    </row>
    <row r="231" spans="1:11" ht="25.5" x14ac:dyDescent="0.2">
      <c r="A231" s="117" t="s">
        <v>385</v>
      </c>
      <c r="B231" s="111" t="s">
        <v>411</v>
      </c>
      <c r="C231" s="39"/>
      <c r="D231" s="39"/>
      <c r="E231" s="39"/>
      <c r="F231" s="39"/>
      <c r="G231" s="39"/>
      <c r="H231" s="28">
        <f t="shared" si="18"/>
        <v>61371718.590000004</v>
      </c>
      <c r="I231" s="28">
        <f t="shared" si="39"/>
        <v>61371718.590000004</v>
      </c>
      <c r="J231" s="28">
        <f t="shared" si="39"/>
        <v>0</v>
      </c>
      <c r="K231" s="28">
        <f t="shared" si="39"/>
        <v>0</v>
      </c>
    </row>
    <row r="232" spans="1:11" ht="25.5" x14ac:dyDescent="0.2">
      <c r="A232" s="10" t="s">
        <v>208</v>
      </c>
      <c r="B232" s="111" t="s">
        <v>328</v>
      </c>
      <c r="C232" s="39"/>
      <c r="D232" s="39"/>
      <c r="E232" s="39"/>
      <c r="F232" s="39"/>
      <c r="G232" s="39"/>
      <c r="H232" s="28">
        <f t="shared" si="18"/>
        <v>5114044.4400000004</v>
      </c>
      <c r="I232" s="28">
        <f>I115</f>
        <v>5114044.4400000004</v>
      </c>
      <c r="J232" s="28">
        <f>J115</f>
        <v>0</v>
      </c>
      <c r="K232" s="28">
        <f>K115</f>
        <v>0</v>
      </c>
    </row>
    <row r="233" spans="1:11" ht="25.5" x14ac:dyDescent="0.2">
      <c r="A233" s="117" t="s">
        <v>209</v>
      </c>
      <c r="B233" s="111" t="s">
        <v>329</v>
      </c>
      <c r="C233" s="40"/>
      <c r="D233" s="40"/>
      <c r="E233" s="40"/>
      <c r="F233" s="40"/>
      <c r="G233" s="40"/>
      <c r="H233" s="28">
        <f t="shared" si="18"/>
        <v>506290400</v>
      </c>
      <c r="I233" s="29">
        <f t="shared" ref="I233:K236" si="40">I116</f>
        <v>506290400</v>
      </c>
      <c r="J233" s="29">
        <f t="shared" si="40"/>
        <v>0</v>
      </c>
      <c r="K233" s="29">
        <f t="shared" si="40"/>
        <v>0</v>
      </c>
    </row>
    <row r="234" spans="1:11" ht="25.5" x14ac:dyDescent="0.2">
      <c r="A234" s="10" t="s">
        <v>448</v>
      </c>
      <c r="B234" s="111" t="s">
        <v>330</v>
      </c>
      <c r="C234" s="39"/>
      <c r="D234" s="39"/>
      <c r="E234" s="39"/>
      <c r="F234" s="39"/>
      <c r="G234" s="39"/>
      <c r="H234" s="28">
        <f t="shared" si="18"/>
        <v>869800.86</v>
      </c>
      <c r="I234" s="28">
        <f t="shared" si="40"/>
        <v>869800.86</v>
      </c>
      <c r="J234" s="28">
        <f t="shared" si="40"/>
        <v>0</v>
      </c>
      <c r="K234" s="28">
        <f t="shared" si="40"/>
        <v>0</v>
      </c>
    </row>
    <row r="235" spans="1:11" ht="25.5" x14ac:dyDescent="0.2">
      <c r="A235" s="10" t="s">
        <v>449</v>
      </c>
      <c r="B235" s="111" t="s">
        <v>206</v>
      </c>
      <c r="C235" s="39"/>
      <c r="D235" s="39"/>
      <c r="E235" s="39"/>
      <c r="F235" s="39"/>
      <c r="G235" s="39"/>
      <c r="H235" s="28">
        <f t="shared" si="18"/>
        <v>86110284.420000002</v>
      </c>
      <c r="I235" s="28">
        <f t="shared" si="40"/>
        <v>86110284.420000002</v>
      </c>
      <c r="J235" s="28">
        <f t="shared" si="40"/>
        <v>0</v>
      </c>
      <c r="K235" s="28">
        <f t="shared" si="40"/>
        <v>0</v>
      </c>
    </row>
    <row r="236" spans="1:11" ht="25.5" x14ac:dyDescent="0.2">
      <c r="A236" s="117" t="s">
        <v>445</v>
      </c>
      <c r="B236" s="111" t="s">
        <v>211</v>
      </c>
      <c r="C236" s="39"/>
      <c r="D236" s="39"/>
      <c r="E236" s="39"/>
      <c r="F236" s="39"/>
      <c r="G236" s="39"/>
      <c r="H236" s="28">
        <f t="shared" si="18"/>
        <v>0</v>
      </c>
      <c r="I236" s="28">
        <f t="shared" si="40"/>
        <v>0</v>
      </c>
      <c r="J236" s="28">
        <f t="shared" si="40"/>
        <v>0</v>
      </c>
      <c r="K236" s="28">
        <f t="shared" si="40"/>
        <v>0</v>
      </c>
    </row>
    <row r="237" spans="1:11" ht="25.5" x14ac:dyDescent="0.2">
      <c r="A237" s="117" t="s">
        <v>446</v>
      </c>
      <c r="B237" s="111" t="s">
        <v>211</v>
      </c>
      <c r="C237" s="39"/>
      <c r="D237" s="39"/>
      <c r="E237" s="39"/>
      <c r="F237" s="39"/>
      <c r="G237" s="39"/>
      <c r="H237" s="28">
        <f t="shared" si="18"/>
        <v>0</v>
      </c>
      <c r="I237" s="28">
        <f t="shared" ref="I237:K242" si="41">I120</f>
        <v>0</v>
      </c>
      <c r="J237" s="28">
        <f t="shared" si="41"/>
        <v>0</v>
      </c>
      <c r="K237" s="28">
        <f t="shared" si="41"/>
        <v>0</v>
      </c>
    </row>
    <row r="238" spans="1:11" ht="25.5" x14ac:dyDescent="0.2">
      <c r="A238" s="10" t="s">
        <v>445</v>
      </c>
      <c r="B238" s="111" t="s">
        <v>331</v>
      </c>
      <c r="C238" s="39"/>
      <c r="D238" s="39"/>
      <c r="E238" s="39"/>
      <c r="F238" s="39"/>
      <c r="G238" s="39"/>
      <c r="H238" s="28">
        <f t="shared" si="18"/>
        <v>8555679.9900000002</v>
      </c>
      <c r="I238" s="28">
        <f t="shared" si="41"/>
        <v>2242605.4</v>
      </c>
      <c r="J238" s="28">
        <f t="shared" si="41"/>
        <v>3319240.1</v>
      </c>
      <c r="K238" s="28">
        <f t="shared" si="41"/>
        <v>2993834.49</v>
      </c>
    </row>
    <row r="239" spans="1:11" ht="25.5" x14ac:dyDescent="0.2">
      <c r="A239" s="10" t="s">
        <v>446</v>
      </c>
      <c r="B239" s="5" t="s">
        <v>332</v>
      </c>
      <c r="C239" s="39"/>
      <c r="D239" s="39"/>
      <c r="E239" s="39"/>
      <c r="F239" s="39"/>
      <c r="G239" s="39"/>
      <c r="H239" s="28">
        <f t="shared" si="18"/>
        <v>117477218.50999999</v>
      </c>
      <c r="I239" s="28">
        <f t="shared" si="41"/>
        <v>17761434.780000001</v>
      </c>
      <c r="J239" s="28">
        <f t="shared" si="41"/>
        <v>46800570</v>
      </c>
      <c r="K239" s="28">
        <f t="shared" si="41"/>
        <v>52915213.729999997</v>
      </c>
    </row>
    <row r="240" spans="1:11" ht="25.5" x14ac:dyDescent="0.2">
      <c r="A240" s="10" t="s">
        <v>207</v>
      </c>
      <c r="B240" s="5" t="s">
        <v>333</v>
      </c>
      <c r="C240" s="39"/>
      <c r="D240" s="39"/>
      <c r="E240" s="39"/>
      <c r="F240" s="39"/>
      <c r="G240" s="39"/>
      <c r="H240" s="28">
        <f t="shared" si="18"/>
        <v>729535100</v>
      </c>
      <c r="I240" s="28">
        <f t="shared" si="41"/>
        <v>204256500</v>
      </c>
      <c r="J240" s="28">
        <f t="shared" si="41"/>
        <v>281804200</v>
      </c>
      <c r="K240" s="28">
        <f t="shared" si="41"/>
        <v>243474400</v>
      </c>
    </row>
    <row r="241" spans="1:14" ht="25.5" x14ac:dyDescent="0.2">
      <c r="A241" s="117" t="s">
        <v>413</v>
      </c>
      <c r="B241" s="5" t="s">
        <v>165</v>
      </c>
      <c r="C241" s="40"/>
      <c r="D241" s="40"/>
      <c r="E241" s="40"/>
      <c r="F241" s="40"/>
      <c r="G241" s="40"/>
      <c r="H241" s="28">
        <f t="shared" si="18"/>
        <v>14848484.85</v>
      </c>
      <c r="I241" s="29">
        <f t="shared" si="41"/>
        <v>2525252.5299999998</v>
      </c>
      <c r="J241" s="29">
        <f t="shared" si="41"/>
        <v>12323232.32</v>
      </c>
      <c r="K241" s="29">
        <f t="shared" si="41"/>
        <v>0</v>
      </c>
    </row>
    <row r="242" spans="1:14" ht="27" customHeight="1" x14ac:dyDescent="0.2">
      <c r="A242" s="276" t="s">
        <v>147</v>
      </c>
      <c r="B242" s="5" t="s">
        <v>175</v>
      </c>
      <c r="C242" s="39"/>
      <c r="D242" s="39"/>
      <c r="E242" s="39"/>
      <c r="F242" s="39"/>
      <c r="G242" s="39"/>
      <c r="H242" s="28">
        <f t="shared" si="18"/>
        <v>1470000000</v>
      </c>
      <c r="I242" s="28">
        <f t="shared" si="41"/>
        <v>250000000</v>
      </c>
      <c r="J242" s="28">
        <f t="shared" si="41"/>
        <v>1220000000</v>
      </c>
      <c r="K242" s="28">
        <f t="shared" si="41"/>
        <v>0</v>
      </c>
    </row>
    <row r="243" spans="1:14" ht="27" customHeight="1" x14ac:dyDescent="0.2">
      <c r="A243" s="117" t="s">
        <v>258</v>
      </c>
      <c r="B243" s="111" t="s">
        <v>109</v>
      </c>
      <c r="C243" s="40"/>
      <c r="D243" s="40"/>
      <c r="E243" s="40"/>
      <c r="F243" s="40"/>
      <c r="G243" s="40"/>
      <c r="H243" s="28">
        <f t="shared" si="18"/>
        <v>1468486.84</v>
      </c>
      <c r="I243" s="29">
        <f>I126</f>
        <v>1468486.84</v>
      </c>
      <c r="J243" s="29">
        <f>J126</f>
        <v>0</v>
      </c>
      <c r="K243" s="29">
        <f>K126</f>
        <v>0</v>
      </c>
    </row>
    <row r="244" spans="1:14" ht="27" customHeight="1" x14ac:dyDescent="0.2">
      <c r="A244" s="166" t="s">
        <v>439</v>
      </c>
      <c r="B244" s="259" t="s">
        <v>530</v>
      </c>
      <c r="C244" s="40"/>
      <c r="D244" s="40"/>
      <c r="E244" s="40"/>
      <c r="F244" s="40"/>
      <c r="G244" s="40"/>
      <c r="H244" s="28">
        <f t="shared" si="18"/>
        <v>230694.25</v>
      </c>
      <c r="I244" s="29">
        <f t="shared" ref="I244:K246" si="42">I141</f>
        <v>230694.25</v>
      </c>
      <c r="J244" s="29">
        <f t="shared" si="42"/>
        <v>0</v>
      </c>
      <c r="K244" s="29">
        <f t="shared" si="42"/>
        <v>0</v>
      </c>
    </row>
    <row r="245" spans="1:14" ht="27" customHeight="1" x14ac:dyDescent="0.2">
      <c r="A245" s="117" t="s">
        <v>441</v>
      </c>
      <c r="B245" s="111" t="s">
        <v>530</v>
      </c>
      <c r="C245" s="40"/>
      <c r="D245" s="40"/>
      <c r="E245" s="40"/>
      <c r="F245" s="40"/>
      <c r="G245" s="40"/>
      <c r="H245" s="28">
        <f t="shared" si="18"/>
        <v>230409.61</v>
      </c>
      <c r="I245" s="29">
        <f t="shared" si="42"/>
        <v>230409.61</v>
      </c>
      <c r="J245" s="29">
        <f t="shared" si="42"/>
        <v>0</v>
      </c>
      <c r="K245" s="29">
        <f t="shared" si="42"/>
        <v>0</v>
      </c>
    </row>
    <row r="246" spans="1:14" ht="27" customHeight="1" x14ac:dyDescent="0.2">
      <c r="A246" s="117" t="s">
        <v>442</v>
      </c>
      <c r="B246" s="111" t="s">
        <v>531</v>
      </c>
      <c r="C246" s="40"/>
      <c r="D246" s="40"/>
      <c r="E246" s="40"/>
      <c r="F246" s="40"/>
      <c r="G246" s="40"/>
      <c r="H246" s="28">
        <f t="shared" si="18"/>
        <v>22809678.140000001</v>
      </c>
      <c r="I246" s="29">
        <f t="shared" si="42"/>
        <v>22809678.140000001</v>
      </c>
      <c r="J246" s="29">
        <f t="shared" si="42"/>
        <v>0</v>
      </c>
      <c r="K246" s="29">
        <f t="shared" si="42"/>
        <v>0</v>
      </c>
    </row>
    <row r="247" spans="1:14" ht="25.5" x14ac:dyDescent="0.2">
      <c r="A247" s="10" t="s">
        <v>274</v>
      </c>
      <c r="B247" s="5" t="s">
        <v>529</v>
      </c>
      <c r="C247" s="39"/>
      <c r="D247" s="39"/>
      <c r="E247" s="39"/>
      <c r="F247" s="39"/>
      <c r="G247" s="39"/>
      <c r="H247" s="28">
        <f t="shared" si="18"/>
        <v>3493732.47</v>
      </c>
      <c r="I247" s="28">
        <f t="shared" ref="I247:K249" si="43">I127</f>
        <v>3493732.47</v>
      </c>
      <c r="J247" s="28">
        <f t="shared" si="43"/>
        <v>0</v>
      </c>
      <c r="K247" s="28">
        <f t="shared" si="43"/>
        <v>0</v>
      </c>
    </row>
    <row r="248" spans="1:14" ht="25.5" x14ac:dyDescent="0.2">
      <c r="A248" s="10" t="s">
        <v>272</v>
      </c>
      <c r="B248" s="5" t="s">
        <v>530</v>
      </c>
      <c r="C248" s="40"/>
      <c r="D248" s="40"/>
      <c r="E248" s="40"/>
      <c r="F248" s="40"/>
      <c r="G248" s="40"/>
      <c r="H248" s="28">
        <f t="shared" si="18"/>
        <v>3492340.3</v>
      </c>
      <c r="I248" s="29">
        <f t="shared" si="43"/>
        <v>3492340.3</v>
      </c>
      <c r="J248" s="29">
        <f t="shared" si="43"/>
        <v>0</v>
      </c>
      <c r="K248" s="29">
        <f t="shared" si="43"/>
        <v>0</v>
      </c>
    </row>
    <row r="249" spans="1:14" ht="25.5" x14ac:dyDescent="0.2">
      <c r="A249" s="10" t="s">
        <v>273</v>
      </c>
      <c r="B249" s="5" t="s">
        <v>531</v>
      </c>
      <c r="C249" s="39"/>
      <c r="D249" s="39"/>
      <c r="E249" s="39"/>
      <c r="F249" s="39"/>
      <c r="G249" s="39"/>
      <c r="H249" s="28">
        <f t="shared" si="18"/>
        <v>345727207.23000002</v>
      </c>
      <c r="I249" s="28">
        <f t="shared" si="43"/>
        <v>345727207.23000002</v>
      </c>
      <c r="J249" s="28">
        <f t="shared" si="43"/>
        <v>0</v>
      </c>
      <c r="K249" s="28">
        <f t="shared" si="43"/>
        <v>0</v>
      </c>
    </row>
    <row r="250" spans="1:14" ht="25.5" x14ac:dyDescent="0.2">
      <c r="A250" s="10" t="s">
        <v>450</v>
      </c>
      <c r="B250" s="5" t="s">
        <v>334</v>
      </c>
      <c r="C250" s="39"/>
      <c r="D250" s="39"/>
      <c r="E250" s="39"/>
      <c r="F250" s="39"/>
      <c r="G250" s="39"/>
      <c r="H250" s="28">
        <f t="shared" si="18"/>
        <v>1326096.43</v>
      </c>
      <c r="I250" s="28">
        <f t="shared" ref="I250:K253" si="44">I190</f>
        <v>1326096.43</v>
      </c>
      <c r="J250" s="28">
        <f t="shared" si="44"/>
        <v>0</v>
      </c>
      <c r="K250" s="28">
        <f t="shared" si="44"/>
        <v>0</v>
      </c>
    </row>
    <row r="251" spans="1:14" ht="25.5" x14ac:dyDescent="0.2">
      <c r="A251" s="10" t="s">
        <v>451</v>
      </c>
      <c r="B251" s="5" t="s">
        <v>335</v>
      </c>
      <c r="C251" s="39"/>
      <c r="D251" s="39"/>
      <c r="E251" s="39"/>
      <c r="F251" s="39"/>
      <c r="G251" s="39"/>
      <c r="H251" s="28">
        <f t="shared" si="18"/>
        <v>25195832.039999999</v>
      </c>
      <c r="I251" s="28">
        <f t="shared" si="44"/>
        <v>25195832.039999999</v>
      </c>
      <c r="J251" s="28">
        <f t="shared" si="44"/>
        <v>0</v>
      </c>
      <c r="K251" s="28">
        <f t="shared" si="44"/>
        <v>0</v>
      </c>
    </row>
    <row r="252" spans="1:14" ht="25.5" x14ac:dyDescent="0.2">
      <c r="A252" s="10" t="s">
        <v>452</v>
      </c>
      <c r="B252" s="5" t="s">
        <v>336</v>
      </c>
      <c r="C252" s="39"/>
      <c r="D252" s="39"/>
      <c r="E252" s="39"/>
      <c r="F252" s="39"/>
      <c r="G252" s="39"/>
      <c r="H252" s="28">
        <f t="shared" si="18"/>
        <v>4898264.4800000004</v>
      </c>
      <c r="I252" s="28">
        <f t="shared" si="44"/>
        <v>4898264.4800000004</v>
      </c>
      <c r="J252" s="28">
        <f t="shared" si="44"/>
        <v>0</v>
      </c>
      <c r="K252" s="28">
        <f t="shared" si="44"/>
        <v>0</v>
      </c>
    </row>
    <row r="253" spans="1:14" ht="25.5" x14ac:dyDescent="0.2">
      <c r="A253" s="10" t="s">
        <v>451</v>
      </c>
      <c r="B253" s="5" t="s">
        <v>337</v>
      </c>
      <c r="C253" s="39"/>
      <c r="D253" s="39"/>
      <c r="E253" s="39"/>
      <c r="F253" s="39"/>
      <c r="G253" s="39"/>
      <c r="H253" s="28">
        <f t="shared" si="18"/>
        <v>93067025.180000007</v>
      </c>
      <c r="I253" s="28">
        <f t="shared" si="44"/>
        <v>93067025.180000007</v>
      </c>
      <c r="J253" s="28">
        <f t="shared" si="44"/>
        <v>0</v>
      </c>
      <c r="K253" s="28">
        <f t="shared" si="44"/>
        <v>0</v>
      </c>
      <c r="M253" s="298"/>
      <c r="N253" s="297"/>
    </row>
    <row r="254" spans="1:14" ht="25.5" x14ac:dyDescent="0.2">
      <c r="A254" s="238" t="s">
        <v>452</v>
      </c>
      <c r="B254" s="239" t="s">
        <v>406</v>
      </c>
      <c r="C254" s="39"/>
      <c r="D254" s="39"/>
      <c r="E254" s="39"/>
      <c r="F254" s="39"/>
      <c r="G254" s="39"/>
      <c r="H254" s="28">
        <f t="shared" si="18"/>
        <v>625412.11</v>
      </c>
      <c r="I254" s="28">
        <f t="shared" ref="I254:K263" si="45">I194</f>
        <v>625412.11</v>
      </c>
      <c r="J254" s="28">
        <f t="shared" si="45"/>
        <v>0</v>
      </c>
      <c r="K254" s="28">
        <f t="shared" si="45"/>
        <v>0</v>
      </c>
      <c r="M254" s="298"/>
      <c r="N254" s="297"/>
    </row>
    <row r="255" spans="1:14" ht="25.5" x14ac:dyDescent="0.2">
      <c r="A255" s="117" t="s">
        <v>451</v>
      </c>
      <c r="B255" s="5" t="s">
        <v>406</v>
      </c>
      <c r="C255" s="39"/>
      <c r="D255" s="39"/>
      <c r="E255" s="39"/>
      <c r="F255" s="39"/>
      <c r="G255" s="39"/>
      <c r="H255" s="28">
        <f t="shared" si="18"/>
        <v>11882830.029999999</v>
      </c>
      <c r="I255" s="28">
        <f t="shared" si="45"/>
        <v>11882830.029999999</v>
      </c>
      <c r="J255" s="28">
        <f t="shared" si="45"/>
        <v>0</v>
      </c>
      <c r="K255" s="28">
        <f t="shared" si="45"/>
        <v>0</v>
      </c>
      <c r="M255" s="298"/>
      <c r="N255" s="297"/>
    </row>
    <row r="256" spans="1:14" ht="25.5" x14ac:dyDescent="0.2">
      <c r="A256" s="117" t="s">
        <v>452</v>
      </c>
      <c r="B256" s="5" t="s">
        <v>409</v>
      </c>
      <c r="C256" s="39"/>
      <c r="D256" s="39"/>
      <c r="E256" s="39"/>
      <c r="F256" s="39"/>
      <c r="G256" s="39"/>
      <c r="H256" s="28">
        <f t="shared" si="18"/>
        <v>1977347.46</v>
      </c>
      <c r="I256" s="28">
        <f t="shared" si="45"/>
        <v>1977347.46</v>
      </c>
      <c r="J256" s="28">
        <f t="shared" si="45"/>
        <v>0</v>
      </c>
      <c r="K256" s="28">
        <f t="shared" si="45"/>
        <v>0</v>
      </c>
      <c r="M256" s="298"/>
      <c r="N256" s="297"/>
    </row>
    <row r="257" spans="1:14" ht="25.5" x14ac:dyDescent="0.2">
      <c r="A257" s="117" t="s">
        <v>451</v>
      </c>
      <c r="B257" s="5" t="s">
        <v>409</v>
      </c>
      <c r="C257" s="39"/>
      <c r="D257" s="39"/>
      <c r="E257" s="39"/>
      <c r="F257" s="39"/>
      <c r="G257" s="39"/>
      <c r="H257" s="28">
        <f t="shared" si="18"/>
        <v>37569601.649999999</v>
      </c>
      <c r="I257" s="28">
        <f t="shared" si="45"/>
        <v>37569601.649999999</v>
      </c>
      <c r="J257" s="28">
        <f t="shared" si="45"/>
        <v>0</v>
      </c>
      <c r="K257" s="28">
        <f t="shared" si="45"/>
        <v>0</v>
      </c>
      <c r="M257" s="298"/>
      <c r="N257" s="297"/>
    </row>
    <row r="258" spans="1:14" ht="25.5" x14ac:dyDescent="0.2">
      <c r="A258" s="10" t="s">
        <v>452</v>
      </c>
      <c r="B258" s="5" t="s">
        <v>339</v>
      </c>
      <c r="C258" s="39"/>
      <c r="D258" s="39"/>
      <c r="E258" s="39"/>
      <c r="F258" s="39"/>
      <c r="G258" s="39"/>
      <c r="H258" s="28">
        <f t="shared" si="18"/>
        <v>5113811.21</v>
      </c>
      <c r="I258" s="28">
        <f t="shared" si="45"/>
        <v>5113811.21</v>
      </c>
      <c r="J258" s="28">
        <f t="shared" si="45"/>
        <v>0</v>
      </c>
      <c r="K258" s="28">
        <f t="shared" si="45"/>
        <v>0</v>
      </c>
    </row>
    <row r="259" spans="1:14" ht="25.5" x14ac:dyDescent="0.2">
      <c r="A259" s="10" t="s">
        <v>451</v>
      </c>
      <c r="B259" s="5" t="s">
        <v>339</v>
      </c>
      <c r="C259" s="39"/>
      <c r="D259" s="39"/>
      <c r="E259" s="39"/>
      <c r="F259" s="39"/>
      <c r="G259" s="39"/>
      <c r="H259" s="28">
        <f t="shared" si="18"/>
        <v>97162412.900000006</v>
      </c>
      <c r="I259" s="28">
        <f t="shared" si="45"/>
        <v>97162412.900000006</v>
      </c>
      <c r="J259" s="28">
        <f t="shared" si="45"/>
        <v>0</v>
      </c>
      <c r="K259" s="28">
        <f t="shared" si="45"/>
        <v>0</v>
      </c>
    </row>
    <row r="260" spans="1:14" ht="25.5" x14ac:dyDescent="0.2">
      <c r="A260" s="238" t="s">
        <v>452</v>
      </c>
      <c r="B260" s="5" t="s">
        <v>402</v>
      </c>
      <c r="C260" s="39"/>
      <c r="D260" s="39"/>
      <c r="E260" s="39"/>
      <c r="F260" s="39"/>
      <c r="G260" s="39"/>
      <c r="H260" s="28">
        <f t="shared" si="18"/>
        <v>1194453.68</v>
      </c>
      <c r="I260" s="28">
        <f t="shared" si="45"/>
        <v>1194453.68</v>
      </c>
      <c r="J260" s="28">
        <f t="shared" si="45"/>
        <v>0</v>
      </c>
      <c r="K260" s="28">
        <f t="shared" si="45"/>
        <v>0</v>
      </c>
    </row>
    <row r="261" spans="1:14" ht="25.5" x14ac:dyDescent="0.2">
      <c r="A261" s="117" t="s">
        <v>451</v>
      </c>
      <c r="B261" s="5" t="s">
        <v>268</v>
      </c>
      <c r="C261" s="39"/>
      <c r="D261" s="39"/>
      <c r="E261" s="39"/>
      <c r="F261" s="39"/>
      <c r="G261" s="39"/>
      <c r="H261" s="28">
        <f t="shared" si="18"/>
        <v>22694619.890000001</v>
      </c>
      <c r="I261" s="28">
        <f t="shared" si="45"/>
        <v>22694619.890000001</v>
      </c>
      <c r="J261" s="28">
        <f t="shared" si="45"/>
        <v>0</v>
      </c>
      <c r="K261" s="28">
        <f t="shared" si="45"/>
        <v>0</v>
      </c>
    </row>
    <row r="262" spans="1:14" ht="25.5" x14ac:dyDescent="0.2">
      <c r="A262" s="10" t="s">
        <v>452</v>
      </c>
      <c r="B262" s="5" t="s">
        <v>340</v>
      </c>
      <c r="C262" s="10"/>
      <c r="D262" s="10"/>
      <c r="E262" s="10"/>
      <c r="F262" s="10"/>
      <c r="G262" s="10"/>
      <c r="H262" s="28">
        <f t="shared" si="18"/>
        <v>2855215.46</v>
      </c>
      <c r="I262" s="28">
        <f t="shared" si="45"/>
        <v>2855215.46</v>
      </c>
      <c r="J262" s="28">
        <f t="shared" si="45"/>
        <v>0</v>
      </c>
      <c r="K262" s="28">
        <f t="shared" si="45"/>
        <v>0</v>
      </c>
    </row>
    <row r="263" spans="1:14" ht="25.5" x14ac:dyDescent="0.2">
      <c r="A263" s="10" t="s">
        <v>451</v>
      </c>
      <c r="B263" s="5" t="s">
        <v>341</v>
      </c>
      <c r="C263" s="10"/>
      <c r="D263" s="10"/>
      <c r="E263" s="10"/>
      <c r="F263" s="10"/>
      <c r="G263" s="10"/>
      <c r="H263" s="28">
        <f t="shared" si="18"/>
        <v>54249093.75</v>
      </c>
      <c r="I263" s="28">
        <f t="shared" si="45"/>
        <v>54249093.75</v>
      </c>
      <c r="J263" s="28">
        <f t="shared" si="45"/>
        <v>0</v>
      </c>
      <c r="K263" s="28">
        <f t="shared" si="45"/>
        <v>0</v>
      </c>
    </row>
    <row r="264" spans="1:14" ht="25.5" x14ac:dyDescent="0.2">
      <c r="A264" s="276" t="s">
        <v>452</v>
      </c>
      <c r="B264" s="109" t="s">
        <v>33</v>
      </c>
      <c r="C264" s="10"/>
      <c r="D264" s="10"/>
      <c r="E264" s="10"/>
      <c r="F264" s="10"/>
      <c r="G264" s="10"/>
      <c r="H264" s="28">
        <f t="shared" si="18"/>
        <v>2793914.53</v>
      </c>
      <c r="I264" s="28">
        <f t="shared" ref="I264:K273" si="46">I204</f>
        <v>2793914.53</v>
      </c>
      <c r="J264" s="28">
        <f t="shared" si="46"/>
        <v>0</v>
      </c>
      <c r="K264" s="28">
        <f t="shared" si="46"/>
        <v>0</v>
      </c>
    </row>
    <row r="265" spans="1:14" ht="25.5" x14ac:dyDescent="0.2">
      <c r="A265" s="117" t="s">
        <v>451</v>
      </c>
      <c r="B265" s="5" t="s">
        <v>34</v>
      </c>
      <c r="C265" s="10"/>
      <c r="D265" s="10"/>
      <c r="E265" s="10"/>
      <c r="F265" s="10"/>
      <c r="G265" s="10"/>
      <c r="H265" s="28">
        <f t="shared" si="18"/>
        <v>53084376.159999996</v>
      </c>
      <c r="I265" s="28">
        <f t="shared" si="46"/>
        <v>53084376.159999996</v>
      </c>
      <c r="J265" s="28">
        <f t="shared" si="46"/>
        <v>0</v>
      </c>
      <c r="K265" s="28">
        <f t="shared" si="46"/>
        <v>0</v>
      </c>
    </row>
    <row r="266" spans="1:14" ht="25.5" x14ac:dyDescent="0.2">
      <c r="A266" s="276" t="s">
        <v>452</v>
      </c>
      <c r="B266" s="109" t="s">
        <v>35</v>
      </c>
      <c r="C266" s="10"/>
      <c r="D266" s="10"/>
      <c r="E266" s="10"/>
      <c r="F266" s="10"/>
      <c r="G266" s="10"/>
      <c r="H266" s="28">
        <f t="shared" si="18"/>
        <v>1843389.69</v>
      </c>
      <c r="I266" s="28">
        <f t="shared" si="46"/>
        <v>1843389.69</v>
      </c>
      <c r="J266" s="28">
        <f t="shared" si="46"/>
        <v>0</v>
      </c>
      <c r="K266" s="28">
        <f t="shared" si="46"/>
        <v>0</v>
      </c>
    </row>
    <row r="267" spans="1:14" ht="25.5" x14ac:dyDescent="0.2">
      <c r="A267" s="117" t="s">
        <v>451</v>
      </c>
      <c r="B267" s="5" t="s">
        <v>36</v>
      </c>
      <c r="C267" s="10"/>
      <c r="D267" s="10"/>
      <c r="E267" s="10"/>
      <c r="F267" s="10"/>
      <c r="G267" s="10"/>
      <c r="H267" s="28">
        <f t="shared" si="18"/>
        <v>35024404.109999999</v>
      </c>
      <c r="I267" s="28">
        <f t="shared" si="46"/>
        <v>35024404.109999999</v>
      </c>
      <c r="J267" s="28">
        <f t="shared" si="46"/>
        <v>0</v>
      </c>
      <c r="K267" s="28">
        <f t="shared" si="46"/>
        <v>0</v>
      </c>
    </row>
    <row r="268" spans="1:14" ht="25.5" x14ac:dyDescent="0.2">
      <c r="A268" s="276" t="s">
        <v>452</v>
      </c>
      <c r="B268" s="109" t="s">
        <v>37</v>
      </c>
      <c r="C268" s="10"/>
      <c r="D268" s="10"/>
      <c r="E268" s="10"/>
      <c r="F268" s="10"/>
      <c r="G268" s="10"/>
      <c r="H268" s="28">
        <f t="shared" si="18"/>
        <v>1620368.95</v>
      </c>
      <c r="I268" s="28">
        <f t="shared" si="46"/>
        <v>1620368.95</v>
      </c>
      <c r="J268" s="28">
        <f t="shared" si="46"/>
        <v>0</v>
      </c>
      <c r="K268" s="28">
        <f t="shared" si="46"/>
        <v>0</v>
      </c>
    </row>
    <row r="269" spans="1:14" ht="25.5" x14ac:dyDescent="0.2">
      <c r="A269" s="117" t="s">
        <v>451</v>
      </c>
      <c r="B269" s="5" t="s">
        <v>38</v>
      </c>
      <c r="C269" s="10"/>
      <c r="D269" s="10"/>
      <c r="E269" s="10"/>
      <c r="F269" s="10"/>
      <c r="G269" s="10"/>
      <c r="H269" s="28">
        <f t="shared" si="18"/>
        <v>30787010.09</v>
      </c>
      <c r="I269" s="28">
        <f t="shared" si="46"/>
        <v>30787010.09</v>
      </c>
      <c r="J269" s="28">
        <f t="shared" si="46"/>
        <v>0</v>
      </c>
      <c r="K269" s="28">
        <f t="shared" si="46"/>
        <v>0</v>
      </c>
    </row>
    <row r="270" spans="1:14" ht="25.5" x14ac:dyDescent="0.2">
      <c r="A270" s="276" t="s">
        <v>452</v>
      </c>
      <c r="B270" s="109" t="s">
        <v>39</v>
      </c>
      <c r="C270" s="10"/>
      <c r="D270" s="10"/>
      <c r="E270" s="10"/>
      <c r="F270" s="10"/>
      <c r="G270" s="10"/>
      <c r="H270" s="28">
        <f t="shared" si="18"/>
        <v>1961828.85</v>
      </c>
      <c r="I270" s="28">
        <f t="shared" si="46"/>
        <v>1961828.85</v>
      </c>
      <c r="J270" s="28">
        <f t="shared" si="46"/>
        <v>0</v>
      </c>
      <c r="K270" s="28">
        <f t="shared" si="46"/>
        <v>0</v>
      </c>
    </row>
    <row r="271" spans="1:14" ht="25.5" x14ac:dyDescent="0.2">
      <c r="A271" s="117" t="s">
        <v>451</v>
      </c>
      <c r="B271" s="5" t="s">
        <v>40</v>
      </c>
      <c r="C271" s="10"/>
      <c r="D271" s="10"/>
      <c r="E271" s="10"/>
      <c r="F271" s="10"/>
      <c r="G271" s="10"/>
      <c r="H271" s="28">
        <f t="shared" si="18"/>
        <v>37274748.109999999</v>
      </c>
      <c r="I271" s="28">
        <f t="shared" si="46"/>
        <v>37274748.109999999</v>
      </c>
      <c r="J271" s="28">
        <f t="shared" si="46"/>
        <v>0</v>
      </c>
      <c r="K271" s="28">
        <f t="shared" si="46"/>
        <v>0</v>
      </c>
    </row>
    <row r="272" spans="1:14" ht="25.5" x14ac:dyDescent="0.2">
      <c r="A272" s="276" t="s">
        <v>452</v>
      </c>
      <c r="B272" s="109" t="s">
        <v>41</v>
      </c>
      <c r="C272" s="10"/>
      <c r="D272" s="10"/>
      <c r="E272" s="10"/>
      <c r="F272" s="10"/>
      <c r="G272" s="10"/>
      <c r="H272" s="28">
        <f t="shared" si="18"/>
        <v>3968048.28</v>
      </c>
      <c r="I272" s="28">
        <f t="shared" si="46"/>
        <v>3968048.28</v>
      </c>
      <c r="J272" s="28">
        <f t="shared" si="46"/>
        <v>0</v>
      </c>
      <c r="K272" s="28">
        <f t="shared" si="46"/>
        <v>0</v>
      </c>
    </row>
    <row r="273" spans="1:15" ht="25.5" x14ac:dyDescent="0.2">
      <c r="A273" s="117" t="s">
        <v>451</v>
      </c>
      <c r="B273" s="5" t="s">
        <v>42</v>
      </c>
      <c r="C273" s="10"/>
      <c r="D273" s="10"/>
      <c r="E273" s="10"/>
      <c r="F273" s="10"/>
      <c r="G273" s="10"/>
      <c r="H273" s="28">
        <f t="shared" si="18"/>
        <v>75392917.230000004</v>
      </c>
      <c r="I273" s="28">
        <f t="shared" si="46"/>
        <v>75392917.230000004</v>
      </c>
      <c r="J273" s="28">
        <f t="shared" si="46"/>
        <v>0</v>
      </c>
      <c r="K273" s="28">
        <f t="shared" si="46"/>
        <v>0</v>
      </c>
    </row>
    <row r="274" spans="1:15" ht="25.5" x14ac:dyDescent="0.2">
      <c r="A274" s="117" t="s">
        <v>509</v>
      </c>
      <c r="B274" s="111" t="s">
        <v>10</v>
      </c>
      <c r="C274" s="10"/>
      <c r="D274" s="10"/>
      <c r="E274" s="10"/>
      <c r="F274" s="10"/>
      <c r="G274" s="10"/>
      <c r="H274" s="28">
        <f t="shared" si="18"/>
        <v>17974999.120000001</v>
      </c>
      <c r="I274" s="28">
        <f>I144</f>
        <v>17974999.120000001</v>
      </c>
      <c r="J274" s="28">
        <f>J144</f>
        <v>0</v>
      </c>
      <c r="K274" s="28">
        <f>K144</f>
        <v>0</v>
      </c>
    </row>
    <row r="275" spans="1:15" ht="25.5" x14ac:dyDescent="0.2">
      <c r="A275" s="84" t="s">
        <v>459</v>
      </c>
      <c r="B275" s="25" t="s">
        <v>342</v>
      </c>
      <c r="C275" s="10"/>
      <c r="D275" s="10"/>
      <c r="E275" s="10"/>
      <c r="F275" s="10"/>
      <c r="G275" s="10"/>
      <c r="H275" s="28">
        <f t="shared" si="18"/>
        <v>2330188.29</v>
      </c>
      <c r="I275" s="28">
        <f t="shared" ref="I275:K277" si="47">I214</f>
        <v>0</v>
      </c>
      <c r="J275" s="28">
        <f t="shared" si="47"/>
        <v>162665.76</v>
      </c>
      <c r="K275" s="28">
        <f t="shared" si="47"/>
        <v>2167522.5299999998</v>
      </c>
    </row>
    <row r="276" spans="1:15" ht="25.5" x14ac:dyDescent="0.2">
      <c r="A276" s="10" t="s">
        <v>458</v>
      </c>
      <c r="B276" s="5" t="s">
        <v>343</v>
      </c>
      <c r="C276" s="84"/>
      <c r="D276" s="84"/>
      <c r="E276" s="84"/>
      <c r="F276" s="84"/>
      <c r="G276" s="84"/>
      <c r="H276" s="28">
        <f t="shared" si="18"/>
        <v>2306321.21</v>
      </c>
      <c r="I276" s="29">
        <f t="shared" si="47"/>
        <v>0</v>
      </c>
      <c r="J276" s="29">
        <f t="shared" si="47"/>
        <v>160473.9</v>
      </c>
      <c r="K276" s="29">
        <f t="shared" si="47"/>
        <v>2145847.31</v>
      </c>
    </row>
    <row r="277" spans="1:15" ht="26.25" thickBot="1" x14ac:dyDescent="0.25">
      <c r="A277" s="17" t="s">
        <v>557</v>
      </c>
      <c r="B277" s="6" t="s">
        <v>344</v>
      </c>
      <c r="C277" s="40"/>
      <c r="D277" s="40"/>
      <c r="E277" s="40"/>
      <c r="F277" s="40"/>
      <c r="G277" s="40"/>
      <c r="H277" s="28">
        <f t="shared" si="18"/>
        <v>228382319.36000001</v>
      </c>
      <c r="I277" s="29">
        <f t="shared" si="47"/>
        <v>0</v>
      </c>
      <c r="J277" s="29">
        <f t="shared" si="47"/>
        <v>15943436</v>
      </c>
      <c r="K277" s="29">
        <f t="shared" si="47"/>
        <v>212438883.36000001</v>
      </c>
    </row>
    <row r="278" spans="1:15" ht="19.5" customHeight="1" thickBot="1" x14ac:dyDescent="0.25">
      <c r="A278" s="341" t="s">
        <v>495</v>
      </c>
      <c r="B278" s="341"/>
      <c r="C278" s="341"/>
      <c r="D278" s="341"/>
      <c r="E278" s="341"/>
      <c r="F278" s="341"/>
      <c r="G278" s="341"/>
      <c r="H278" s="341"/>
      <c r="I278" s="341"/>
      <c r="J278" s="341"/>
      <c r="K278" s="341"/>
    </row>
    <row r="279" spans="1:15" ht="21" customHeight="1" thickBot="1" x14ac:dyDescent="0.25">
      <c r="A279" s="342" t="s">
        <v>499</v>
      </c>
      <c r="B279" s="342"/>
      <c r="C279" s="342"/>
      <c r="D279" s="342"/>
      <c r="E279" s="342"/>
      <c r="F279" s="342"/>
      <c r="G279" s="342"/>
      <c r="H279" s="342"/>
      <c r="I279" s="342"/>
      <c r="J279" s="342"/>
      <c r="K279" s="342"/>
    </row>
    <row r="280" spans="1:15" ht="44.25" customHeight="1" thickBot="1" x14ac:dyDescent="0.25">
      <c r="A280" s="11" t="s">
        <v>485</v>
      </c>
      <c r="B280" s="226"/>
      <c r="C280" s="48"/>
      <c r="D280" s="48"/>
      <c r="E280" s="49"/>
      <c r="F280" s="49"/>
      <c r="G280" s="49"/>
      <c r="H280" s="76">
        <f>I280+J280+K280</f>
        <v>362629727.52999997</v>
      </c>
      <c r="I280" s="76">
        <f>I281+I335+I331</f>
        <v>103952036.57000001</v>
      </c>
      <c r="J280" s="76">
        <f>J281+J335+J331</f>
        <v>124462478.39</v>
      </c>
      <c r="K280" s="76">
        <f>K281+K335+K331</f>
        <v>134215212.56999999</v>
      </c>
      <c r="L280" s="3"/>
    </row>
    <row r="281" spans="1:15" ht="43.5" customHeight="1" x14ac:dyDescent="0.2">
      <c r="A281" s="261" t="s">
        <v>359</v>
      </c>
      <c r="B281" s="262"/>
      <c r="C281" s="263"/>
      <c r="D281" s="263"/>
      <c r="E281" s="264"/>
      <c r="F281" s="264"/>
      <c r="G281" s="264"/>
      <c r="H281" s="265">
        <f t="shared" ref="H281:H300" si="48">I281+J281+K281</f>
        <v>147364272.43000001</v>
      </c>
      <c r="I281" s="265">
        <f>I282+I286+I290+I293+I297+I301+I305+I309+I312+I315+I317+I319+I321+I323+I325+I327+I329</f>
        <v>72307634.100000009</v>
      </c>
      <c r="J281" s="265">
        <f>J282+J286+J290+J293+J297+J301+J305+J309+J312+J315+J317+J319+J321</f>
        <v>46104583.649999999</v>
      </c>
      <c r="K281" s="265">
        <f>K282+K286+K290+K293+K297+K301+K305+K309+K312+K315+K317+K319+K321</f>
        <v>28952054.68</v>
      </c>
      <c r="L281" s="3"/>
    </row>
    <row r="282" spans="1:15" ht="39" customHeight="1" x14ac:dyDescent="0.2">
      <c r="A282" s="185" t="s">
        <v>504</v>
      </c>
      <c r="B282" s="260" t="s">
        <v>500</v>
      </c>
      <c r="C282" s="222" t="s">
        <v>306</v>
      </c>
      <c r="D282" s="243" t="s">
        <v>466</v>
      </c>
      <c r="E282" s="218" t="s">
        <v>354</v>
      </c>
      <c r="F282" s="114">
        <v>674523</v>
      </c>
      <c r="G282" s="218">
        <v>6160477</v>
      </c>
      <c r="H282" s="15">
        <f t="shared" si="48"/>
        <v>13184900</v>
      </c>
      <c r="I282" s="15">
        <f>SUM(I283:I285)</f>
        <v>1184900</v>
      </c>
      <c r="J282" s="15">
        <f>SUM(J283:J285)</f>
        <v>0</v>
      </c>
      <c r="K282" s="15">
        <f>SUM(K283:K285)</f>
        <v>12000000</v>
      </c>
    </row>
    <row r="283" spans="1:15" ht="27.75" customHeight="1" x14ac:dyDescent="0.2">
      <c r="A283" s="238" t="s">
        <v>460</v>
      </c>
      <c r="B283" s="111" t="s">
        <v>9</v>
      </c>
      <c r="C283" s="222"/>
      <c r="D283" s="243"/>
      <c r="E283" s="218"/>
      <c r="F283" s="114"/>
      <c r="G283" s="218"/>
      <c r="H283" s="8">
        <f t="shared" si="48"/>
        <v>1184900</v>
      </c>
      <c r="I283" s="15">
        <v>1184900</v>
      </c>
      <c r="J283" s="15"/>
      <c r="K283" s="15"/>
      <c r="L283" s="57"/>
    </row>
    <row r="284" spans="1:15" ht="26.25" customHeight="1" x14ac:dyDescent="0.2">
      <c r="A284" s="10" t="s">
        <v>461</v>
      </c>
      <c r="B284" s="5" t="s">
        <v>94</v>
      </c>
      <c r="C284" s="160"/>
      <c r="D284" s="172"/>
      <c r="E284" s="145"/>
      <c r="F284" s="145"/>
      <c r="G284" s="145"/>
      <c r="H284" s="8">
        <f t="shared" si="48"/>
        <v>600000</v>
      </c>
      <c r="I284" s="8"/>
      <c r="J284" s="8"/>
      <c r="K284" s="8">
        <v>600000</v>
      </c>
      <c r="L284" s="60"/>
    </row>
    <row r="285" spans="1:15" ht="26.25" customHeight="1" thickBot="1" x14ac:dyDescent="0.25">
      <c r="A285" s="17" t="s">
        <v>462</v>
      </c>
      <c r="B285" s="6" t="s">
        <v>93</v>
      </c>
      <c r="C285" s="227"/>
      <c r="D285" s="192"/>
      <c r="E285" s="143"/>
      <c r="F285" s="143"/>
      <c r="G285" s="143"/>
      <c r="H285" s="14">
        <f t="shared" si="48"/>
        <v>11400000</v>
      </c>
      <c r="I285" s="14"/>
      <c r="J285" s="14"/>
      <c r="K285" s="14">
        <v>11400000</v>
      </c>
      <c r="L285" s="60"/>
    </row>
    <row r="286" spans="1:15" ht="95.25" customHeight="1" x14ac:dyDescent="0.2">
      <c r="A286" s="190" t="s">
        <v>463</v>
      </c>
      <c r="B286" s="25" t="s">
        <v>500</v>
      </c>
      <c r="C286" s="222" t="s">
        <v>77</v>
      </c>
      <c r="D286" s="191" t="s">
        <v>480</v>
      </c>
      <c r="E286" s="218" t="s">
        <v>355</v>
      </c>
      <c r="F286" s="114">
        <v>707883</v>
      </c>
      <c r="G286" s="218">
        <v>11992117</v>
      </c>
      <c r="H286" s="15">
        <f t="shared" si="48"/>
        <v>13511820</v>
      </c>
      <c r="I286" s="15">
        <f>SUM(I287:I289)</f>
        <v>13511820</v>
      </c>
      <c r="J286" s="15">
        <f>SUM(J287:J289)</f>
        <v>0</v>
      </c>
      <c r="K286" s="15">
        <f>SUM(K287:K289)</f>
        <v>0</v>
      </c>
      <c r="O286" t="s">
        <v>464</v>
      </c>
    </row>
    <row r="287" spans="1:15" ht="27.75" customHeight="1" x14ac:dyDescent="0.2">
      <c r="A287" s="238" t="s">
        <v>460</v>
      </c>
      <c r="B287" s="111" t="s">
        <v>9</v>
      </c>
      <c r="C287" s="137"/>
      <c r="D287" s="302"/>
      <c r="E287" s="130"/>
      <c r="F287" s="100"/>
      <c r="G287" s="130"/>
      <c r="H287" s="8">
        <f>I287+J287+K287</f>
        <v>799900</v>
      </c>
      <c r="I287" s="8">
        <v>799900</v>
      </c>
      <c r="J287" s="8"/>
      <c r="K287" s="8"/>
      <c r="L287" s="57"/>
    </row>
    <row r="288" spans="1:15" ht="28.5" customHeight="1" x14ac:dyDescent="0.2">
      <c r="A288" s="10" t="s">
        <v>461</v>
      </c>
      <c r="B288" s="5" t="s">
        <v>96</v>
      </c>
      <c r="C288" s="228"/>
      <c r="D288" s="144"/>
      <c r="E288" s="188"/>
      <c r="F288" s="145"/>
      <c r="G288" s="189"/>
      <c r="H288" s="8">
        <f t="shared" si="48"/>
        <v>635596</v>
      </c>
      <c r="I288" s="8">
        <v>635596</v>
      </c>
      <c r="J288" s="8"/>
      <c r="K288" s="8"/>
      <c r="L288" s="57"/>
      <c r="N288" s="58"/>
    </row>
    <row r="289" spans="1:22" ht="26.25" thickBot="1" x14ac:dyDescent="0.25">
      <c r="A289" s="17" t="s">
        <v>462</v>
      </c>
      <c r="B289" s="6" t="s">
        <v>95</v>
      </c>
      <c r="C289" s="234"/>
      <c r="D289" s="142"/>
      <c r="E289" s="235"/>
      <c r="F289" s="143"/>
      <c r="G289" s="236"/>
      <c r="H289" s="14">
        <f t="shared" si="48"/>
        <v>12076324</v>
      </c>
      <c r="I289" s="14">
        <v>12076324</v>
      </c>
      <c r="J289" s="14"/>
      <c r="K289" s="14"/>
      <c r="L289" s="58"/>
      <c r="M289" s="58"/>
      <c r="N289" s="58"/>
    </row>
    <row r="290" spans="1:22" ht="67.5" customHeight="1" x14ac:dyDescent="0.2">
      <c r="A290" s="182" t="s">
        <v>510</v>
      </c>
      <c r="B290" s="37" t="s">
        <v>500</v>
      </c>
      <c r="C290" s="102" t="s">
        <v>357</v>
      </c>
      <c r="D290" s="131" t="s">
        <v>480</v>
      </c>
      <c r="E290" s="129">
        <v>4906720</v>
      </c>
      <c r="F290" s="92">
        <v>2052631</v>
      </c>
      <c r="G290" s="129">
        <f>E290-F290</f>
        <v>2854089</v>
      </c>
      <c r="H290" s="36">
        <f t="shared" si="48"/>
        <v>3419850.53</v>
      </c>
      <c r="I290" s="36">
        <f>SUM(I291:I292)</f>
        <v>3419850.53</v>
      </c>
      <c r="J290" s="36">
        <f>SUM(J291:J292)</f>
        <v>0</v>
      </c>
      <c r="K290" s="36">
        <f>SUM(K291:K292)</f>
        <v>0</v>
      </c>
      <c r="L290" s="57"/>
      <c r="M290" s="57"/>
      <c r="N290" s="57"/>
      <c r="O290" s="57"/>
      <c r="P290" s="57"/>
    </row>
    <row r="291" spans="1:22" ht="25.5" x14ac:dyDescent="0.2">
      <c r="A291" s="10" t="s">
        <v>461</v>
      </c>
      <c r="B291" s="5" t="s">
        <v>114</v>
      </c>
      <c r="C291" s="137"/>
      <c r="D291" s="302"/>
      <c r="E291" s="188"/>
      <c r="F291" s="127"/>
      <c r="G291" s="188"/>
      <c r="H291" s="8">
        <f t="shared" si="48"/>
        <v>170992.53</v>
      </c>
      <c r="I291" s="8">
        <v>170992.53</v>
      </c>
      <c r="J291" s="8"/>
      <c r="K291" s="8"/>
      <c r="L291" s="57"/>
      <c r="M291" s="57"/>
      <c r="N291" s="57"/>
      <c r="O291" s="57"/>
      <c r="P291" s="57"/>
    </row>
    <row r="292" spans="1:22" ht="26.25" thickBot="1" x14ac:dyDescent="0.25">
      <c r="A292" s="89" t="s">
        <v>462</v>
      </c>
      <c r="B292" s="322" t="s">
        <v>115</v>
      </c>
      <c r="C292" s="87"/>
      <c r="D292" s="87"/>
      <c r="E292" s="323"/>
      <c r="F292" s="141"/>
      <c r="G292" s="141"/>
      <c r="H292" s="27">
        <f t="shared" si="48"/>
        <v>3248858</v>
      </c>
      <c r="I292" s="27">
        <v>3248858</v>
      </c>
      <c r="J292" s="27"/>
      <c r="K292" s="27"/>
      <c r="L292" s="57"/>
      <c r="M292" s="57"/>
      <c r="N292" s="57"/>
      <c r="O292" s="57"/>
      <c r="P292" s="57"/>
    </row>
    <row r="293" spans="1:22" ht="51" x14ac:dyDescent="0.2">
      <c r="A293" s="182" t="s">
        <v>550</v>
      </c>
      <c r="B293" s="46" t="s">
        <v>500</v>
      </c>
      <c r="C293" s="106" t="s">
        <v>307</v>
      </c>
      <c r="D293" s="106" t="s">
        <v>525</v>
      </c>
      <c r="E293" s="129">
        <v>45310080</v>
      </c>
      <c r="F293" s="92">
        <v>1982000</v>
      </c>
      <c r="G293" s="129">
        <f>E293-F293</f>
        <v>43328080</v>
      </c>
      <c r="H293" s="36">
        <f t="shared" si="48"/>
        <v>45905891.899999999</v>
      </c>
      <c r="I293" s="36">
        <f>SUM(I294:I296)</f>
        <v>29774121.369999997</v>
      </c>
      <c r="J293" s="36">
        <f>SUM(J295:J296)</f>
        <v>16131770.529999999</v>
      </c>
      <c r="K293" s="36">
        <f>SUM(K295:K296)</f>
        <v>0</v>
      </c>
      <c r="L293" s="57"/>
      <c r="M293" s="57"/>
      <c r="N293" s="57"/>
      <c r="O293" s="57"/>
      <c r="P293" s="57"/>
    </row>
    <row r="294" spans="1:22" ht="25.5" x14ac:dyDescent="0.2">
      <c r="A294" s="238" t="s">
        <v>460</v>
      </c>
      <c r="B294" s="111" t="s">
        <v>9</v>
      </c>
      <c r="C294" s="229"/>
      <c r="D294" s="229"/>
      <c r="E294" s="218"/>
      <c r="F294" s="114"/>
      <c r="G294" s="218"/>
      <c r="H294" s="8">
        <f>I294+J294+K294</f>
        <v>595812</v>
      </c>
      <c r="I294" s="15">
        <v>595812</v>
      </c>
      <c r="J294" s="241"/>
      <c r="K294" s="15"/>
      <c r="L294" s="57"/>
      <c r="M294" s="57"/>
      <c r="N294" s="57"/>
      <c r="O294" s="57"/>
      <c r="P294" s="57"/>
    </row>
    <row r="295" spans="1:22" ht="25.5" x14ac:dyDescent="0.2">
      <c r="A295" s="10" t="s">
        <v>461</v>
      </c>
      <c r="B295" s="5" t="s">
        <v>92</v>
      </c>
      <c r="C295" s="144"/>
      <c r="D295" s="144"/>
      <c r="E295" s="127"/>
      <c r="F295" s="145"/>
      <c r="G295" s="145"/>
      <c r="H295" s="8">
        <f>I295+J295+K295</f>
        <v>2265504</v>
      </c>
      <c r="I295" s="8">
        <v>1458915.47</v>
      </c>
      <c r="J295" s="186">
        <v>806588.53</v>
      </c>
      <c r="K295" s="8"/>
      <c r="L295" s="57"/>
      <c r="M295" s="57"/>
      <c r="N295" s="57"/>
      <c r="O295" s="57"/>
      <c r="P295" s="57"/>
    </row>
    <row r="296" spans="1:22" ht="26.25" thickBot="1" x14ac:dyDescent="0.25">
      <c r="A296" s="17" t="s">
        <v>462</v>
      </c>
      <c r="B296" s="6" t="s">
        <v>91</v>
      </c>
      <c r="C296" s="142"/>
      <c r="D296" s="142"/>
      <c r="E296" s="128"/>
      <c r="F296" s="143"/>
      <c r="G296" s="143"/>
      <c r="H296" s="14">
        <f>I296+J296+K296</f>
        <v>43044575.899999999</v>
      </c>
      <c r="I296" s="14">
        <v>27719393.899999999</v>
      </c>
      <c r="J296" s="294">
        <v>15325182</v>
      </c>
      <c r="K296" s="14"/>
      <c r="L296" s="57"/>
      <c r="M296" s="57"/>
      <c r="N296" s="57"/>
      <c r="O296" s="57"/>
      <c r="P296" s="57"/>
    </row>
    <row r="297" spans="1:22" ht="94.5" customHeight="1" x14ac:dyDescent="0.2">
      <c r="A297" s="190" t="s">
        <v>467</v>
      </c>
      <c r="B297" s="25" t="s">
        <v>500</v>
      </c>
      <c r="C297" s="229" t="s">
        <v>308</v>
      </c>
      <c r="D297" s="85" t="s">
        <v>543</v>
      </c>
      <c r="E297" s="129">
        <v>1900000</v>
      </c>
      <c r="F297" s="92"/>
      <c r="G297" s="129">
        <f>E297-F297</f>
        <v>1900000</v>
      </c>
      <c r="H297" s="36">
        <f t="shared" si="48"/>
        <v>1344510</v>
      </c>
      <c r="I297" s="36">
        <f>SUM(I298:I300)</f>
        <v>1344510</v>
      </c>
      <c r="J297" s="36">
        <f>SUM(J299:J300)</f>
        <v>0</v>
      </c>
      <c r="K297" s="36">
        <f>SUM(K299:K300)</f>
        <v>0</v>
      </c>
      <c r="L297" s="57"/>
      <c r="M297" s="57"/>
      <c r="N297" s="57"/>
      <c r="O297" s="57"/>
      <c r="P297" s="57"/>
    </row>
    <row r="298" spans="1:22" ht="29.25" customHeight="1" x14ac:dyDescent="0.2">
      <c r="A298" s="238" t="s">
        <v>460</v>
      </c>
      <c r="B298" s="111" t="s">
        <v>9</v>
      </c>
      <c r="C298" s="151"/>
      <c r="D298" s="12"/>
      <c r="E298" s="130"/>
      <c r="F298" s="100"/>
      <c r="G298" s="130"/>
      <c r="H298" s="8">
        <f t="shared" si="48"/>
        <v>235000</v>
      </c>
      <c r="I298" s="8">
        <v>235000</v>
      </c>
      <c r="J298" s="8"/>
      <c r="K298" s="8"/>
      <c r="L298" s="240"/>
      <c r="N298" s="57"/>
    </row>
    <row r="299" spans="1:22" ht="25.5" x14ac:dyDescent="0.2">
      <c r="A299" s="84" t="s">
        <v>461</v>
      </c>
      <c r="B299" s="25" t="s">
        <v>98</v>
      </c>
      <c r="C299" s="126"/>
      <c r="D299" s="187"/>
      <c r="E299" s="122"/>
      <c r="F299" s="122"/>
      <c r="G299" s="122"/>
      <c r="H299" s="15">
        <f t="shared" si="48"/>
        <v>55475.5</v>
      </c>
      <c r="I299" s="26">
        <v>55475.5</v>
      </c>
      <c r="J299" s="26"/>
      <c r="K299" s="26"/>
      <c r="L299" s="60"/>
      <c r="N299" s="57"/>
    </row>
    <row r="300" spans="1:22" ht="26.25" thickBot="1" x14ac:dyDescent="0.25">
      <c r="A300" s="17" t="s">
        <v>462</v>
      </c>
      <c r="B300" s="6" t="s">
        <v>97</v>
      </c>
      <c r="C300" s="175"/>
      <c r="D300" s="175"/>
      <c r="E300" s="101"/>
      <c r="F300" s="101"/>
      <c r="G300" s="101"/>
      <c r="H300" s="14">
        <f t="shared" si="48"/>
        <v>1054034.5</v>
      </c>
      <c r="I300" s="14">
        <v>1054034.5</v>
      </c>
      <c r="J300" s="14"/>
      <c r="K300" s="14"/>
      <c r="L300" s="60"/>
      <c r="N300" s="57"/>
    </row>
    <row r="301" spans="1:22" ht="66" customHeight="1" x14ac:dyDescent="0.2">
      <c r="A301" s="182" t="s">
        <v>353</v>
      </c>
      <c r="B301" s="115" t="s">
        <v>500</v>
      </c>
      <c r="C301" s="102" t="s">
        <v>309</v>
      </c>
      <c r="D301" s="35" t="s">
        <v>543</v>
      </c>
      <c r="E301" s="129">
        <v>5800000</v>
      </c>
      <c r="F301" s="92">
        <v>1505126.04</v>
      </c>
      <c r="G301" s="129">
        <f>E301-F301</f>
        <v>4294873.96</v>
      </c>
      <c r="H301" s="36">
        <f t="shared" ref="H301:H317" si="49">I301+J301+K301</f>
        <v>5222000</v>
      </c>
      <c r="I301" s="36">
        <f>SUM(I302:I304)</f>
        <v>5222000</v>
      </c>
      <c r="J301" s="36">
        <f>SUM(J302:J304)</f>
        <v>0</v>
      </c>
      <c r="K301" s="36">
        <f>SUM(K302:K304)</f>
        <v>0</v>
      </c>
      <c r="L301" s="58"/>
      <c r="M301" s="58"/>
      <c r="N301" s="58"/>
      <c r="O301" s="58"/>
      <c r="P301" s="58"/>
      <c r="Q301" s="58"/>
      <c r="R301" s="58"/>
      <c r="S301" s="21"/>
      <c r="T301" s="21"/>
      <c r="U301" s="21"/>
      <c r="V301" s="21"/>
    </row>
    <row r="302" spans="1:22" ht="26.25" customHeight="1" x14ac:dyDescent="0.2">
      <c r="A302" s="238" t="s">
        <v>460</v>
      </c>
      <c r="B302" s="111" t="s">
        <v>9</v>
      </c>
      <c r="C302" s="222"/>
      <c r="D302" s="85"/>
      <c r="E302" s="218"/>
      <c r="F302" s="114"/>
      <c r="G302" s="218"/>
      <c r="H302" s="8">
        <f t="shared" si="49"/>
        <v>222000</v>
      </c>
      <c r="I302" s="15">
        <v>222000</v>
      </c>
      <c r="J302" s="15"/>
      <c r="K302" s="15"/>
      <c r="L302" s="58"/>
      <c r="M302" s="58"/>
      <c r="N302" s="58"/>
      <c r="O302" s="58"/>
      <c r="P302" s="58"/>
      <c r="Q302" s="58"/>
      <c r="R302" s="58"/>
      <c r="S302" s="21"/>
      <c r="T302" s="21"/>
      <c r="U302" s="21"/>
      <c r="V302" s="21"/>
    </row>
    <row r="303" spans="1:22" ht="25.5" x14ac:dyDescent="0.2">
      <c r="A303" s="10" t="s">
        <v>461</v>
      </c>
      <c r="B303" s="5" t="s">
        <v>99</v>
      </c>
      <c r="C303" s="144"/>
      <c r="D303" s="144"/>
      <c r="E303" s="145"/>
      <c r="F303" s="145"/>
      <c r="G303" s="145"/>
      <c r="H303" s="8">
        <f t="shared" si="49"/>
        <v>250000</v>
      </c>
      <c r="I303" s="8">
        <v>250000</v>
      </c>
      <c r="J303" s="8"/>
      <c r="K303" s="8"/>
      <c r="L303" s="58"/>
      <c r="M303" s="58"/>
      <c r="N303" s="58"/>
      <c r="O303" s="58"/>
      <c r="P303" s="58"/>
      <c r="Q303" s="58"/>
      <c r="R303" s="58"/>
    </row>
    <row r="304" spans="1:22" ht="26.25" thickBot="1" x14ac:dyDescent="0.25">
      <c r="A304" s="17" t="s">
        <v>462</v>
      </c>
      <c r="B304" s="6" t="s">
        <v>100</v>
      </c>
      <c r="C304" s="142"/>
      <c r="D304" s="142"/>
      <c r="E304" s="143"/>
      <c r="F304" s="143"/>
      <c r="G304" s="143"/>
      <c r="H304" s="14">
        <f t="shared" si="49"/>
        <v>4750000</v>
      </c>
      <c r="I304" s="14">
        <v>4750000</v>
      </c>
      <c r="J304" s="14"/>
      <c r="K304" s="14"/>
      <c r="L304" s="58"/>
      <c r="M304" s="58"/>
      <c r="N304" s="58"/>
      <c r="O304" s="58"/>
      <c r="P304" s="58"/>
      <c r="Q304" s="58"/>
      <c r="R304" s="58"/>
    </row>
    <row r="305" spans="1:18" ht="80.25" customHeight="1" x14ac:dyDescent="0.2">
      <c r="A305" s="182" t="s">
        <v>0</v>
      </c>
      <c r="B305" s="115" t="s">
        <v>500</v>
      </c>
      <c r="C305" s="102" t="s">
        <v>310</v>
      </c>
      <c r="D305" s="106" t="s">
        <v>481</v>
      </c>
      <c r="E305" s="129" t="s">
        <v>356</v>
      </c>
      <c r="F305" s="92">
        <v>225196.55</v>
      </c>
      <c r="G305" s="129">
        <v>47743333.329999998</v>
      </c>
      <c r="H305" s="36">
        <f t="shared" si="49"/>
        <v>43975494.469999999</v>
      </c>
      <c r="I305" s="36">
        <f>SUM(I306:I308)</f>
        <v>2607265</v>
      </c>
      <c r="J305" s="36">
        <f>SUM(J307:J308)</f>
        <v>28868229.469999999</v>
      </c>
      <c r="K305" s="36">
        <f>SUM(K307:K308)</f>
        <v>12500000</v>
      </c>
      <c r="L305" s="58"/>
      <c r="M305" s="58"/>
      <c r="N305" s="58"/>
      <c r="O305" s="58"/>
      <c r="P305" s="58"/>
      <c r="Q305" s="58"/>
      <c r="R305" s="58"/>
    </row>
    <row r="306" spans="1:18" ht="28.5" customHeight="1" x14ac:dyDescent="0.2">
      <c r="A306" s="238" t="s">
        <v>460</v>
      </c>
      <c r="B306" s="111" t="s">
        <v>9</v>
      </c>
      <c r="C306" s="222"/>
      <c r="D306" s="229"/>
      <c r="E306" s="218"/>
      <c r="F306" s="114"/>
      <c r="G306" s="218"/>
      <c r="H306" s="8">
        <f t="shared" si="49"/>
        <v>2607265</v>
      </c>
      <c r="I306" s="15">
        <v>2607265</v>
      </c>
      <c r="J306" s="15"/>
      <c r="K306" s="15"/>
      <c r="L306" s="58"/>
      <c r="M306" s="58"/>
      <c r="N306" s="58"/>
      <c r="O306" s="58"/>
      <c r="P306" s="58"/>
      <c r="Q306" s="58"/>
      <c r="R306" s="58"/>
    </row>
    <row r="307" spans="1:18" ht="25.5" x14ac:dyDescent="0.2">
      <c r="A307" s="10" t="s">
        <v>461</v>
      </c>
      <c r="B307" s="5" t="s">
        <v>107</v>
      </c>
      <c r="C307" s="56"/>
      <c r="D307" s="12"/>
      <c r="E307" s="130"/>
      <c r="F307" s="8"/>
      <c r="G307" s="28"/>
      <c r="H307" s="8">
        <f t="shared" si="49"/>
        <v>2068411.47</v>
      </c>
      <c r="I307" s="8"/>
      <c r="J307" s="8">
        <v>1443411.47</v>
      </c>
      <c r="K307" s="8">
        <v>625000</v>
      </c>
      <c r="L307" s="58"/>
      <c r="M307" s="58"/>
      <c r="N307" s="58"/>
      <c r="O307" s="58"/>
      <c r="P307" s="58"/>
      <c r="Q307" s="58"/>
      <c r="R307" s="58"/>
    </row>
    <row r="308" spans="1:18" ht="26.25" thickBot="1" x14ac:dyDescent="0.25">
      <c r="A308" s="17" t="s">
        <v>462</v>
      </c>
      <c r="B308" s="6" t="s">
        <v>108</v>
      </c>
      <c r="C308" s="50"/>
      <c r="D308" s="13"/>
      <c r="E308" s="154"/>
      <c r="F308" s="14"/>
      <c r="G308" s="30"/>
      <c r="H308" s="14">
        <f t="shared" si="49"/>
        <v>39299818</v>
      </c>
      <c r="I308" s="14"/>
      <c r="J308" s="14">
        <v>27424818</v>
      </c>
      <c r="K308" s="14">
        <v>11875000</v>
      </c>
      <c r="L308" s="58"/>
      <c r="M308" s="58"/>
      <c r="N308" s="58"/>
      <c r="O308" s="58"/>
      <c r="P308" s="58"/>
      <c r="Q308" s="58"/>
      <c r="R308" s="58"/>
    </row>
    <row r="309" spans="1:18" ht="45.75" customHeight="1" x14ac:dyDescent="0.2">
      <c r="A309" s="184" t="s">
        <v>153</v>
      </c>
      <c r="B309" s="152" t="s">
        <v>500</v>
      </c>
      <c r="C309" s="136" t="s">
        <v>311</v>
      </c>
      <c r="D309" s="126" t="s">
        <v>481</v>
      </c>
      <c r="E309" s="171" t="s">
        <v>305</v>
      </c>
      <c r="F309" s="122"/>
      <c r="G309" s="171" t="s">
        <v>305</v>
      </c>
      <c r="H309" s="36">
        <f>I309+J309+K309</f>
        <v>8346609.6399999997</v>
      </c>
      <c r="I309" s="36">
        <f>SUM(I310:I311)</f>
        <v>2976840</v>
      </c>
      <c r="J309" s="36">
        <f>SUM(J310:J311)</f>
        <v>917714.96</v>
      </c>
      <c r="K309" s="36">
        <f>SUM(K310:K311)</f>
        <v>4452054.68</v>
      </c>
      <c r="L309" s="58"/>
      <c r="M309" s="58"/>
      <c r="N309" s="58"/>
      <c r="O309" s="58"/>
      <c r="P309" s="58"/>
      <c r="Q309" s="58"/>
      <c r="R309" s="58"/>
    </row>
    <row r="310" spans="1:18" ht="25.5" x14ac:dyDescent="0.2">
      <c r="A310" s="10" t="s">
        <v>460</v>
      </c>
      <c r="B310" s="111" t="s">
        <v>9</v>
      </c>
      <c r="C310" s="56"/>
      <c r="D310" s="12"/>
      <c r="E310" s="130"/>
      <c r="F310" s="8"/>
      <c r="G310" s="28"/>
      <c r="H310" s="8">
        <f t="shared" si="49"/>
        <v>2976840</v>
      </c>
      <c r="I310" s="8">
        <v>2976840</v>
      </c>
      <c r="J310" s="8"/>
      <c r="K310" s="8"/>
      <c r="L310" s="58"/>
      <c r="M310" s="58"/>
      <c r="N310" s="58"/>
      <c r="O310" s="58"/>
      <c r="P310" s="58"/>
      <c r="Q310" s="58"/>
      <c r="R310" s="58"/>
    </row>
    <row r="311" spans="1:18" ht="26.25" thickBot="1" x14ac:dyDescent="0.25">
      <c r="A311" s="17" t="s">
        <v>460</v>
      </c>
      <c r="B311" s="6" t="s">
        <v>521</v>
      </c>
      <c r="C311" s="50"/>
      <c r="D311" s="13"/>
      <c r="E311" s="154"/>
      <c r="F311" s="14"/>
      <c r="G311" s="30"/>
      <c r="H311" s="14">
        <f t="shared" si="49"/>
        <v>5369769.6399999997</v>
      </c>
      <c r="I311" s="14"/>
      <c r="J311" s="101">
        <v>917714.96</v>
      </c>
      <c r="K311" s="14">
        <v>4452054.68</v>
      </c>
      <c r="L311" s="58"/>
      <c r="M311" s="58"/>
      <c r="N311" s="58"/>
      <c r="O311" s="58"/>
      <c r="P311" s="58"/>
      <c r="Q311" s="58"/>
      <c r="R311" s="58"/>
    </row>
    <row r="312" spans="1:18" ht="43.5" customHeight="1" x14ac:dyDescent="0.2">
      <c r="A312" s="182" t="s">
        <v>468</v>
      </c>
      <c r="B312" s="37" t="s">
        <v>500</v>
      </c>
      <c r="C312" s="102" t="s">
        <v>312</v>
      </c>
      <c r="D312" s="106" t="s">
        <v>525</v>
      </c>
      <c r="E312" s="129" t="s">
        <v>313</v>
      </c>
      <c r="F312" s="92"/>
      <c r="G312" s="129" t="s">
        <v>313</v>
      </c>
      <c r="H312" s="36">
        <f t="shared" si="49"/>
        <v>1510028.69</v>
      </c>
      <c r="I312" s="36">
        <f>SUM(I313:I314)</f>
        <v>1323160</v>
      </c>
      <c r="J312" s="36">
        <f>SUM(J313:J314)</f>
        <v>186868.69</v>
      </c>
      <c r="K312" s="36">
        <f>SUM(K313:K314)</f>
        <v>0</v>
      </c>
      <c r="L312" s="58"/>
      <c r="M312" s="58"/>
      <c r="N312" s="58"/>
      <c r="O312" s="58"/>
      <c r="P312" s="58"/>
      <c r="Q312" s="58"/>
      <c r="R312" s="58"/>
    </row>
    <row r="313" spans="1:18" ht="25.5" x14ac:dyDescent="0.2">
      <c r="A313" s="10" t="s">
        <v>460</v>
      </c>
      <c r="B313" s="111" t="s">
        <v>9</v>
      </c>
      <c r="C313" s="56"/>
      <c r="D313" s="12"/>
      <c r="E313" s="130"/>
      <c r="F313" s="8"/>
      <c r="G313" s="28"/>
      <c r="H313" s="8">
        <f t="shared" si="49"/>
        <v>1323160</v>
      </c>
      <c r="I313" s="8">
        <v>1323160</v>
      </c>
      <c r="J313" s="8"/>
      <c r="K313" s="8"/>
      <c r="L313" s="58"/>
      <c r="M313" s="58"/>
      <c r="N313" s="58"/>
      <c r="O313" s="58"/>
      <c r="P313" s="58"/>
      <c r="Q313" s="58"/>
      <c r="R313" s="58"/>
    </row>
    <row r="314" spans="1:18" ht="26.25" thickBot="1" x14ac:dyDescent="0.25">
      <c r="A314" s="17" t="s">
        <v>460</v>
      </c>
      <c r="B314" s="6" t="s">
        <v>521</v>
      </c>
      <c r="C314" s="50"/>
      <c r="D314" s="13"/>
      <c r="E314" s="154"/>
      <c r="F314" s="14"/>
      <c r="G314" s="30"/>
      <c r="H314" s="14">
        <f t="shared" si="49"/>
        <v>186868.69</v>
      </c>
      <c r="I314" s="14"/>
      <c r="J314" s="14">
        <v>186868.69</v>
      </c>
      <c r="K314" s="14"/>
      <c r="L314" s="58"/>
      <c r="M314" s="58"/>
      <c r="N314" s="58"/>
      <c r="O314" s="58"/>
      <c r="P314" s="58"/>
      <c r="Q314" s="58"/>
      <c r="R314" s="58"/>
    </row>
    <row r="315" spans="1:18" ht="45" customHeight="1" x14ac:dyDescent="0.2">
      <c r="A315" s="182" t="s">
        <v>469</v>
      </c>
      <c r="B315" s="37" t="s">
        <v>520</v>
      </c>
      <c r="C315" s="102" t="s">
        <v>314</v>
      </c>
      <c r="D315" s="102" t="s">
        <v>470</v>
      </c>
      <c r="E315" s="129" t="s">
        <v>315</v>
      </c>
      <c r="F315" s="92"/>
      <c r="G315" s="129" t="s">
        <v>315</v>
      </c>
      <c r="H315" s="36">
        <f>I315+J315+K315</f>
        <v>400000</v>
      </c>
      <c r="I315" s="36">
        <f>SUM(I316)</f>
        <v>400000</v>
      </c>
      <c r="J315" s="36">
        <f>SUM(J316)</f>
        <v>0</v>
      </c>
      <c r="K315" s="36">
        <f>SUM(K316)</f>
        <v>0</v>
      </c>
      <c r="L315" s="58"/>
      <c r="M315" s="58"/>
      <c r="N315" s="58"/>
      <c r="O315" s="58"/>
      <c r="P315" s="58"/>
      <c r="Q315" s="58"/>
      <c r="R315" s="58"/>
    </row>
    <row r="316" spans="1:18" ht="26.25" thickBot="1" x14ac:dyDescent="0.25">
      <c r="A316" s="17" t="s">
        <v>460</v>
      </c>
      <c r="B316" s="112" t="s">
        <v>9</v>
      </c>
      <c r="C316" s="50"/>
      <c r="D316" s="13"/>
      <c r="E316" s="154"/>
      <c r="F316" s="14"/>
      <c r="G316" s="30"/>
      <c r="H316" s="14">
        <f t="shared" si="49"/>
        <v>400000</v>
      </c>
      <c r="I316" s="14">
        <v>400000</v>
      </c>
      <c r="J316" s="14"/>
      <c r="K316" s="14"/>
      <c r="L316" s="58"/>
      <c r="M316" s="58"/>
      <c r="N316" s="58"/>
      <c r="O316" s="58"/>
      <c r="P316" s="58"/>
      <c r="Q316" s="58"/>
      <c r="R316" s="58"/>
    </row>
    <row r="317" spans="1:18" ht="42" customHeight="1" x14ac:dyDescent="0.2">
      <c r="A317" s="182" t="s">
        <v>471</v>
      </c>
      <c r="B317" s="37" t="s">
        <v>520</v>
      </c>
      <c r="C317" s="102" t="s">
        <v>316</v>
      </c>
      <c r="D317" s="38" t="s">
        <v>470</v>
      </c>
      <c r="E317" s="129" t="s">
        <v>317</v>
      </c>
      <c r="F317" s="92"/>
      <c r="G317" s="129" t="s">
        <v>318</v>
      </c>
      <c r="H317" s="36">
        <f t="shared" si="49"/>
        <v>484506</v>
      </c>
      <c r="I317" s="36">
        <f>SUM(I318)</f>
        <v>484506</v>
      </c>
      <c r="J317" s="36">
        <f>SUM(J318)</f>
        <v>0</v>
      </c>
      <c r="K317" s="36">
        <f>SUM(K318)</f>
        <v>0</v>
      </c>
      <c r="L317" s="58"/>
      <c r="M317" s="58"/>
      <c r="N317" s="58"/>
      <c r="O317" s="58"/>
      <c r="P317" s="58"/>
      <c r="Q317" s="58"/>
      <c r="R317" s="58"/>
    </row>
    <row r="318" spans="1:18" ht="26.25" thickBot="1" x14ac:dyDescent="0.25">
      <c r="A318" s="17" t="s">
        <v>460</v>
      </c>
      <c r="B318" s="112" t="s">
        <v>9</v>
      </c>
      <c r="C318" s="50"/>
      <c r="D318" s="13"/>
      <c r="E318" s="154"/>
      <c r="F318" s="14"/>
      <c r="G318" s="30"/>
      <c r="H318" s="14">
        <f t="shared" ref="H318:H334" si="50">I318+J318+K318</f>
        <v>484506</v>
      </c>
      <c r="I318" s="14">
        <v>484506</v>
      </c>
      <c r="J318" s="14"/>
      <c r="K318" s="14"/>
      <c r="L318" s="58"/>
      <c r="M318" s="58"/>
      <c r="N318" s="58"/>
      <c r="O318" s="58"/>
      <c r="P318" s="58"/>
      <c r="Q318" s="58"/>
      <c r="R318" s="58"/>
    </row>
    <row r="319" spans="1:18" ht="63.75" x14ac:dyDescent="0.2">
      <c r="A319" s="182" t="s">
        <v>472</v>
      </c>
      <c r="B319" s="37" t="s">
        <v>520</v>
      </c>
      <c r="C319" s="102" t="s">
        <v>319</v>
      </c>
      <c r="D319" s="38" t="s">
        <v>470</v>
      </c>
      <c r="E319" s="129" t="s">
        <v>320</v>
      </c>
      <c r="F319" s="219"/>
      <c r="G319" s="129" t="s">
        <v>320</v>
      </c>
      <c r="H319" s="36">
        <f t="shared" si="50"/>
        <v>2900000</v>
      </c>
      <c r="I319" s="36">
        <f>SUM(I320)</f>
        <v>2900000</v>
      </c>
      <c r="J319" s="36">
        <f>SUM(J320)</f>
        <v>0</v>
      </c>
      <c r="K319" s="36">
        <f>SUM(K320)</f>
        <v>0</v>
      </c>
      <c r="L319" s="58"/>
      <c r="M319" s="58"/>
      <c r="N319" s="58"/>
      <c r="O319" s="58"/>
      <c r="P319" s="58"/>
      <c r="Q319" s="58"/>
      <c r="R319" s="58"/>
    </row>
    <row r="320" spans="1:18" ht="26.25" thickBot="1" x14ac:dyDescent="0.25">
      <c r="A320" s="17" t="s">
        <v>460</v>
      </c>
      <c r="B320" s="112" t="s">
        <v>9</v>
      </c>
      <c r="C320" s="50"/>
      <c r="D320" s="13"/>
      <c r="E320" s="154"/>
      <c r="F320" s="14"/>
      <c r="G320" s="30"/>
      <c r="H320" s="14">
        <f t="shared" si="50"/>
        <v>2900000</v>
      </c>
      <c r="I320" s="14">
        <v>2900000</v>
      </c>
      <c r="J320" s="14"/>
      <c r="K320" s="14"/>
      <c r="L320" s="58"/>
      <c r="M320" s="58"/>
      <c r="N320" s="58"/>
      <c r="O320" s="58"/>
      <c r="P320" s="58"/>
      <c r="Q320" s="58"/>
      <c r="R320" s="58"/>
    </row>
    <row r="321" spans="1:18" ht="38.25" x14ac:dyDescent="0.2">
      <c r="A321" s="110" t="s">
        <v>139</v>
      </c>
      <c r="B321" s="46" t="s">
        <v>520</v>
      </c>
      <c r="C321" s="38" t="s">
        <v>46</v>
      </c>
      <c r="D321" s="244" t="s">
        <v>398</v>
      </c>
      <c r="E321" s="129" t="s">
        <v>397</v>
      </c>
      <c r="F321" s="92">
        <v>562346</v>
      </c>
      <c r="G321" s="129" t="s">
        <v>415</v>
      </c>
      <c r="H321" s="36">
        <f t="shared" si="50"/>
        <v>635000</v>
      </c>
      <c r="I321" s="36">
        <f>SUM(I322)</f>
        <v>635000</v>
      </c>
      <c r="J321" s="36">
        <f>SUM(J322)</f>
        <v>0</v>
      </c>
      <c r="K321" s="36">
        <f>SUM(K322)</f>
        <v>0</v>
      </c>
      <c r="L321" s="58"/>
      <c r="M321" s="58"/>
      <c r="N321" s="58"/>
      <c r="O321" s="58"/>
      <c r="P321" s="58"/>
      <c r="Q321" s="58"/>
      <c r="R321" s="58"/>
    </row>
    <row r="322" spans="1:18" ht="26.25" thickBot="1" x14ac:dyDescent="0.25">
      <c r="A322" s="17" t="s">
        <v>460</v>
      </c>
      <c r="B322" s="112" t="s">
        <v>9</v>
      </c>
      <c r="C322" s="181"/>
      <c r="D322" s="87"/>
      <c r="E322" s="193"/>
      <c r="F322" s="27"/>
      <c r="G322" s="153"/>
      <c r="H322" s="27">
        <f t="shared" si="50"/>
        <v>635000</v>
      </c>
      <c r="I322" s="27">
        <v>635000</v>
      </c>
      <c r="J322" s="27"/>
      <c r="K322" s="27"/>
      <c r="L322" s="58"/>
      <c r="M322" s="58"/>
      <c r="N322" s="58"/>
      <c r="O322" s="58"/>
      <c r="P322" s="58"/>
      <c r="Q322" s="58"/>
      <c r="R322" s="58"/>
    </row>
    <row r="323" spans="1:18" ht="38.25" x14ac:dyDescent="0.2">
      <c r="A323" s="182" t="s">
        <v>49</v>
      </c>
      <c r="B323" s="115" t="s">
        <v>520</v>
      </c>
      <c r="C323" s="38" t="s">
        <v>47</v>
      </c>
      <c r="D323" s="244" t="s">
        <v>398</v>
      </c>
      <c r="E323" s="129" t="s">
        <v>48</v>
      </c>
      <c r="F323" s="36"/>
      <c r="G323" s="129" t="s">
        <v>48</v>
      </c>
      <c r="H323" s="36">
        <f t="shared" ref="H323:H328" si="51">I323+J323+K323</f>
        <v>1800800</v>
      </c>
      <c r="I323" s="36">
        <f>SUM(I324)</f>
        <v>1800800</v>
      </c>
      <c r="J323" s="36">
        <f>SUM(J324)</f>
        <v>0</v>
      </c>
      <c r="K323" s="36">
        <f>SUM(K324)</f>
        <v>0</v>
      </c>
      <c r="L323" s="58"/>
      <c r="M323" s="58"/>
      <c r="N323" s="58"/>
      <c r="O323" s="58"/>
      <c r="P323" s="58"/>
      <c r="Q323" s="58"/>
      <c r="R323" s="58"/>
    </row>
    <row r="324" spans="1:18" ht="26.25" thickBot="1" x14ac:dyDescent="0.25">
      <c r="A324" s="89" t="s">
        <v>460</v>
      </c>
      <c r="B324" s="269" t="s">
        <v>9</v>
      </c>
      <c r="C324" s="318"/>
      <c r="D324" s="191"/>
      <c r="E324" s="218"/>
      <c r="F324" s="27"/>
      <c r="G324" s="218"/>
      <c r="H324" s="27">
        <f t="shared" si="51"/>
        <v>1800800</v>
      </c>
      <c r="I324" s="27">
        <v>1800800</v>
      </c>
      <c r="J324" s="27"/>
      <c r="K324" s="27"/>
      <c r="L324" s="58"/>
      <c r="M324" s="58"/>
      <c r="N324" s="58"/>
      <c r="O324" s="58"/>
      <c r="P324" s="58"/>
      <c r="Q324" s="58"/>
      <c r="R324" s="58"/>
    </row>
    <row r="325" spans="1:18" ht="38.25" x14ac:dyDescent="0.2">
      <c r="A325" s="182" t="s">
        <v>50</v>
      </c>
      <c r="B325" s="115" t="s">
        <v>520</v>
      </c>
      <c r="C325" s="38" t="s">
        <v>51</v>
      </c>
      <c r="D325" s="244" t="s">
        <v>398</v>
      </c>
      <c r="E325" s="129" t="s">
        <v>52</v>
      </c>
      <c r="F325" s="36"/>
      <c r="G325" s="129" t="s">
        <v>52</v>
      </c>
      <c r="H325" s="36">
        <f t="shared" si="51"/>
        <v>1919200</v>
      </c>
      <c r="I325" s="36">
        <f>SUM(I326)</f>
        <v>1919200</v>
      </c>
      <c r="J325" s="36">
        <f>SUM(J326)</f>
        <v>0</v>
      </c>
      <c r="K325" s="36">
        <f>SUM(K326)</f>
        <v>0</v>
      </c>
      <c r="L325" s="58"/>
      <c r="M325" s="58"/>
      <c r="N325" s="58"/>
      <c r="O325" s="58"/>
      <c r="P325" s="58"/>
      <c r="Q325" s="58"/>
      <c r="R325" s="58"/>
    </row>
    <row r="326" spans="1:18" ht="26.25" thickBot="1" x14ac:dyDescent="0.25">
      <c r="A326" s="89" t="s">
        <v>460</v>
      </c>
      <c r="B326" s="269" t="s">
        <v>9</v>
      </c>
      <c r="C326" s="181"/>
      <c r="D326" s="87"/>
      <c r="E326" s="193"/>
      <c r="F326" s="27"/>
      <c r="G326" s="153"/>
      <c r="H326" s="27">
        <f t="shared" si="51"/>
        <v>1919200</v>
      </c>
      <c r="I326" s="27">
        <v>1919200</v>
      </c>
      <c r="J326" s="27"/>
      <c r="K326" s="27"/>
      <c r="L326" s="58"/>
      <c r="M326" s="58"/>
      <c r="N326" s="58"/>
      <c r="O326" s="58"/>
      <c r="P326" s="58"/>
      <c r="Q326" s="58"/>
      <c r="R326" s="58"/>
    </row>
    <row r="327" spans="1:18" ht="102" x14ac:dyDescent="0.2">
      <c r="A327" s="110" t="s">
        <v>197</v>
      </c>
      <c r="B327" s="115" t="s">
        <v>500</v>
      </c>
      <c r="C327" s="38" t="s">
        <v>53</v>
      </c>
      <c r="D327" s="35" t="s">
        <v>543</v>
      </c>
      <c r="E327" s="129">
        <v>594979.19999999995</v>
      </c>
      <c r="F327" s="36"/>
      <c r="G327" s="45">
        <f>E327-F327</f>
        <v>594979.19999999995</v>
      </c>
      <c r="H327" s="36">
        <f t="shared" si="51"/>
        <v>594979.19999999995</v>
      </c>
      <c r="I327" s="36">
        <f>SUM(I328)</f>
        <v>594979.19999999995</v>
      </c>
      <c r="J327" s="36">
        <f>SUM(J328)</f>
        <v>0</v>
      </c>
      <c r="K327" s="36">
        <f>SUM(K328)</f>
        <v>0</v>
      </c>
      <c r="L327" s="60"/>
      <c r="N327" s="57"/>
    </row>
    <row r="328" spans="1:18" ht="26.25" thickBot="1" x14ac:dyDescent="0.25">
      <c r="A328" s="89" t="s">
        <v>460</v>
      </c>
      <c r="B328" s="6" t="s">
        <v>521</v>
      </c>
      <c r="C328" s="181"/>
      <c r="D328" s="87"/>
      <c r="E328" s="193"/>
      <c r="F328" s="27"/>
      <c r="G328" s="153"/>
      <c r="H328" s="27">
        <f t="shared" si="51"/>
        <v>594979.19999999995</v>
      </c>
      <c r="I328" s="27">
        <v>594979.19999999995</v>
      </c>
      <c r="J328" s="27"/>
      <c r="K328" s="27"/>
      <c r="L328" s="60"/>
      <c r="N328" s="57"/>
    </row>
    <row r="329" spans="1:18" ht="66" customHeight="1" x14ac:dyDescent="0.2">
      <c r="A329" s="182" t="s">
        <v>198</v>
      </c>
      <c r="B329" s="115" t="s">
        <v>520</v>
      </c>
      <c r="C329" s="102" t="s">
        <v>436</v>
      </c>
      <c r="D329" s="131" t="s">
        <v>398</v>
      </c>
      <c r="E329" s="129" t="s">
        <v>435</v>
      </c>
      <c r="F329" s="92"/>
      <c r="G329" s="129" t="s">
        <v>435</v>
      </c>
      <c r="H329" s="36">
        <f>I329+J329+K329</f>
        <v>2208682</v>
      </c>
      <c r="I329" s="36">
        <f>SUM(I330)</f>
        <v>2208682</v>
      </c>
      <c r="J329" s="36">
        <f>SUM(J330)</f>
        <v>0</v>
      </c>
      <c r="K329" s="36">
        <f>SUM(K330)</f>
        <v>0</v>
      </c>
      <c r="L329" s="60"/>
      <c r="N329" s="57"/>
    </row>
    <row r="330" spans="1:18" ht="26.25" thickBot="1" x14ac:dyDescent="0.25">
      <c r="A330" s="104" t="s">
        <v>460</v>
      </c>
      <c r="B330" s="112" t="s">
        <v>9</v>
      </c>
      <c r="C330" s="50"/>
      <c r="D330" s="13"/>
      <c r="E330" s="154"/>
      <c r="F330" s="14"/>
      <c r="G330" s="30"/>
      <c r="H330" s="14">
        <f>I330+J330+K330</f>
        <v>2208682</v>
      </c>
      <c r="I330" s="14">
        <v>2208682</v>
      </c>
      <c r="J330" s="14"/>
      <c r="K330" s="14"/>
      <c r="L330" s="60"/>
      <c r="N330" s="57"/>
    </row>
    <row r="331" spans="1:18" ht="54.75" thickBot="1" x14ac:dyDescent="0.25">
      <c r="A331" s="61" t="s">
        <v>250</v>
      </c>
      <c r="B331" s="167"/>
      <c r="C331" s="9"/>
      <c r="D331" s="134"/>
      <c r="E331" s="267"/>
      <c r="F331" s="66"/>
      <c r="G331" s="293"/>
      <c r="H331" s="62">
        <f t="shared" si="50"/>
        <v>168421052.63</v>
      </c>
      <c r="I331" s="62">
        <f>I332</f>
        <v>0</v>
      </c>
      <c r="J331" s="62">
        <f>J332</f>
        <v>63157894.740000002</v>
      </c>
      <c r="K331" s="62">
        <f>K332</f>
        <v>105263157.89</v>
      </c>
      <c r="L331" s="60"/>
      <c r="N331" s="57"/>
    </row>
    <row r="332" spans="1:18" ht="25.5" x14ac:dyDescent="0.2">
      <c r="A332" s="184" t="s">
        <v>251</v>
      </c>
      <c r="B332" s="258" t="s">
        <v>500</v>
      </c>
      <c r="C332" s="183" t="s">
        <v>148</v>
      </c>
      <c r="D332" s="187" t="s">
        <v>465</v>
      </c>
      <c r="E332" s="171">
        <v>210526315.78999999</v>
      </c>
      <c r="F332" s="26"/>
      <c r="G332" s="170">
        <f>E332-F332</f>
        <v>210526315.78999999</v>
      </c>
      <c r="H332" s="26">
        <f t="shared" si="50"/>
        <v>168421052.63</v>
      </c>
      <c r="I332" s="26">
        <f>SUM(I333:I334)</f>
        <v>0</v>
      </c>
      <c r="J332" s="26">
        <f>SUM(J333:J334)</f>
        <v>63157894.740000002</v>
      </c>
      <c r="K332" s="26">
        <f>SUM(K333:K334)</f>
        <v>105263157.89</v>
      </c>
      <c r="L332" s="60"/>
      <c r="N332" s="57"/>
    </row>
    <row r="333" spans="1:18" ht="25.5" x14ac:dyDescent="0.2">
      <c r="A333" s="117" t="s">
        <v>252</v>
      </c>
      <c r="B333" s="111" t="s">
        <v>253</v>
      </c>
      <c r="C333" s="56"/>
      <c r="D333" s="12"/>
      <c r="E333" s="130"/>
      <c r="F333" s="8"/>
      <c r="G333" s="28"/>
      <c r="H333" s="8">
        <f t="shared" si="50"/>
        <v>8421052.629999999</v>
      </c>
      <c r="I333" s="100"/>
      <c r="J333" s="100">
        <v>3157894.74</v>
      </c>
      <c r="K333" s="100">
        <v>5263157.8899999997</v>
      </c>
      <c r="L333" s="60"/>
      <c r="M333" s="60"/>
      <c r="N333" s="60"/>
    </row>
    <row r="334" spans="1:18" ht="26.25" thickBot="1" x14ac:dyDescent="0.25">
      <c r="A334" s="104" t="s">
        <v>255</v>
      </c>
      <c r="B334" s="112" t="s">
        <v>254</v>
      </c>
      <c r="C334" s="50"/>
      <c r="D334" s="13"/>
      <c r="E334" s="154"/>
      <c r="F334" s="14"/>
      <c r="G334" s="30"/>
      <c r="H334" s="14">
        <f t="shared" si="50"/>
        <v>160000000</v>
      </c>
      <c r="I334" s="14"/>
      <c r="J334" s="14">
        <v>60000000</v>
      </c>
      <c r="K334" s="14">
        <v>100000000</v>
      </c>
      <c r="L334" s="60"/>
      <c r="M334" s="60"/>
      <c r="N334" s="60"/>
    </row>
    <row r="335" spans="1:18" ht="68.25" thickBot="1" x14ac:dyDescent="0.25">
      <c r="A335" s="61" t="s">
        <v>361</v>
      </c>
      <c r="B335" s="93"/>
      <c r="C335" s="48"/>
      <c r="D335" s="48"/>
      <c r="E335" s="49"/>
      <c r="F335" s="49"/>
      <c r="G335" s="49"/>
      <c r="H335" s="62">
        <f t="shared" ref="H335:H366" si="52">I335+J335+K335</f>
        <v>46844402.469999999</v>
      </c>
      <c r="I335" s="62">
        <f>I342+I349+I356+I363+I367+I371+I336</f>
        <v>31644402.469999999</v>
      </c>
      <c r="J335" s="62">
        <f>J342+J349+J356+J363+J367+J371+J336</f>
        <v>15200000</v>
      </c>
      <c r="K335" s="62">
        <f>K342+K349+K356+K363+K367+K371+K336</f>
        <v>0</v>
      </c>
      <c r="L335" s="59"/>
      <c r="N335" s="57"/>
    </row>
    <row r="336" spans="1:18" ht="76.5" x14ac:dyDescent="0.2">
      <c r="A336" s="182" t="s">
        <v>200</v>
      </c>
      <c r="B336" s="115" t="s">
        <v>500</v>
      </c>
      <c r="C336" s="35" t="s">
        <v>551</v>
      </c>
      <c r="D336" s="106" t="s">
        <v>543</v>
      </c>
      <c r="E336" s="129">
        <v>8035070</v>
      </c>
      <c r="F336" s="92">
        <v>4462875.72</v>
      </c>
      <c r="G336" s="129">
        <f>E336-F336</f>
        <v>3572194.2800000003</v>
      </c>
      <c r="H336" s="36">
        <f t="shared" ref="H336:H341" si="53">I336+J336+K336</f>
        <v>3589174.1500000004</v>
      </c>
      <c r="I336" s="36">
        <f>SUM(I337:I338)</f>
        <v>3589174.1500000004</v>
      </c>
      <c r="J336" s="36">
        <f>SUM(J337:J338)</f>
        <v>0</v>
      </c>
      <c r="K336" s="36">
        <f>SUM(K337:K338)</f>
        <v>0</v>
      </c>
      <c r="L336" s="59"/>
      <c r="N336" s="57"/>
    </row>
    <row r="337" spans="1:14" ht="26.25" thickBot="1" x14ac:dyDescent="0.25">
      <c r="A337" s="17" t="s">
        <v>381</v>
      </c>
      <c r="B337" s="112" t="s">
        <v>382</v>
      </c>
      <c r="C337" s="13"/>
      <c r="D337" s="290"/>
      <c r="E337" s="154"/>
      <c r="F337" s="101"/>
      <c r="G337" s="154"/>
      <c r="H337" s="14">
        <f t="shared" si="53"/>
        <v>35891.74</v>
      </c>
      <c r="I337" s="14">
        <v>35891.74</v>
      </c>
      <c r="J337" s="14"/>
      <c r="K337" s="14"/>
      <c r="L337" s="242"/>
      <c r="N337" s="57"/>
    </row>
    <row r="338" spans="1:14" ht="25.5" x14ac:dyDescent="0.2">
      <c r="A338" s="304" t="s">
        <v>245</v>
      </c>
      <c r="B338" s="115" t="s">
        <v>246</v>
      </c>
      <c r="C338" s="35"/>
      <c r="D338" s="106"/>
      <c r="E338" s="129"/>
      <c r="F338" s="92"/>
      <c r="G338" s="129"/>
      <c r="H338" s="36">
        <f t="shared" si="53"/>
        <v>3553282.41</v>
      </c>
      <c r="I338" s="36">
        <v>3553282.41</v>
      </c>
      <c r="J338" s="36"/>
      <c r="K338" s="36"/>
      <c r="L338" s="242"/>
      <c r="N338" s="57"/>
    </row>
    <row r="339" spans="1:14" ht="29.25" customHeight="1" x14ac:dyDescent="0.2">
      <c r="A339" s="10" t="s">
        <v>554</v>
      </c>
      <c r="B339" s="204"/>
      <c r="C339" s="144"/>
      <c r="D339" s="144"/>
      <c r="E339" s="145"/>
      <c r="F339" s="145"/>
      <c r="G339" s="145"/>
      <c r="H339" s="132">
        <f t="shared" si="53"/>
        <v>76.040000000000006</v>
      </c>
      <c r="I339" s="132">
        <v>76.040000000000006</v>
      </c>
      <c r="J339" s="132"/>
      <c r="K339" s="132"/>
      <c r="L339" s="59"/>
      <c r="N339" s="57"/>
    </row>
    <row r="340" spans="1:14" ht="27.75" customHeight="1" x14ac:dyDescent="0.2">
      <c r="A340" s="10" t="s">
        <v>201</v>
      </c>
      <c r="B340" s="204"/>
      <c r="C340" s="144"/>
      <c r="D340" s="144"/>
      <c r="E340" s="145"/>
      <c r="F340" s="145"/>
      <c r="G340" s="145"/>
      <c r="H340" s="132">
        <f t="shared" si="53"/>
        <v>75.5</v>
      </c>
      <c r="I340" s="132">
        <v>75.5</v>
      </c>
      <c r="J340" s="132"/>
      <c r="K340" s="132"/>
      <c r="L340" s="59"/>
      <c r="N340" s="57"/>
    </row>
    <row r="341" spans="1:14" ht="28.5" customHeight="1" thickBot="1" x14ac:dyDescent="0.25">
      <c r="A341" s="17" t="s">
        <v>202</v>
      </c>
      <c r="B341" s="291"/>
      <c r="C341" s="142"/>
      <c r="D341" s="142"/>
      <c r="E341" s="143"/>
      <c r="F341" s="143"/>
      <c r="G341" s="143"/>
      <c r="H341" s="107">
        <f t="shared" si="53"/>
        <v>7453.03</v>
      </c>
      <c r="I341" s="107">
        <v>7453.03</v>
      </c>
      <c r="J341" s="107"/>
      <c r="K341" s="107"/>
      <c r="L341" s="59"/>
      <c r="N341" s="57"/>
    </row>
    <row r="342" spans="1:14" ht="63.75" customHeight="1" x14ac:dyDescent="0.2">
      <c r="A342" s="182" t="s">
        <v>505</v>
      </c>
      <c r="B342" s="115" t="s">
        <v>500</v>
      </c>
      <c r="C342" s="35" t="s">
        <v>65</v>
      </c>
      <c r="D342" s="35" t="s">
        <v>543</v>
      </c>
      <c r="E342" s="129">
        <v>8710150</v>
      </c>
      <c r="F342" s="92">
        <f>E342-G342</f>
        <v>761645</v>
      </c>
      <c r="G342" s="129">
        <v>7948505</v>
      </c>
      <c r="H342" s="36">
        <f t="shared" si="52"/>
        <v>8615544.9000000004</v>
      </c>
      <c r="I342" s="36">
        <f>SUM(I343:I348)</f>
        <v>8615544.9000000004</v>
      </c>
      <c r="J342" s="36">
        <f>SUM(J345:J348)</f>
        <v>0</v>
      </c>
      <c r="K342" s="36">
        <f>SUM(K345:K348)</f>
        <v>0</v>
      </c>
      <c r="L342" s="57"/>
      <c r="N342" s="58"/>
    </row>
    <row r="343" spans="1:14" ht="30" customHeight="1" x14ac:dyDescent="0.2">
      <c r="A343" s="238" t="s">
        <v>457</v>
      </c>
      <c r="B343" s="111" t="s">
        <v>9</v>
      </c>
      <c r="C343" s="85"/>
      <c r="D343" s="85"/>
      <c r="E343" s="218"/>
      <c r="F343" s="114"/>
      <c r="G343" s="218"/>
      <c r="H343" s="8">
        <f t="shared" si="52"/>
        <v>55813.18</v>
      </c>
      <c r="I343" s="15">
        <v>55813.18</v>
      </c>
      <c r="J343" s="15"/>
      <c r="K343" s="15"/>
      <c r="L343" s="242"/>
      <c r="M343" s="121"/>
      <c r="N343" s="58"/>
    </row>
    <row r="344" spans="1:14" ht="25.5" x14ac:dyDescent="0.2">
      <c r="A344" s="117" t="s">
        <v>473</v>
      </c>
      <c r="B344" s="111" t="s">
        <v>177</v>
      </c>
      <c r="C344" s="85"/>
      <c r="D344" s="85"/>
      <c r="E344" s="218"/>
      <c r="F344" s="114"/>
      <c r="G344" s="218"/>
      <c r="H344" s="8">
        <f t="shared" si="52"/>
        <v>7897.58</v>
      </c>
      <c r="I344" s="15">
        <v>7897.58</v>
      </c>
      <c r="J344" s="15"/>
      <c r="K344" s="15"/>
      <c r="L344" s="242"/>
      <c r="M344" s="121"/>
      <c r="N344" s="58"/>
    </row>
    <row r="345" spans="1:14" ht="38.25" x14ac:dyDescent="0.2">
      <c r="A345" s="10" t="s">
        <v>473</v>
      </c>
      <c r="B345" s="111" t="s">
        <v>237</v>
      </c>
      <c r="C345" s="12"/>
      <c r="D345" s="12"/>
      <c r="E345" s="100"/>
      <c r="F345" s="100"/>
      <c r="G345" s="100"/>
      <c r="H345" s="8">
        <f t="shared" si="52"/>
        <v>77699.740000000005</v>
      </c>
      <c r="I345" s="8">
        <v>77699.740000000005</v>
      </c>
      <c r="J345" s="8"/>
      <c r="K345" s="145"/>
      <c r="L345" s="242"/>
      <c r="N345" s="58"/>
    </row>
    <row r="346" spans="1:14" ht="25.5" x14ac:dyDescent="0.2">
      <c r="A346" s="117" t="s">
        <v>474</v>
      </c>
      <c r="B346" s="111" t="s">
        <v>184</v>
      </c>
      <c r="C346" s="12"/>
      <c r="D346" s="12"/>
      <c r="E346" s="100"/>
      <c r="F346" s="100"/>
      <c r="G346" s="100"/>
      <c r="H346" s="8">
        <f t="shared" si="52"/>
        <v>781860</v>
      </c>
      <c r="I346" s="8">
        <v>781860</v>
      </c>
      <c r="J346" s="8"/>
      <c r="K346" s="145"/>
      <c r="L346" s="57"/>
      <c r="N346" s="58"/>
    </row>
    <row r="347" spans="1:14" ht="38.25" x14ac:dyDescent="0.2">
      <c r="A347" s="10" t="s">
        <v>474</v>
      </c>
      <c r="B347" s="5" t="s">
        <v>236</v>
      </c>
      <c r="C347" s="12"/>
      <c r="D347" s="12"/>
      <c r="E347" s="100"/>
      <c r="F347" s="100"/>
      <c r="G347" s="100"/>
      <c r="H347" s="8">
        <f t="shared" si="52"/>
        <v>77074.399999999994</v>
      </c>
      <c r="I347" s="8">
        <v>77074.399999999994</v>
      </c>
      <c r="J347" s="8"/>
      <c r="K347" s="145"/>
      <c r="L347" s="57"/>
      <c r="N347" s="58"/>
    </row>
    <row r="348" spans="1:14" ht="39" thickBot="1" x14ac:dyDescent="0.25">
      <c r="A348" s="17" t="s">
        <v>232</v>
      </c>
      <c r="B348" s="6" t="s">
        <v>283</v>
      </c>
      <c r="C348" s="13"/>
      <c r="D348" s="13"/>
      <c r="E348" s="101"/>
      <c r="F348" s="101"/>
      <c r="G348" s="101"/>
      <c r="H348" s="14">
        <f t="shared" si="52"/>
        <v>7615200</v>
      </c>
      <c r="I348" s="14">
        <v>7615200</v>
      </c>
      <c r="J348" s="14"/>
      <c r="K348" s="143"/>
      <c r="N348" s="58"/>
    </row>
    <row r="349" spans="1:14" ht="81.75" customHeight="1" x14ac:dyDescent="0.2">
      <c r="A349" s="182" t="s">
        <v>506</v>
      </c>
      <c r="B349" s="115" t="s">
        <v>500</v>
      </c>
      <c r="C349" s="35" t="s">
        <v>66</v>
      </c>
      <c r="D349" s="35" t="s">
        <v>543</v>
      </c>
      <c r="E349" s="129">
        <v>7036700</v>
      </c>
      <c r="F349" s="92">
        <f>E349-G349</f>
        <v>702020</v>
      </c>
      <c r="G349" s="129">
        <v>6334680</v>
      </c>
      <c r="H349" s="36">
        <f t="shared" si="52"/>
        <v>7057476.0099999998</v>
      </c>
      <c r="I349" s="36">
        <f>SUM(I350:I355)</f>
        <v>7057476.0099999998</v>
      </c>
      <c r="J349" s="36">
        <f>SUM(J352:J355)</f>
        <v>0</v>
      </c>
      <c r="K349" s="36">
        <f>SUM(K352:K355)</f>
        <v>0</v>
      </c>
      <c r="N349" s="58"/>
    </row>
    <row r="350" spans="1:14" ht="30.75" customHeight="1" x14ac:dyDescent="0.2">
      <c r="A350" s="238" t="s">
        <v>457</v>
      </c>
      <c r="B350" s="111" t="s">
        <v>9</v>
      </c>
      <c r="C350" s="12"/>
      <c r="D350" s="12"/>
      <c r="E350" s="130"/>
      <c r="F350" s="100"/>
      <c r="G350" s="130"/>
      <c r="H350" s="8">
        <f t="shared" si="52"/>
        <v>49133.18</v>
      </c>
      <c r="I350" s="8">
        <v>49133.18</v>
      </c>
      <c r="J350" s="8"/>
      <c r="K350" s="8"/>
      <c r="L350" s="242"/>
      <c r="M350" s="121"/>
      <c r="N350" s="58"/>
    </row>
    <row r="351" spans="1:14" ht="30.75" customHeight="1" x14ac:dyDescent="0.2">
      <c r="A351" s="117" t="s">
        <v>473</v>
      </c>
      <c r="B351" s="111" t="s">
        <v>178</v>
      </c>
      <c r="C351" s="12"/>
      <c r="D351" s="12"/>
      <c r="E351" s="130"/>
      <c r="F351" s="100"/>
      <c r="G351" s="130"/>
      <c r="H351" s="8">
        <f t="shared" si="52"/>
        <v>6732.12</v>
      </c>
      <c r="I351" s="8">
        <v>6732.12</v>
      </c>
      <c r="J351" s="8"/>
      <c r="K351" s="8"/>
      <c r="L351" s="57"/>
      <c r="M351" s="121"/>
      <c r="N351" s="58"/>
    </row>
    <row r="352" spans="1:14" ht="38.25" x14ac:dyDescent="0.2">
      <c r="A352" s="10" t="s">
        <v>473</v>
      </c>
      <c r="B352" s="111" t="s">
        <v>235</v>
      </c>
      <c r="C352" s="144"/>
      <c r="D352" s="144"/>
      <c r="E352" s="100"/>
      <c r="F352" s="100"/>
      <c r="G352" s="100"/>
      <c r="H352" s="8">
        <f t="shared" si="52"/>
        <v>63351.31</v>
      </c>
      <c r="I352" s="8">
        <v>63351.31</v>
      </c>
      <c r="J352" s="8"/>
      <c r="K352" s="8"/>
      <c r="L352" s="57"/>
      <c r="N352" s="58"/>
    </row>
    <row r="353" spans="1:14" ht="25.5" x14ac:dyDescent="0.2">
      <c r="A353" s="117" t="s">
        <v>474</v>
      </c>
      <c r="B353" s="111" t="s">
        <v>183</v>
      </c>
      <c r="C353" s="144"/>
      <c r="D353" s="144"/>
      <c r="E353" s="100"/>
      <c r="F353" s="100"/>
      <c r="G353" s="100"/>
      <c r="H353" s="8">
        <f t="shared" si="52"/>
        <v>666480</v>
      </c>
      <c r="I353" s="8">
        <v>666480</v>
      </c>
      <c r="J353" s="8"/>
      <c r="K353" s="8"/>
      <c r="L353" s="242"/>
      <c r="N353" s="58"/>
    </row>
    <row r="354" spans="1:14" ht="38.25" x14ac:dyDescent="0.2">
      <c r="A354" s="10" t="s">
        <v>474</v>
      </c>
      <c r="B354" s="5" t="s">
        <v>234</v>
      </c>
      <c r="C354" s="12"/>
      <c r="D354" s="12"/>
      <c r="E354" s="100"/>
      <c r="F354" s="100"/>
      <c r="G354" s="100"/>
      <c r="H354" s="8">
        <f t="shared" si="52"/>
        <v>62879.4</v>
      </c>
      <c r="I354" s="8">
        <v>62879.4</v>
      </c>
      <c r="J354" s="8"/>
      <c r="K354" s="8"/>
      <c r="L354" s="242"/>
      <c r="N354" s="58"/>
    </row>
    <row r="355" spans="1:14" ht="39" thickBot="1" x14ac:dyDescent="0.25">
      <c r="A355" s="17" t="s">
        <v>232</v>
      </c>
      <c r="B355" s="6" t="s">
        <v>240</v>
      </c>
      <c r="C355" s="142"/>
      <c r="D355" s="142"/>
      <c r="E355" s="101"/>
      <c r="F355" s="101"/>
      <c r="G355" s="101"/>
      <c r="H355" s="14">
        <f t="shared" si="52"/>
        <v>6208900</v>
      </c>
      <c r="I355" s="14">
        <v>6208900</v>
      </c>
      <c r="J355" s="14"/>
      <c r="K355" s="14"/>
      <c r="N355" s="58"/>
    </row>
    <row r="356" spans="1:14" ht="51" x14ac:dyDescent="0.2">
      <c r="A356" s="182" t="s">
        <v>526</v>
      </c>
      <c r="B356" s="115" t="s">
        <v>500</v>
      </c>
      <c r="C356" s="35" t="s">
        <v>65</v>
      </c>
      <c r="D356" s="35" t="s">
        <v>543</v>
      </c>
      <c r="E356" s="129">
        <v>9995010</v>
      </c>
      <c r="F356" s="92">
        <v>743085</v>
      </c>
      <c r="G356" s="129">
        <f>E356-F356</f>
        <v>9251925</v>
      </c>
      <c r="H356" s="36">
        <f t="shared" si="52"/>
        <v>9672207.4100000001</v>
      </c>
      <c r="I356" s="36">
        <f>SUM(I357:I362)</f>
        <v>9672207.4100000001</v>
      </c>
      <c r="J356" s="36">
        <f>SUM(J359:J362)</f>
        <v>0</v>
      </c>
      <c r="K356" s="36">
        <f>SUM(K359:K362)</f>
        <v>0</v>
      </c>
      <c r="N356" s="58"/>
    </row>
    <row r="357" spans="1:14" ht="25.5" x14ac:dyDescent="0.2">
      <c r="A357" s="238" t="s">
        <v>457</v>
      </c>
      <c r="B357" s="111" t="s">
        <v>9</v>
      </c>
      <c r="C357" s="85"/>
      <c r="D357" s="85"/>
      <c r="E357" s="218"/>
      <c r="F357" s="114"/>
      <c r="G357" s="218"/>
      <c r="H357" s="15">
        <f>I357+J357+K357</f>
        <v>54941.05</v>
      </c>
      <c r="I357" s="15">
        <v>54941.05</v>
      </c>
      <c r="J357" s="15"/>
      <c r="K357" s="15"/>
      <c r="L357" s="242"/>
      <c r="M357" s="121"/>
      <c r="N357" s="58"/>
    </row>
    <row r="358" spans="1:14" ht="25.5" x14ac:dyDescent="0.2">
      <c r="A358" s="117" t="s">
        <v>473</v>
      </c>
      <c r="B358" s="111" t="s">
        <v>179</v>
      </c>
      <c r="C358" s="85"/>
      <c r="D358" s="85"/>
      <c r="E358" s="218"/>
      <c r="F358" s="114"/>
      <c r="G358" s="218"/>
      <c r="H358" s="8">
        <f t="shared" si="52"/>
        <v>4808.38</v>
      </c>
      <c r="I358" s="15">
        <v>4808.38</v>
      </c>
      <c r="J358" s="15"/>
      <c r="K358" s="15"/>
      <c r="L358" s="242"/>
      <c r="M358" s="121"/>
      <c r="N358" s="58"/>
    </row>
    <row r="359" spans="1:14" ht="38.25" x14ac:dyDescent="0.2">
      <c r="A359" s="10" t="s">
        <v>473</v>
      </c>
      <c r="B359" s="111" t="s">
        <v>241</v>
      </c>
      <c r="C359" s="144"/>
      <c r="D359" s="144"/>
      <c r="E359" s="8"/>
      <c r="F359" s="8"/>
      <c r="G359" s="8"/>
      <c r="H359" s="8">
        <f t="shared" si="52"/>
        <v>91364.28</v>
      </c>
      <c r="I359" s="8">
        <v>91364.28</v>
      </c>
      <c r="J359" s="8"/>
      <c r="K359" s="8"/>
      <c r="L359" s="242"/>
      <c r="N359" s="58"/>
    </row>
    <row r="360" spans="1:14" ht="25.5" x14ac:dyDescent="0.2">
      <c r="A360" s="117" t="s">
        <v>474</v>
      </c>
      <c r="B360" s="277" t="s">
        <v>185</v>
      </c>
      <c r="C360" s="301"/>
      <c r="D360" s="301"/>
      <c r="E360" s="16"/>
      <c r="F360" s="16"/>
      <c r="G360" s="16"/>
      <c r="H360" s="16">
        <f t="shared" si="52"/>
        <v>476030</v>
      </c>
      <c r="I360" s="16">
        <v>476030</v>
      </c>
      <c r="J360" s="16"/>
      <c r="K360" s="16"/>
      <c r="L360" s="242"/>
      <c r="N360" s="58"/>
    </row>
    <row r="361" spans="1:14" ht="38.25" x14ac:dyDescent="0.2">
      <c r="A361" s="10" t="s">
        <v>474</v>
      </c>
      <c r="B361" s="5" t="s">
        <v>238</v>
      </c>
      <c r="C361" s="144"/>
      <c r="D361" s="144"/>
      <c r="E361" s="8"/>
      <c r="F361" s="8"/>
      <c r="G361" s="8"/>
      <c r="H361" s="8">
        <f t="shared" si="52"/>
        <v>90563.7</v>
      </c>
      <c r="I361" s="8">
        <v>90563.7</v>
      </c>
      <c r="J361" s="8"/>
      <c r="K361" s="8"/>
      <c r="L361" s="242"/>
      <c r="N361" s="58"/>
    </row>
    <row r="362" spans="1:14" ht="39" thickBot="1" x14ac:dyDescent="0.25">
      <c r="A362" s="17" t="s">
        <v>232</v>
      </c>
      <c r="B362" s="6" t="s">
        <v>239</v>
      </c>
      <c r="C362" s="142"/>
      <c r="D362" s="142"/>
      <c r="E362" s="14"/>
      <c r="F362" s="14"/>
      <c r="G362" s="14"/>
      <c r="H362" s="14">
        <f t="shared" si="52"/>
        <v>8954500</v>
      </c>
      <c r="I362" s="14">
        <v>8954500</v>
      </c>
      <c r="J362" s="14"/>
      <c r="K362" s="14"/>
      <c r="M362" s="242"/>
      <c r="N362" s="58"/>
    </row>
    <row r="363" spans="1:14" ht="76.5" x14ac:dyDescent="0.2">
      <c r="A363" s="182" t="s">
        <v>517</v>
      </c>
      <c r="B363" s="115" t="s">
        <v>500</v>
      </c>
      <c r="C363" s="35" t="s">
        <v>551</v>
      </c>
      <c r="D363" s="35" t="s">
        <v>525</v>
      </c>
      <c r="E363" s="129">
        <v>6200000</v>
      </c>
      <c r="F363" s="92"/>
      <c r="G363" s="129">
        <f>E363-F363</f>
        <v>6200000</v>
      </c>
      <c r="H363" s="36">
        <f t="shared" si="52"/>
        <v>6200000</v>
      </c>
      <c r="I363" s="36">
        <f>SUM(I364:I366)</f>
        <v>1000000</v>
      </c>
      <c r="J363" s="36">
        <f>SUM(J364:J366)</f>
        <v>5200000</v>
      </c>
      <c r="K363" s="36">
        <f>SUM(K364:K366)</f>
        <v>0</v>
      </c>
      <c r="N363" s="58"/>
    </row>
    <row r="364" spans="1:14" ht="25.5" x14ac:dyDescent="0.2">
      <c r="A364" s="10" t="s">
        <v>457</v>
      </c>
      <c r="B364" s="111" t="s">
        <v>9</v>
      </c>
      <c r="C364" s="85"/>
      <c r="D364" s="85"/>
      <c r="E364" s="114"/>
      <c r="F364" s="114"/>
      <c r="G364" s="114"/>
      <c r="H364" s="8">
        <f t="shared" si="52"/>
        <v>1000000</v>
      </c>
      <c r="I364" s="15">
        <v>1000000</v>
      </c>
      <c r="J364" s="15"/>
      <c r="K364" s="15"/>
      <c r="N364" s="58"/>
    </row>
    <row r="365" spans="1:14" ht="25.5" x14ac:dyDescent="0.2">
      <c r="A365" s="10" t="s">
        <v>473</v>
      </c>
      <c r="B365" s="5" t="s">
        <v>88</v>
      </c>
      <c r="C365" s="144"/>
      <c r="D365" s="144"/>
      <c r="E365" s="100"/>
      <c r="F365" s="100"/>
      <c r="G365" s="100"/>
      <c r="H365" s="8">
        <f t="shared" si="52"/>
        <v>52000</v>
      </c>
      <c r="I365" s="8"/>
      <c r="J365" s="8">
        <v>52000</v>
      </c>
      <c r="K365" s="8"/>
      <c r="N365" s="58"/>
    </row>
    <row r="366" spans="1:14" ht="26.25" thickBot="1" x14ac:dyDescent="0.25">
      <c r="A366" s="17" t="s">
        <v>474</v>
      </c>
      <c r="B366" s="6" t="s">
        <v>87</v>
      </c>
      <c r="C366" s="142"/>
      <c r="D366" s="142"/>
      <c r="E366" s="101"/>
      <c r="F366" s="101"/>
      <c r="G366" s="101"/>
      <c r="H366" s="14">
        <f t="shared" si="52"/>
        <v>5148000</v>
      </c>
      <c r="I366" s="14"/>
      <c r="J366" s="14">
        <v>5148000</v>
      </c>
      <c r="K366" s="14"/>
      <c r="N366" s="58"/>
    </row>
    <row r="367" spans="1:14" ht="81" customHeight="1" x14ac:dyDescent="0.2">
      <c r="A367" s="110" t="s">
        <v>349</v>
      </c>
      <c r="B367" s="115" t="s">
        <v>500</v>
      </c>
      <c r="C367" s="35" t="s">
        <v>551</v>
      </c>
      <c r="D367" s="35" t="s">
        <v>525</v>
      </c>
      <c r="E367" s="129">
        <v>5400000</v>
      </c>
      <c r="F367" s="92"/>
      <c r="G367" s="129">
        <f>E367-F367</f>
        <v>5400000</v>
      </c>
      <c r="H367" s="36">
        <f t="shared" ref="H367:H395" si="54">I367+J367+K367</f>
        <v>5400000</v>
      </c>
      <c r="I367" s="36">
        <f>SUM(I368:I370)</f>
        <v>1000000</v>
      </c>
      <c r="J367" s="36">
        <f>SUM(J368:J370)</f>
        <v>4400000</v>
      </c>
      <c r="K367" s="36">
        <f>SUM(K368:K370)</f>
        <v>0</v>
      </c>
      <c r="N367" s="58"/>
    </row>
    <row r="368" spans="1:14" ht="25.5" x14ac:dyDescent="0.2">
      <c r="A368" s="10" t="s">
        <v>457</v>
      </c>
      <c r="B368" s="111" t="s">
        <v>9</v>
      </c>
      <c r="C368" s="144"/>
      <c r="D368" s="144"/>
      <c r="E368" s="100"/>
      <c r="F368" s="100"/>
      <c r="G368" s="100"/>
      <c r="H368" s="8">
        <f t="shared" si="54"/>
        <v>1000000</v>
      </c>
      <c r="I368" s="8">
        <v>1000000</v>
      </c>
      <c r="J368" s="8"/>
      <c r="K368" s="8"/>
      <c r="L368" s="242"/>
      <c r="N368" s="58"/>
    </row>
    <row r="369" spans="1:14" ht="25.5" x14ac:dyDescent="0.2">
      <c r="A369" s="84" t="s">
        <v>473</v>
      </c>
      <c r="B369" s="5" t="s">
        <v>85</v>
      </c>
      <c r="C369" s="144"/>
      <c r="D369" s="144"/>
      <c r="E369" s="100"/>
      <c r="F369" s="100"/>
      <c r="G369" s="100"/>
      <c r="H369" s="8">
        <f t="shared" si="54"/>
        <v>44000</v>
      </c>
      <c r="I369" s="8"/>
      <c r="J369" s="8">
        <v>44000</v>
      </c>
      <c r="K369" s="8"/>
      <c r="N369" s="58"/>
    </row>
    <row r="370" spans="1:14" ht="26.25" thickBot="1" x14ac:dyDescent="0.25">
      <c r="A370" s="17" t="s">
        <v>474</v>
      </c>
      <c r="B370" s="6" t="s">
        <v>86</v>
      </c>
      <c r="C370" s="142"/>
      <c r="D370" s="142"/>
      <c r="E370" s="101"/>
      <c r="F370" s="101"/>
      <c r="G370" s="101"/>
      <c r="H370" s="14">
        <f t="shared" si="54"/>
        <v>4356000</v>
      </c>
      <c r="I370" s="14"/>
      <c r="J370" s="14">
        <v>4356000</v>
      </c>
      <c r="K370" s="14"/>
      <c r="N370" s="58"/>
    </row>
    <row r="371" spans="1:14" ht="70.5" customHeight="1" x14ac:dyDescent="0.2">
      <c r="A371" s="182" t="s">
        <v>518</v>
      </c>
      <c r="B371" s="115" t="s">
        <v>500</v>
      </c>
      <c r="C371" s="35" t="s">
        <v>551</v>
      </c>
      <c r="D371" s="35" t="s">
        <v>525</v>
      </c>
      <c r="E371" s="129">
        <v>6600000</v>
      </c>
      <c r="F371" s="92"/>
      <c r="G371" s="129">
        <f>E371-F371</f>
        <v>6600000</v>
      </c>
      <c r="H371" s="36">
        <f t="shared" si="54"/>
        <v>6310000</v>
      </c>
      <c r="I371" s="36">
        <f>SUM(I372:I374)</f>
        <v>710000</v>
      </c>
      <c r="J371" s="36">
        <f>SUM(J372:J374)</f>
        <v>5600000</v>
      </c>
      <c r="K371" s="36">
        <f>SUM(K372:K374)</f>
        <v>0</v>
      </c>
      <c r="N371" s="58"/>
    </row>
    <row r="372" spans="1:14" ht="25.5" x14ac:dyDescent="0.2">
      <c r="A372" s="10" t="s">
        <v>457</v>
      </c>
      <c r="B372" s="111" t="s">
        <v>9</v>
      </c>
      <c r="C372" s="144"/>
      <c r="D372" s="144"/>
      <c r="E372" s="8"/>
      <c r="F372" s="8"/>
      <c r="G372" s="8"/>
      <c r="H372" s="8">
        <f t="shared" si="54"/>
        <v>710000</v>
      </c>
      <c r="I372" s="8">
        <v>710000</v>
      </c>
      <c r="J372" s="8"/>
      <c r="K372" s="8"/>
      <c r="L372" s="242"/>
      <c r="N372" s="58"/>
    </row>
    <row r="373" spans="1:14" ht="25.5" x14ac:dyDescent="0.2">
      <c r="A373" s="10" t="s">
        <v>473</v>
      </c>
      <c r="B373" s="5" t="s">
        <v>90</v>
      </c>
      <c r="C373" s="144"/>
      <c r="D373" s="144"/>
      <c r="E373" s="8"/>
      <c r="F373" s="8"/>
      <c r="G373" s="8"/>
      <c r="H373" s="8">
        <f t="shared" si="54"/>
        <v>56000</v>
      </c>
      <c r="I373" s="8"/>
      <c r="J373" s="8">
        <v>56000</v>
      </c>
      <c r="K373" s="100"/>
      <c r="N373" s="58"/>
    </row>
    <row r="374" spans="1:14" ht="26.25" thickBot="1" x14ac:dyDescent="0.25">
      <c r="A374" s="17" t="s">
        <v>474</v>
      </c>
      <c r="B374" s="6" t="s">
        <v>89</v>
      </c>
      <c r="C374" s="142"/>
      <c r="D374" s="142"/>
      <c r="E374" s="14"/>
      <c r="F374" s="14"/>
      <c r="G374" s="14"/>
      <c r="H374" s="14">
        <f t="shared" si="54"/>
        <v>5544000</v>
      </c>
      <c r="I374" s="14"/>
      <c r="J374" s="100">
        <v>5544000</v>
      </c>
      <c r="K374" s="14"/>
      <c r="N374" s="58"/>
    </row>
    <row r="375" spans="1:14" ht="44.25" customHeight="1" thickBot="1" x14ac:dyDescent="0.25">
      <c r="A375" s="11" t="s">
        <v>502</v>
      </c>
      <c r="B375" s="93"/>
      <c r="C375" s="48"/>
      <c r="D375" s="48"/>
      <c r="E375" s="49"/>
      <c r="F375" s="49"/>
      <c r="G375" s="49"/>
      <c r="H375" s="76">
        <f t="shared" si="54"/>
        <v>2072312601.0900002</v>
      </c>
      <c r="I375" s="76">
        <f>I376</f>
        <v>839888714.95000005</v>
      </c>
      <c r="J375" s="76">
        <f>J376</f>
        <v>645875899.74000001</v>
      </c>
      <c r="K375" s="76">
        <f>K376</f>
        <v>586547986.4000001</v>
      </c>
      <c r="L375" s="59"/>
    </row>
    <row r="376" spans="1:14" ht="54" customHeight="1" thickBot="1" x14ac:dyDescent="0.25">
      <c r="A376" s="119" t="s">
        <v>558</v>
      </c>
      <c r="B376" s="93"/>
      <c r="C376" s="48"/>
      <c r="D376" s="48"/>
      <c r="E376" s="49"/>
      <c r="F376" s="49"/>
      <c r="G376" s="49"/>
      <c r="H376" s="62">
        <f>I376+J376+K376</f>
        <v>2072312601.0900002</v>
      </c>
      <c r="I376" s="76">
        <f>I382+I377</f>
        <v>839888714.95000005</v>
      </c>
      <c r="J376" s="76">
        <f>J382+J377</f>
        <v>645875899.74000001</v>
      </c>
      <c r="K376" s="76">
        <f>K382+K377</f>
        <v>586547986.4000001</v>
      </c>
      <c r="L376" s="59"/>
    </row>
    <row r="377" spans="1:14" ht="50.25" customHeight="1" thickBot="1" x14ac:dyDescent="0.25">
      <c r="A377" s="11" t="s">
        <v>67</v>
      </c>
      <c r="B377" s="93"/>
      <c r="C377" s="48"/>
      <c r="D377" s="48"/>
      <c r="E377" s="49"/>
      <c r="F377" s="49"/>
      <c r="G377" s="49"/>
      <c r="H377" s="76">
        <f>I377+J377+K377</f>
        <v>334203333.34000003</v>
      </c>
      <c r="I377" s="76">
        <f>I378</f>
        <v>81678080.810000002</v>
      </c>
      <c r="J377" s="76">
        <f>J378</f>
        <v>252525252.53</v>
      </c>
      <c r="K377" s="76">
        <f>K378</f>
        <v>0</v>
      </c>
      <c r="L377" s="59"/>
    </row>
    <row r="378" spans="1:14" ht="42" customHeight="1" x14ac:dyDescent="0.2">
      <c r="A378" s="110" t="s">
        <v>362</v>
      </c>
      <c r="B378" s="37" t="s">
        <v>500</v>
      </c>
      <c r="C378" s="35" t="s">
        <v>73</v>
      </c>
      <c r="D378" s="35" t="s">
        <v>481</v>
      </c>
      <c r="E378" s="45" t="s">
        <v>68</v>
      </c>
      <c r="F378" s="36"/>
      <c r="G378" s="45" t="s">
        <v>68</v>
      </c>
      <c r="H378" s="36">
        <f t="shared" si="54"/>
        <v>334203333.34000003</v>
      </c>
      <c r="I378" s="36">
        <f>SUM(I379:I381)</f>
        <v>81678080.810000002</v>
      </c>
      <c r="J378" s="36">
        <f>SUM(J379:J381)</f>
        <v>252525252.53</v>
      </c>
      <c r="K378" s="36">
        <f>SUM(K379:K381)</f>
        <v>0</v>
      </c>
      <c r="L378" s="59"/>
    </row>
    <row r="379" spans="1:14" ht="28.5" customHeight="1" x14ac:dyDescent="0.2">
      <c r="A379" s="117" t="s">
        <v>338</v>
      </c>
      <c r="B379" s="111" t="s">
        <v>9</v>
      </c>
      <c r="C379" s="85"/>
      <c r="D379" s="85"/>
      <c r="E379" s="29"/>
      <c r="F379" s="15"/>
      <c r="G379" s="29"/>
      <c r="H379" s="8">
        <f t="shared" si="54"/>
        <v>870000</v>
      </c>
      <c r="I379" s="15">
        <v>870000</v>
      </c>
      <c r="J379" s="15"/>
      <c r="K379" s="15"/>
      <c r="L379" s="237"/>
    </row>
    <row r="380" spans="1:14" ht="25.5" x14ac:dyDescent="0.2">
      <c r="A380" s="117" t="s">
        <v>379</v>
      </c>
      <c r="B380" s="5" t="s">
        <v>189</v>
      </c>
      <c r="C380" s="144"/>
      <c r="D380" s="144"/>
      <c r="E380" s="145"/>
      <c r="F380" s="145"/>
      <c r="G380" s="145"/>
      <c r="H380" s="8">
        <f t="shared" si="54"/>
        <v>3333333.34</v>
      </c>
      <c r="I380" s="8">
        <v>808080.81</v>
      </c>
      <c r="J380" s="8">
        <v>2525252.5299999998</v>
      </c>
      <c r="K380" s="8"/>
      <c r="L380" s="58"/>
      <c r="M380" s="58"/>
      <c r="N380" s="58"/>
    </row>
    <row r="381" spans="1:14" ht="26.25" thickBot="1" x14ac:dyDescent="0.25">
      <c r="A381" s="202" t="s">
        <v>380</v>
      </c>
      <c r="B381" s="5" t="s">
        <v>190</v>
      </c>
      <c r="C381" s="158"/>
      <c r="D381" s="158"/>
      <c r="E381" s="141"/>
      <c r="F381" s="141"/>
      <c r="G381" s="141"/>
      <c r="H381" s="15">
        <f t="shared" si="54"/>
        <v>330000000</v>
      </c>
      <c r="I381" s="27">
        <v>80000000</v>
      </c>
      <c r="J381" s="27">
        <v>250000000</v>
      </c>
      <c r="K381" s="27"/>
      <c r="L381" s="58"/>
      <c r="M381" s="58"/>
      <c r="N381" s="58"/>
    </row>
    <row r="382" spans="1:14" ht="26.25" customHeight="1" thickBot="1" x14ac:dyDescent="0.25">
      <c r="A382" s="223" t="s">
        <v>539</v>
      </c>
      <c r="B382" s="96"/>
      <c r="C382" s="97"/>
      <c r="D382" s="97"/>
      <c r="E382" s="150"/>
      <c r="F382" s="150"/>
      <c r="G382" s="150"/>
      <c r="H382" s="77">
        <f t="shared" si="54"/>
        <v>1738109267.7500002</v>
      </c>
      <c r="I382" s="77">
        <f>I383+I396+I399</f>
        <v>758210634.1400001</v>
      </c>
      <c r="J382" s="77">
        <f>J383+J396+J399</f>
        <v>393350647.20999998</v>
      </c>
      <c r="K382" s="77">
        <f>K383+K396+K399</f>
        <v>586547986.4000001</v>
      </c>
      <c r="L382" s="3"/>
      <c r="M382" s="58"/>
    </row>
    <row r="383" spans="1:14" ht="33.75" customHeight="1" x14ac:dyDescent="0.2">
      <c r="A383" s="182" t="s">
        <v>199</v>
      </c>
      <c r="B383" s="37" t="s">
        <v>500</v>
      </c>
      <c r="C383" s="35" t="s">
        <v>532</v>
      </c>
      <c r="D383" s="35" t="s">
        <v>543</v>
      </c>
      <c r="E383" s="129">
        <v>1161639190</v>
      </c>
      <c r="F383" s="92">
        <v>397577080.50999999</v>
      </c>
      <c r="G383" s="129">
        <f>E383-F383</f>
        <v>764062109.49000001</v>
      </c>
      <c r="H383" s="36">
        <f t="shared" si="54"/>
        <v>756572750.68000007</v>
      </c>
      <c r="I383" s="92">
        <f>SUM(I384:I392)</f>
        <v>756572750.68000007</v>
      </c>
      <c r="J383" s="92">
        <f>SUM(J384:J392)</f>
        <v>0</v>
      </c>
      <c r="K383" s="92">
        <f>SUM(K384:K392)</f>
        <v>0</v>
      </c>
      <c r="M383" s="58"/>
    </row>
    <row r="384" spans="1:14" ht="25.5" x14ac:dyDescent="0.2">
      <c r="A384" s="10" t="s">
        <v>363</v>
      </c>
      <c r="B384" s="111" t="s">
        <v>9</v>
      </c>
      <c r="C384" s="85"/>
      <c r="D384" s="85"/>
      <c r="E384" s="218"/>
      <c r="F384" s="114"/>
      <c r="G384" s="218"/>
      <c r="H384" s="8">
        <f t="shared" si="54"/>
        <v>560677</v>
      </c>
      <c r="I384" s="114">
        <v>560677</v>
      </c>
      <c r="J384" s="114"/>
      <c r="K384" s="114"/>
      <c r="L384" s="58"/>
      <c r="M384" s="58"/>
    </row>
    <row r="385" spans="1:14" ht="38.25" x14ac:dyDescent="0.2">
      <c r="A385" s="117" t="s">
        <v>548</v>
      </c>
      <c r="B385" s="111" t="s">
        <v>282</v>
      </c>
      <c r="C385" s="144"/>
      <c r="D385" s="144"/>
      <c r="E385" s="127"/>
      <c r="F385" s="145"/>
      <c r="G385" s="145"/>
      <c r="H385" s="8">
        <f t="shared" si="54"/>
        <v>4058685.79</v>
      </c>
      <c r="I385" s="100">
        <v>4058685.79</v>
      </c>
      <c r="J385" s="100"/>
      <c r="K385" s="100"/>
      <c r="L385" s="237"/>
      <c r="M385" s="58"/>
      <c r="N385" s="58"/>
    </row>
    <row r="386" spans="1:14" ht="25.5" x14ac:dyDescent="0.2">
      <c r="A386" s="117" t="s">
        <v>548</v>
      </c>
      <c r="B386" s="111" t="s">
        <v>149</v>
      </c>
      <c r="C386" s="144"/>
      <c r="D386" s="144"/>
      <c r="E386" s="127"/>
      <c r="F386" s="145"/>
      <c r="G386" s="145"/>
      <c r="H386" s="8">
        <f t="shared" si="54"/>
        <v>1635564.54</v>
      </c>
      <c r="I386" s="100">
        <v>1635564.54</v>
      </c>
      <c r="J386" s="100"/>
      <c r="K386" s="100"/>
      <c r="L386" s="237"/>
      <c r="M386" s="58"/>
      <c r="N386" s="58"/>
    </row>
    <row r="387" spans="1:14" ht="38.25" x14ac:dyDescent="0.2">
      <c r="A387" s="117" t="s">
        <v>194</v>
      </c>
      <c r="B387" s="111" t="s">
        <v>101</v>
      </c>
      <c r="C387" s="144"/>
      <c r="D387" s="144"/>
      <c r="E387" s="127"/>
      <c r="F387" s="145"/>
      <c r="G387" s="145"/>
      <c r="H387" s="8">
        <f t="shared" si="54"/>
        <v>1865870.41</v>
      </c>
      <c r="I387" s="100">
        <v>1865870.41</v>
      </c>
      <c r="J387" s="100"/>
      <c r="K387" s="100"/>
      <c r="L387" s="237"/>
      <c r="M387" s="58"/>
      <c r="N387" s="58"/>
    </row>
    <row r="388" spans="1:14" ht="25.5" x14ac:dyDescent="0.2">
      <c r="A388" s="117" t="s">
        <v>545</v>
      </c>
      <c r="B388" s="111" t="s">
        <v>150</v>
      </c>
      <c r="C388" s="144"/>
      <c r="D388" s="144"/>
      <c r="E388" s="127"/>
      <c r="F388" s="145"/>
      <c r="G388" s="145"/>
      <c r="H388" s="8">
        <f t="shared" si="54"/>
        <v>161920889.11000001</v>
      </c>
      <c r="I388" s="100">
        <v>161920889.11000001</v>
      </c>
      <c r="J388" s="100"/>
      <c r="K388" s="100"/>
      <c r="L388" s="237"/>
      <c r="M388" s="58"/>
      <c r="N388" s="58"/>
    </row>
    <row r="389" spans="1:14" ht="38.25" x14ac:dyDescent="0.2">
      <c r="A389" s="117" t="s">
        <v>545</v>
      </c>
      <c r="B389" s="111" t="s">
        <v>281</v>
      </c>
      <c r="C389" s="144"/>
      <c r="D389" s="144"/>
      <c r="E389" s="145"/>
      <c r="F389" s="145"/>
      <c r="G389" s="145"/>
      <c r="H389" s="8">
        <f t="shared" si="54"/>
        <v>24108593.620000001</v>
      </c>
      <c r="I389" s="100">
        <v>24108593.620000001</v>
      </c>
      <c r="J389" s="100"/>
      <c r="K389" s="100"/>
      <c r="L389" s="237"/>
      <c r="M389" s="58"/>
      <c r="N389" s="58"/>
    </row>
    <row r="390" spans="1:14" ht="38.25" x14ac:dyDescent="0.2">
      <c r="A390" s="117" t="s">
        <v>195</v>
      </c>
      <c r="B390" s="111" t="s">
        <v>102</v>
      </c>
      <c r="C390" s="144"/>
      <c r="D390" s="144"/>
      <c r="E390" s="145"/>
      <c r="F390" s="145"/>
      <c r="G390" s="145"/>
      <c r="H390" s="8">
        <f t="shared" si="54"/>
        <v>11083270.210000001</v>
      </c>
      <c r="I390" s="100">
        <v>11083270.210000001</v>
      </c>
      <c r="J390" s="100"/>
      <c r="K390" s="100"/>
      <c r="L390" s="237"/>
      <c r="M390" s="58"/>
      <c r="N390" s="58"/>
    </row>
    <row r="391" spans="1:14" ht="38.25" x14ac:dyDescent="0.2">
      <c r="A391" s="117" t="s">
        <v>196</v>
      </c>
      <c r="B391" s="111" t="s">
        <v>103</v>
      </c>
      <c r="C391" s="144"/>
      <c r="D391" s="144"/>
      <c r="E391" s="145"/>
      <c r="F391" s="145"/>
      <c r="G391" s="145"/>
      <c r="H391" s="8">
        <f t="shared" si="54"/>
        <v>173637900</v>
      </c>
      <c r="I391" s="100">
        <v>173637900</v>
      </c>
      <c r="J391" s="100"/>
      <c r="K391" s="100"/>
      <c r="L391" s="237"/>
      <c r="M391" s="58"/>
      <c r="N391" s="58"/>
    </row>
    <row r="392" spans="1:14" ht="38.25" x14ac:dyDescent="0.2">
      <c r="A392" s="10" t="s">
        <v>546</v>
      </c>
      <c r="B392" s="5" t="s">
        <v>280</v>
      </c>
      <c r="C392" s="144"/>
      <c r="D392" s="144"/>
      <c r="E392" s="145"/>
      <c r="F392" s="145"/>
      <c r="G392" s="145"/>
      <c r="H392" s="8">
        <f t="shared" si="54"/>
        <v>377701300</v>
      </c>
      <c r="I392" s="100">
        <v>377701300</v>
      </c>
      <c r="J392" s="8"/>
      <c r="K392" s="8"/>
      <c r="M392" s="58"/>
      <c r="N392" s="58"/>
    </row>
    <row r="393" spans="1:14" ht="26.25" customHeight="1" x14ac:dyDescent="0.2">
      <c r="A393" s="206" t="s">
        <v>554</v>
      </c>
      <c r="B393" s="5"/>
      <c r="C393" s="144"/>
      <c r="D393" s="144"/>
      <c r="E393" s="145"/>
      <c r="F393" s="145"/>
      <c r="G393" s="145"/>
      <c r="H393" s="132">
        <f t="shared" si="54"/>
        <v>453134.8</v>
      </c>
      <c r="I393" s="230">
        <v>453134.8</v>
      </c>
      <c r="J393" s="8"/>
      <c r="K393" s="8"/>
      <c r="M393" s="58"/>
      <c r="N393" s="58"/>
    </row>
    <row r="394" spans="1:14" ht="26.25" customHeight="1" x14ac:dyDescent="0.2">
      <c r="A394" s="206" t="s">
        <v>201</v>
      </c>
      <c r="B394" s="5"/>
      <c r="C394" s="144"/>
      <c r="D394" s="144"/>
      <c r="E394" s="145"/>
      <c r="F394" s="145"/>
      <c r="G394" s="145"/>
      <c r="H394" s="132">
        <f t="shared" si="54"/>
        <v>2043318.76</v>
      </c>
      <c r="I394" s="230">
        <v>2043318.76</v>
      </c>
      <c r="J394" s="8"/>
      <c r="K394" s="8"/>
      <c r="M394" s="58"/>
      <c r="N394" s="58"/>
    </row>
    <row r="395" spans="1:14" ht="26.25" customHeight="1" thickBot="1" x14ac:dyDescent="0.25">
      <c r="A395" s="295" t="s">
        <v>202</v>
      </c>
      <c r="B395" s="6"/>
      <c r="C395" s="13"/>
      <c r="D395" s="13"/>
      <c r="E395" s="143"/>
      <c r="F395" s="143"/>
      <c r="G395" s="143"/>
      <c r="H395" s="107">
        <f t="shared" si="54"/>
        <v>23498165.640000001</v>
      </c>
      <c r="I395" s="107">
        <v>23498165.640000001</v>
      </c>
      <c r="J395" s="107"/>
      <c r="K395" s="107"/>
      <c r="L395" s="58"/>
      <c r="M395" s="58"/>
    </row>
    <row r="396" spans="1:14" ht="45.75" customHeight="1" x14ac:dyDescent="0.2">
      <c r="A396" s="182" t="s">
        <v>555</v>
      </c>
      <c r="B396" s="37" t="s">
        <v>500</v>
      </c>
      <c r="C396" s="35" t="s">
        <v>532</v>
      </c>
      <c r="D396" s="35" t="s">
        <v>481</v>
      </c>
      <c r="E396" s="129">
        <v>1131692490</v>
      </c>
      <c r="F396" s="92">
        <v>1347980</v>
      </c>
      <c r="G396" s="129">
        <f>E396-F396</f>
        <v>1130344510</v>
      </c>
      <c r="H396" s="36">
        <f>I396+J396+K396</f>
        <v>40710045.600000001</v>
      </c>
      <c r="I396" s="36">
        <f>SUM(I397:I398)</f>
        <v>0</v>
      </c>
      <c r="J396" s="36">
        <f>SUM(J397:J398)</f>
        <v>27140030.400000002</v>
      </c>
      <c r="K396" s="36">
        <f>SUM(K397:K398)</f>
        <v>13570015.200000001</v>
      </c>
      <c r="L396" s="58"/>
      <c r="M396" s="58"/>
    </row>
    <row r="397" spans="1:14" ht="31.5" customHeight="1" x14ac:dyDescent="0.2">
      <c r="A397" s="10" t="s">
        <v>548</v>
      </c>
      <c r="B397" s="5" t="s">
        <v>130</v>
      </c>
      <c r="C397" s="12"/>
      <c r="D397" s="12"/>
      <c r="E397" s="188"/>
      <c r="F397" s="127"/>
      <c r="G397" s="188"/>
      <c r="H397" s="8">
        <f>I397+J397+K397</f>
        <v>407100.44999999995</v>
      </c>
      <c r="I397" s="8"/>
      <c r="J397" s="8">
        <v>271400.3</v>
      </c>
      <c r="K397" s="8">
        <v>135700.15</v>
      </c>
      <c r="L397" s="58"/>
      <c r="M397" s="58"/>
    </row>
    <row r="398" spans="1:14" ht="33" customHeight="1" thickBot="1" x14ac:dyDescent="0.25">
      <c r="A398" s="17" t="s">
        <v>545</v>
      </c>
      <c r="B398" s="6" t="s">
        <v>131</v>
      </c>
      <c r="C398" s="13"/>
      <c r="D398" s="13"/>
      <c r="E398" s="143"/>
      <c r="F398" s="143"/>
      <c r="G398" s="143"/>
      <c r="H398" s="14">
        <f>I398+J398+K398</f>
        <v>40302945.150000006</v>
      </c>
      <c r="I398" s="14"/>
      <c r="J398" s="14">
        <v>26868630.100000001</v>
      </c>
      <c r="K398" s="14">
        <v>13434315.050000001</v>
      </c>
      <c r="L398" s="58"/>
      <c r="M398" s="58"/>
    </row>
    <row r="399" spans="1:14" ht="33" customHeight="1" x14ac:dyDescent="0.2">
      <c r="A399" s="182" t="s">
        <v>61</v>
      </c>
      <c r="B399" s="37" t="s">
        <v>500</v>
      </c>
      <c r="C399" s="35" t="s">
        <v>532</v>
      </c>
      <c r="D399" s="35" t="s">
        <v>481</v>
      </c>
      <c r="E399" s="92">
        <v>1131692490</v>
      </c>
      <c r="F399" s="92"/>
      <c r="G399" s="92">
        <f>E399-F399</f>
        <v>1131692490</v>
      </c>
      <c r="H399" s="36">
        <f t="shared" ref="H399:H404" si="55">I399+J399+K399</f>
        <v>940826471.47000003</v>
      </c>
      <c r="I399" s="36">
        <f>SUM(I400:I403)</f>
        <v>1637883.46</v>
      </c>
      <c r="J399" s="36">
        <f>SUM(J400:J403)</f>
        <v>366210616.81</v>
      </c>
      <c r="K399" s="36">
        <f>SUM(K400:K403)</f>
        <v>572977971.20000005</v>
      </c>
      <c r="L399" s="58"/>
      <c r="M399" s="58"/>
    </row>
    <row r="400" spans="1:14" ht="33" customHeight="1" x14ac:dyDescent="0.2">
      <c r="A400" s="10" t="s">
        <v>363</v>
      </c>
      <c r="B400" s="111" t="s">
        <v>9</v>
      </c>
      <c r="C400" s="12"/>
      <c r="D400" s="12"/>
      <c r="E400" s="8"/>
      <c r="F400" s="8"/>
      <c r="G400" s="8"/>
      <c r="H400" s="8">
        <f t="shared" si="55"/>
        <v>1637883.46</v>
      </c>
      <c r="I400" s="8">
        <v>1637883.46</v>
      </c>
      <c r="J400" s="8"/>
      <c r="K400" s="8"/>
      <c r="L400" s="58"/>
      <c r="M400" s="58"/>
    </row>
    <row r="401" spans="1:13" ht="38.25" x14ac:dyDescent="0.2">
      <c r="A401" s="10" t="s">
        <v>548</v>
      </c>
      <c r="B401" s="5" t="s">
        <v>82</v>
      </c>
      <c r="C401" s="12"/>
      <c r="D401" s="12"/>
      <c r="E401" s="8"/>
      <c r="F401" s="8"/>
      <c r="G401" s="8"/>
      <c r="H401" s="8">
        <f t="shared" si="55"/>
        <v>9391885.879999999</v>
      </c>
      <c r="I401" s="8"/>
      <c r="J401" s="8">
        <v>3662106.17</v>
      </c>
      <c r="K401" s="8">
        <v>5729779.71</v>
      </c>
      <c r="L401" s="58"/>
      <c r="M401" s="58"/>
    </row>
    <row r="402" spans="1:13" ht="38.25" x14ac:dyDescent="0.2">
      <c r="A402" s="10" t="s">
        <v>545</v>
      </c>
      <c r="B402" s="5" t="s">
        <v>83</v>
      </c>
      <c r="C402" s="12"/>
      <c r="D402" s="12"/>
      <c r="E402" s="8"/>
      <c r="F402" s="8"/>
      <c r="G402" s="8"/>
      <c r="H402" s="8">
        <f t="shared" si="55"/>
        <v>55787802.130000003</v>
      </c>
      <c r="I402" s="8"/>
      <c r="J402" s="8">
        <v>21752910.640000001</v>
      </c>
      <c r="K402" s="8">
        <v>34034891.490000002</v>
      </c>
      <c r="L402" s="58"/>
      <c r="M402" s="58"/>
    </row>
    <row r="403" spans="1:13" ht="39" thickBot="1" x14ac:dyDescent="0.25">
      <c r="A403" s="17" t="s">
        <v>546</v>
      </c>
      <c r="B403" s="6" t="s">
        <v>84</v>
      </c>
      <c r="C403" s="13"/>
      <c r="D403" s="13"/>
      <c r="E403" s="14"/>
      <c r="F403" s="14"/>
      <c r="G403" s="14"/>
      <c r="H403" s="14">
        <f t="shared" si="55"/>
        <v>874008900</v>
      </c>
      <c r="I403" s="14"/>
      <c r="J403" s="14">
        <v>340795600</v>
      </c>
      <c r="K403" s="14">
        <v>533213300</v>
      </c>
      <c r="L403" s="58"/>
      <c r="M403" s="58"/>
    </row>
    <row r="404" spans="1:13" ht="54" customHeight="1" thickBot="1" x14ac:dyDescent="0.25">
      <c r="A404" s="11" t="s">
        <v>11</v>
      </c>
      <c r="B404" s="54"/>
      <c r="C404" s="134"/>
      <c r="D404" s="134"/>
      <c r="E404" s="66"/>
      <c r="F404" s="66"/>
      <c r="G404" s="66"/>
      <c r="H404" s="76">
        <f t="shared" si="55"/>
        <v>136335593</v>
      </c>
      <c r="I404" s="76">
        <f t="shared" ref="I404:K405" si="56">I405</f>
        <v>0</v>
      </c>
      <c r="J404" s="76">
        <f t="shared" si="56"/>
        <v>19249519</v>
      </c>
      <c r="K404" s="76">
        <f t="shared" si="56"/>
        <v>117086074</v>
      </c>
      <c r="L404" s="58"/>
      <c r="M404" s="58"/>
    </row>
    <row r="405" spans="1:13" ht="27.75" thickBot="1" x14ac:dyDescent="0.25">
      <c r="A405" s="61" t="s">
        <v>364</v>
      </c>
      <c r="B405" s="155"/>
      <c r="C405" s="156"/>
      <c r="D405" s="156"/>
      <c r="E405" s="157"/>
      <c r="F405" s="157"/>
      <c r="G405" s="157"/>
      <c r="H405" s="62">
        <f>H406</f>
        <v>136335593</v>
      </c>
      <c r="I405" s="62">
        <f t="shared" si="56"/>
        <v>0</v>
      </c>
      <c r="J405" s="62">
        <f t="shared" si="56"/>
        <v>19249519</v>
      </c>
      <c r="K405" s="62">
        <f t="shared" si="56"/>
        <v>117086074</v>
      </c>
      <c r="L405" s="59"/>
      <c r="M405" s="58"/>
    </row>
    <row r="406" spans="1:13" ht="63.75" x14ac:dyDescent="0.2">
      <c r="A406" s="110" t="s">
        <v>303</v>
      </c>
      <c r="B406" s="37" t="s">
        <v>544</v>
      </c>
      <c r="C406" s="35" t="s">
        <v>321</v>
      </c>
      <c r="D406" s="35" t="s">
        <v>481</v>
      </c>
      <c r="E406" s="129">
        <v>148876440</v>
      </c>
      <c r="F406" s="92">
        <v>4206740</v>
      </c>
      <c r="G406" s="129">
        <f>E406-F406</f>
        <v>144669700</v>
      </c>
      <c r="H406" s="36">
        <f t="shared" ref="H406:H415" si="57">I406+J406+K406</f>
        <v>136335593</v>
      </c>
      <c r="I406" s="36">
        <f>SUM(I407:I409)</f>
        <v>0</v>
      </c>
      <c r="J406" s="36">
        <f>SUM(J407:J409)</f>
        <v>19249519</v>
      </c>
      <c r="K406" s="36">
        <f>SUM(K407:K409)</f>
        <v>117086074</v>
      </c>
      <c r="L406" s="58"/>
      <c r="M406" s="58"/>
    </row>
    <row r="407" spans="1:13" ht="38.25" x14ac:dyDescent="0.2">
      <c r="A407" s="117" t="s">
        <v>62</v>
      </c>
      <c r="B407" s="111" t="s">
        <v>242</v>
      </c>
      <c r="C407" s="12"/>
      <c r="D407" s="12"/>
      <c r="E407" s="8"/>
      <c r="F407" s="8"/>
      <c r="G407" s="8"/>
      <c r="H407" s="8">
        <f t="shared" si="57"/>
        <v>1363357</v>
      </c>
      <c r="I407" s="8"/>
      <c r="J407" s="8">
        <v>192496</v>
      </c>
      <c r="K407" s="8">
        <v>1170861</v>
      </c>
      <c r="L407" s="58"/>
      <c r="M407" s="58"/>
    </row>
    <row r="408" spans="1:13" ht="38.25" x14ac:dyDescent="0.2">
      <c r="A408" s="117" t="s">
        <v>63</v>
      </c>
      <c r="B408" s="111" t="s">
        <v>243</v>
      </c>
      <c r="C408" s="144"/>
      <c r="D408" s="12"/>
      <c r="E408" s="8"/>
      <c r="F408" s="8"/>
      <c r="G408" s="8"/>
      <c r="H408" s="8">
        <f t="shared" si="57"/>
        <v>8098335</v>
      </c>
      <c r="I408" s="8"/>
      <c r="J408" s="8">
        <v>1143422</v>
      </c>
      <c r="K408" s="8">
        <v>6954913</v>
      </c>
      <c r="L408" s="58"/>
      <c r="M408" s="58"/>
    </row>
    <row r="409" spans="1:13" ht="39" thickBot="1" x14ac:dyDescent="0.25">
      <c r="A409" s="104" t="s">
        <v>64</v>
      </c>
      <c r="B409" s="112" t="s">
        <v>244</v>
      </c>
      <c r="C409" s="142"/>
      <c r="D409" s="13"/>
      <c r="E409" s="14"/>
      <c r="F409" s="14"/>
      <c r="G409" s="14"/>
      <c r="H409" s="14">
        <f t="shared" si="57"/>
        <v>126873901</v>
      </c>
      <c r="I409" s="14"/>
      <c r="J409" s="14">
        <v>17913601</v>
      </c>
      <c r="K409" s="14">
        <v>108960300</v>
      </c>
      <c r="L409" s="58"/>
      <c r="M409" s="58"/>
    </row>
    <row r="410" spans="1:13" ht="42" customHeight="1" thickBot="1" x14ac:dyDescent="0.25">
      <c r="A410" s="199" t="s">
        <v>559</v>
      </c>
      <c r="B410" s="133"/>
      <c r="C410" s="134"/>
      <c r="D410" s="134"/>
      <c r="E410" s="66"/>
      <c r="F410" s="66"/>
      <c r="G410" s="66"/>
      <c r="H410" s="76">
        <f>I410+J410+K410</f>
        <v>172195765.94999999</v>
      </c>
      <c r="I410" s="76">
        <f t="shared" ref="I410:K411" si="58">I411</f>
        <v>45933139.689999998</v>
      </c>
      <c r="J410" s="76">
        <f t="shared" si="58"/>
        <v>126262626.26000001</v>
      </c>
      <c r="K410" s="76">
        <f t="shared" si="58"/>
        <v>0</v>
      </c>
      <c r="L410" s="59"/>
      <c r="M410" s="58"/>
    </row>
    <row r="411" spans="1:13" ht="23.25" customHeight="1" thickBot="1" x14ac:dyDescent="0.25">
      <c r="A411" s="119" t="s">
        <v>365</v>
      </c>
      <c r="B411" s="133"/>
      <c r="C411" s="134"/>
      <c r="D411" s="134"/>
      <c r="E411" s="66"/>
      <c r="F411" s="66"/>
      <c r="G411" s="66"/>
      <c r="H411" s="62">
        <f>I411+J411+K411</f>
        <v>172195765.94999999</v>
      </c>
      <c r="I411" s="62">
        <f>I412+I416</f>
        <v>45933139.689999998</v>
      </c>
      <c r="J411" s="62">
        <f t="shared" si="58"/>
        <v>126262626.26000001</v>
      </c>
      <c r="K411" s="62">
        <f t="shared" si="58"/>
        <v>0</v>
      </c>
      <c r="L411" s="59"/>
      <c r="M411" s="58"/>
    </row>
    <row r="412" spans="1:13" ht="42" customHeight="1" x14ac:dyDescent="0.2">
      <c r="A412" s="110" t="s">
        <v>304</v>
      </c>
      <c r="B412" s="135" t="s">
        <v>500</v>
      </c>
      <c r="C412" s="35" t="s">
        <v>69</v>
      </c>
      <c r="D412" s="35" t="s">
        <v>525</v>
      </c>
      <c r="E412" s="45" t="s">
        <v>72</v>
      </c>
      <c r="F412" s="36"/>
      <c r="G412" s="45" t="s">
        <v>72</v>
      </c>
      <c r="H412" s="36">
        <f t="shared" si="57"/>
        <v>127059306.26000001</v>
      </c>
      <c r="I412" s="36">
        <f>SUM(I413:I415)</f>
        <v>796680</v>
      </c>
      <c r="J412" s="36">
        <f>SUM(J413:J415)</f>
        <v>126262626.26000001</v>
      </c>
      <c r="K412" s="36">
        <f>SUM(K413:K415)</f>
        <v>0</v>
      </c>
      <c r="L412" s="59"/>
      <c r="M412" s="58"/>
    </row>
    <row r="413" spans="1:13" ht="25.5" x14ac:dyDescent="0.2">
      <c r="A413" s="334" t="s">
        <v>176</v>
      </c>
      <c r="B413" s="111" t="s">
        <v>9</v>
      </c>
      <c r="C413" s="12"/>
      <c r="D413" s="12"/>
      <c r="E413" s="28"/>
      <c r="F413" s="8"/>
      <c r="G413" s="28"/>
      <c r="H413" s="8">
        <f t="shared" si="57"/>
        <v>796680</v>
      </c>
      <c r="I413" s="8">
        <v>796680</v>
      </c>
      <c r="J413" s="8"/>
      <c r="K413" s="8"/>
      <c r="L413" s="237"/>
      <c r="M413" s="58"/>
    </row>
    <row r="414" spans="1:13" ht="25.5" x14ac:dyDescent="0.2">
      <c r="A414" s="10" t="s">
        <v>70</v>
      </c>
      <c r="B414" s="5" t="s">
        <v>81</v>
      </c>
      <c r="C414" s="12"/>
      <c r="D414" s="12"/>
      <c r="E414" s="8"/>
      <c r="F414" s="8"/>
      <c r="G414" s="8"/>
      <c r="H414" s="8">
        <f t="shared" si="57"/>
        <v>1262626.26</v>
      </c>
      <c r="I414" s="8"/>
      <c r="J414" s="8">
        <v>1262626.26</v>
      </c>
      <c r="K414" s="8"/>
      <c r="L414" s="58"/>
      <c r="M414" s="58"/>
    </row>
    <row r="415" spans="1:13" ht="26.25" thickBot="1" x14ac:dyDescent="0.25">
      <c r="A415" s="10" t="s">
        <v>71</v>
      </c>
      <c r="B415" s="5" t="s">
        <v>80</v>
      </c>
      <c r="C415" s="187"/>
      <c r="D415" s="187"/>
      <c r="E415" s="26"/>
      <c r="F415" s="26"/>
      <c r="G415" s="26"/>
      <c r="H415" s="14">
        <f t="shared" si="57"/>
        <v>125000000</v>
      </c>
      <c r="I415" s="26"/>
      <c r="J415" s="26">
        <v>125000000</v>
      </c>
      <c r="K415" s="26"/>
      <c r="L415" s="58"/>
      <c r="M415" s="58"/>
    </row>
    <row r="416" spans="1:13" ht="41.25" customHeight="1" x14ac:dyDescent="0.2">
      <c r="A416" s="205" t="s">
        <v>549</v>
      </c>
      <c r="B416" s="135" t="s">
        <v>500</v>
      </c>
      <c r="C416" s="106" t="s">
        <v>524</v>
      </c>
      <c r="D416" s="106" t="s">
        <v>543</v>
      </c>
      <c r="E416" s="92">
        <v>356036170</v>
      </c>
      <c r="F416" s="92">
        <v>246660721.03999999</v>
      </c>
      <c r="G416" s="36">
        <f>E416-F416</f>
        <v>109375448.96000001</v>
      </c>
      <c r="H416" s="15">
        <f t="shared" ref="H416:H422" si="59">I416+J416+K416</f>
        <v>45136459.689999998</v>
      </c>
      <c r="I416" s="36">
        <f>SUM(I417:I420)</f>
        <v>45136459.689999998</v>
      </c>
      <c r="J416" s="36">
        <f>SUM(J417:J420)</f>
        <v>0</v>
      </c>
      <c r="K416" s="36">
        <f>SUM(K417:K420)</f>
        <v>0</v>
      </c>
      <c r="L416" s="58"/>
      <c r="M416" s="58"/>
    </row>
    <row r="417" spans="1:13" ht="25.5" x14ac:dyDescent="0.2">
      <c r="A417" s="117" t="s">
        <v>176</v>
      </c>
      <c r="B417" s="111" t="s">
        <v>9</v>
      </c>
      <c r="C417" s="151"/>
      <c r="D417" s="151"/>
      <c r="E417" s="100"/>
      <c r="F417" s="100"/>
      <c r="G417" s="8"/>
      <c r="H417" s="8">
        <f t="shared" si="59"/>
        <v>140000</v>
      </c>
      <c r="I417" s="8">
        <v>140000</v>
      </c>
      <c r="J417" s="8"/>
      <c r="K417" s="8"/>
      <c r="L417" s="237"/>
      <c r="M417" s="58"/>
    </row>
    <row r="418" spans="1:13" ht="25.5" x14ac:dyDescent="0.2">
      <c r="A418" s="117" t="s">
        <v>392</v>
      </c>
      <c r="B418" s="5" t="s">
        <v>43</v>
      </c>
      <c r="C418" s="151"/>
      <c r="D418" s="151"/>
      <c r="E418" s="100"/>
      <c r="F418" s="100"/>
      <c r="G418" s="8"/>
      <c r="H418" s="8">
        <f t="shared" si="59"/>
        <v>1347768</v>
      </c>
      <c r="I418" s="8">
        <v>1347768</v>
      </c>
      <c r="J418" s="8"/>
      <c r="K418" s="8"/>
      <c r="L418" s="58"/>
      <c r="M418" s="58"/>
    </row>
    <row r="419" spans="1:13" ht="27.75" customHeight="1" x14ac:dyDescent="0.2">
      <c r="A419" s="10" t="s">
        <v>392</v>
      </c>
      <c r="B419" s="5" t="s">
        <v>393</v>
      </c>
      <c r="C419" s="229"/>
      <c r="D419" s="229"/>
      <c r="E419" s="114"/>
      <c r="F419" s="114"/>
      <c r="G419" s="15"/>
      <c r="H419" s="15">
        <f t="shared" si="59"/>
        <v>2182434.59</v>
      </c>
      <c r="I419" s="15">
        <v>2182434.59</v>
      </c>
      <c r="J419" s="15"/>
      <c r="K419" s="15"/>
      <c r="L419" s="58"/>
      <c r="M419" s="58"/>
    </row>
    <row r="420" spans="1:13" ht="27.75" customHeight="1" x14ac:dyDescent="0.2">
      <c r="A420" s="117" t="s">
        <v>247</v>
      </c>
      <c r="B420" s="111" t="s">
        <v>248</v>
      </c>
      <c r="C420" s="229"/>
      <c r="D420" s="229"/>
      <c r="E420" s="114"/>
      <c r="F420" s="114"/>
      <c r="G420" s="15"/>
      <c r="H420" s="15">
        <f t="shared" si="59"/>
        <v>41466257.100000001</v>
      </c>
      <c r="I420" s="15">
        <v>41466257.100000001</v>
      </c>
      <c r="J420" s="15"/>
      <c r="K420" s="15"/>
      <c r="L420" s="58"/>
      <c r="M420" s="58"/>
    </row>
    <row r="421" spans="1:13" ht="25.5" customHeight="1" x14ac:dyDescent="0.2">
      <c r="A421" s="206" t="s">
        <v>507</v>
      </c>
      <c r="B421" s="5"/>
      <c r="C421" s="151"/>
      <c r="D421" s="151"/>
      <c r="E421" s="100"/>
      <c r="F421" s="8"/>
      <c r="G421" s="8"/>
      <c r="H421" s="132">
        <f t="shared" si="59"/>
        <v>76676.47</v>
      </c>
      <c r="I421" s="132">
        <v>76676.47</v>
      </c>
      <c r="J421" s="108"/>
      <c r="K421" s="108"/>
      <c r="L421" s="58"/>
      <c r="M421" s="58"/>
    </row>
    <row r="422" spans="1:13" ht="26.25" customHeight="1" thickBot="1" x14ac:dyDescent="0.25">
      <c r="A422" s="295" t="s">
        <v>508</v>
      </c>
      <c r="B422" s="6"/>
      <c r="C422" s="290"/>
      <c r="D422" s="290"/>
      <c r="E422" s="101"/>
      <c r="F422" s="14"/>
      <c r="G422" s="14"/>
      <c r="H422" s="107">
        <f t="shared" si="59"/>
        <v>1456852.88</v>
      </c>
      <c r="I422" s="107">
        <v>1456852.88</v>
      </c>
      <c r="J422" s="319"/>
      <c r="K422" s="319"/>
      <c r="L422" s="58"/>
      <c r="M422" s="58"/>
    </row>
    <row r="423" spans="1:13" ht="24.75" customHeight="1" thickBot="1" x14ac:dyDescent="0.25">
      <c r="A423" s="344" t="s">
        <v>547</v>
      </c>
      <c r="B423" s="345"/>
      <c r="C423" s="67"/>
      <c r="D423" s="67"/>
      <c r="E423" s="68"/>
      <c r="F423" s="68"/>
      <c r="G423" s="68"/>
      <c r="H423" s="65">
        <f>H375+H280+H410+H404</f>
        <v>2743473687.5699997</v>
      </c>
      <c r="I423" s="65">
        <f>SUM(I424:I492)</f>
        <v>989773891.21000004</v>
      </c>
      <c r="J423" s="65">
        <f>SUM(J424:J492)</f>
        <v>915850523.3900001</v>
      </c>
      <c r="K423" s="65">
        <f>SUM(K424:K492)</f>
        <v>837849272.97000003</v>
      </c>
      <c r="L423" s="3"/>
      <c r="M423" s="86"/>
    </row>
    <row r="424" spans="1:13" ht="25.5" x14ac:dyDescent="0.2">
      <c r="A424" s="10" t="s">
        <v>460</v>
      </c>
      <c r="B424" s="111" t="s">
        <v>109</v>
      </c>
      <c r="C424" s="106"/>
      <c r="D424" s="106"/>
      <c r="E424" s="92"/>
      <c r="F424" s="92"/>
      <c r="G424" s="92"/>
      <c r="H424" s="15">
        <f t="shared" ref="H424:H492" si="60">I424+J424+K424</f>
        <v>20293065</v>
      </c>
      <c r="I424" s="92">
        <f>I302+I310+I313+I316+I318+I320+I294+I306+I298+I322+I283+I287+I324+I326+I330</f>
        <v>20293065</v>
      </c>
      <c r="J424" s="92">
        <f>J302+J310+J313+J316+J318+J320+J294+J306+J298+J322+J283+J287+J324+J326+J330</f>
        <v>0</v>
      </c>
      <c r="K424" s="92">
        <f>K302+K310+K313+K316+K318+K320+K294+K306+K298+K322+K283+K287+K324+K326+K330</f>
        <v>0</v>
      </c>
      <c r="L424" s="165"/>
      <c r="M424" s="86"/>
    </row>
    <row r="425" spans="1:13" ht="25.5" x14ac:dyDescent="0.2">
      <c r="A425" s="10" t="s">
        <v>460</v>
      </c>
      <c r="B425" s="5" t="s">
        <v>110</v>
      </c>
      <c r="C425" s="151"/>
      <c r="D425" s="151"/>
      <c r="E425" s="100"/>
      <c r="F425" s="100"/>
      <c r="G425" s="100"/>
      <c r="H425" s="8">
        <f t="shared" si="60"/>
        <v>6151617.5299999993</v>
      </c>
      <c r="I425" s="100">
        <f>I311+I314+I328</f>
        <v>594979.19999999995</v>
      </c>
      <c r="J425" s="100">
        <f>J311+J314+J328</f>
        <v>1104583.6499999999</v>
      </c>
      <c r="K425" s="100">
        <f>K311+K314+K328</f>
        <v>4452054.68</v>
      </c>
      <c r="L425" s="165"/>
      <c r="M425" s="86"/>
    </row>
    <row r="426" spans="1:13" ht="25.5" x14ac:dyDescent="0.2">
      <c r="A426" s="10" t="s">
        <v>461</v>
      </c>
      <c r="B426" s="5" t="s">
        <v>111</v>
      </c>
      <c r="C426" s="160"/>
      <c r="D426" s="160"/>
      <c r="E426" s="127"/>
      <c r="F426" s="127"/>
      <c r="G426" s="127"/>
      <c r="H426" s="8">
        <f t="shared" si="60"/>
        <v>600000</v>
      </c>
      <c r="I426" s="100">
        <f t="shared" ref="I426:K427" si="61">I284</f>
        <v>0</v>
      </c>
      <c r="J426" s="100">
        <f t="shared" si="61"/>
        <v>0</v>
      </c>
      <c r="K426" s="100">
        <f t="shared" si="61"/>
        <v>600000</v>
      </c>
      <c r="L426" s="3"/>
      <c r="M426" s="86"/>
    </row>
    <row r="427" spans="1:13" ht="25.5" x14ac:dyDescent="0.2">
      <c r="A427" s="10" t="s">
        <v>462</v>
      </c>
      <c r="B427" s="5" t="s">
        <v>111</v>
      </c>
      <c r="C427" s="161"/>
      <c r="D427" s="144"/>
      <c r="E427" s="145"/>
      <c r="F427" s="145"/>
      <c r="G427" s="145"/>
      <c r="H427" s="8">
        <f t="shared" si="60"/>
        <v>11400000</v>
      </c>
      <c r="I427" s="8">
        <f t="shared" si="61"/>
        <v>0</v>
      </c>
      <c r="J427" s="8">
        <f t="shared" si="61"/>
        <v>0</v>
      </c>
      <c r="K427" s="8">
        <f t="shared" si="61"/>
        <v>11400000</v>
      </c>
      <c r="M427" s="58"/>
    </row>
    <row r="428" spans="1:13" ht="25.5" x14ac:dyDescent="0.2">
      <c r="A428" s="10" t="s">
        <v>461</v>
      </c>
      <c r="B428" s="5" t="s">
        <v>112</v>
      </c>
      <c r="C428" s="162"/>
      <c r="D428" s="144"/>
      <c r="E428" s="145"/>
      <c r="F428" s="145"/>
      <c r="G428" s="145"/>
      <c r="H428" s="8">
        <f t="shared" si="60"/>
        <v>635596</v>
      </c>
      <c r="I428" s="8">
        <f t="shared" ref="I428:K429" si="62">I288</f>
        <v>635596</v>
      </c>
      <c r="J428" s="8">
        <f t="shared" si="62"/>
        <v>0</v>
      </c>
      <c r="K428" s="8">
        <f t="shared" si="62"/>
        <v>0</v>
      </c>
      <c r="M428" s="58"/>
    </row>
    <row r="429" spans="1:13" ht="25.5" x14ac:dyDescent="0.2">
      <c r="A429" s="10" t="s">
        <v>462</v>
      </c>
      <c r="B429" s="5" t="s">
        <v>113</v>
      </c>
      <c r="C429" s="162"/>
      <c r="D429" s="144"/>
      <c r="E429" s="145"/>
      <c r="F429" s="145"/>
      <c r="G429" s="145"/>
      <c r="H429" s="8">
        <f t="shared" si="60"/>
        <v>12076324</v>
      </c>
      <c r="I429" s="8">
        <f t="shared" si="62"/>
        <v>12076324</v>
      </c>
      <c r="J429" s="8">
        <f t="shared" si="62"/>
        <v>0</v>
      </c>
      <c r="K429" s="8">
        <f t="shared" si="62"/>
        <v>0</v>
      </c>
      <c r="M429" s="58"/>
    </row>
    <row r="430" spans="1:13" ht="25.5" x14ac:dyDescent="0.2">
      <c r="A430" s="10" t="s">
        <v>461</v>
      </c>
      <c r="B430" s="5" t="s">
        <v>116</v>
      </c>
      <c r="C430" s="162"/>
      <c r="D430" s="144"/>
      <c r="E430" s="145"/>
      <c r="F430" s="145"/>
      <c r="G430" s="145"/>
      <c r="H430" s="8">
        <f t="shared" si="60"/>
        <v>170992.53</v>
      </c>
      <c r="I430" s="8">
        <f t="shared" ref="I430:K431" si="63">I291</f>
        <v>170992.53</v>
      </c>
      <c r="J430" s="8">
        <f t="shared" si="63"/>
        <v>0</v>
      </c>
      <c r="K430" s="8">
        <f t="shared" si="63"/>
        <v>0</v>
      </c>
      <c r="M430" s="58"/>
    </row>
    <row r="431" spans="1:13" ht="25.5" x14ac:dyDescent="0.2">
      <c r="A431" s="10" t="s">
        <v>462</v>
      </c>
      <c r="B431" s="5" t="s">
        <v>116</v>
      </c>
      <c r="C431" s="162"/>
      <c r="D431" s="144"/>
      <c r="E431" s="145"/>
      <c r="F431" s="145"/>
      <c r="G431" s="145"/>
      <c r="H431" s="8">
        <f t="shared" si="60"/>
        <v>3248858</v>
      </c>
      <c r="I431" s="8">
        <f t="shared" si="63"/>
        <v>3248858</v>
      </c>
      <c r="J431" s="8">
        <f t="shared" si="63"/>
        <v>0</v>
      </c>
      <c r="K431" s="8">
        <f t="shared" si="63"/>
        <v>0</v>
      </c>
      <c r="M431" s="58"/>
    </row>
    <row r="432" spans="1:13" ht="25.5" x14ac:dyDescent="0.2">
      <c r="A432" s="10" t="s">
        <v>461</v>
      </c>
      <c r="B432" s="5" t="s">
        <v>122</v>
      </c>
      <c r="C432" s="162"/>
      <c r="D432" s="144"/>
      <c r="E432" s="145"/>
      <c r="F432" s="145"/>
      <c r="G432" s="145"/>
      <c r="H432" s="8">
        <f t="shared" si="60"/>
        <v>2068411.47</v>
      </c>
      <c r="I432" s="8">
        <f t="shared" ref="I432:K433" si="64">I307</f>
        <v>0</v>
      </c>
      <c r="J432" s="8">
        <f t="shared" si="64"/>
        <v>1443411.47</v>
      </c>
      <c r="K432" s="8">
        <f t="shared" si="64"/>
        <v>625000</v>
      </c>
      <c r="M432" s="58"/>
    </row>
    <row r="433" spans="1:13" ht="25.5" x14ac:dyDescent="0.2">
      <c r="A433" s="10" t="s">
        <v>462</v>
      </c>
      <c r="B433" s="5" t="s">
        <v>123</v>
      </c>
      <c r="C433" s="162"/>
      <c r="D433" s="144"/>
      <c r="E433" s="145"/>
      <c r="F433" s="145"/>
      <c r="G433" s="145"/>
      <c r="H433" s="8">
        <f t="shared" si="60"/>
        <v>39299818</v>
      </c>
      <c r="I433" s="8">
        <f t="shared" si="64"/>
        <v>0</v>
      </c>
      <c r="J433" s="8">
        <f t="shared" si="64"/>
        <v>27424818</v>
      </c>
      <c r="K433" s="8">
        <f t="shared" si="64"/>
        <v>11875000</v>
      </c>
      <c r="M433" s="58"/>
    </row>
    <row r="434" spans="1:13" ht="25.5" x14ac:dyDescent="0.2">
      <c r="A434" s="84" t="s">
        <v>461</v>
      </c>
      <c r="B434" s="25" t="s">
        <v>117</v>
      </c>
      <c r="C434" s="162"/>
      <c r="D434" s="144"/>
      <c r="E434" s="145"/>
      <c r="F434" s="145"/>
      <c r="G434" s="145"/>
      <c r="H434" s="8">
        <f t="shared" si="60"/>
        <v>2265504</v>
      </c>
      <c r="I434" s="8">
        <f t="shared" ref="I434:K435" si="65">I295</f>
        <v>1458915.47</v>
      </c>
      <c r="J434" s="8">
        <f t="shared" si="65"/>
        <v>806588.53</v>
      </c>
      <c r="K434" s="8">
        <f t="shared" si="65"/>
        <v>0</v>
      </c>
      <c r="M434" s="58"/>
    </row>
    <row r="435" spans="1:13" ht="25.5" x14ac:dyDescent="0.2">
      <c r="A435" s="10" t="s">
        <v>462</v>
      </c>
      <c r="B435" s="5" t="s">
        <v>118</v>
      </c>
      <c r="C435" s="162"/>
      <c r="D435" s="144"/>
      <c r="E435" s="145"/>
      <c r="F435" s="145"/>
      <c r="G435" s="145"/>
      <c r="H435" s="8">
        <f t="shared" si="60"/>
        <v>43044575.899999999</v>
      </c>
      <c r="I435" s="8">
        <f t="shared" si="65"/>
        <v>27719393.899999999</v>
      </c>
      <c r="J435" s="8">
        <f t="shared" si="65"/>
        <v>15325182</v>
      </c>
      <c r="K435" s="8">
        <f t="shared" si="65"/>
        <v>0</v>
      </c>
      <c r="M435" s="58"/>
    </row>
    <row r="436" spans="1:13" ht="25.5" x14ac:dyDescent="0.2">
      <c r="A436" s="10" t="s">
        <v>461</v>
      </c>
      <c r="B436" s="5" t="s">
        <v>119</v>
      </c>
      <c r="C436" s="162"/>
      <c r="D436" s="144"/>
      <c r="E436" s="145"/>
      <c r="F436" s="145"/>
      <c r="G436" s="145"/>
      <c r="H436" s="8">
        <f t="shared" si="60"/>
        <v>55475.5</v>
      </c>
      <c r="I436" s="8">
        <f t="shared" ref="I436:K437" si="66">I299</f>
        <v>55475.5</v>
      </c>
      <c r="J436" s="8">
        <f t="shared" si="66"/>
        <v>0</v>
      </c>
      <c r="K436" s="8">
        <f t="shared" si="66"/>
        <v>0</v>
      </c>
      <c r="M436" s="58"/>
    </row>
    <row r="437" spans="1:13" ht="25.5" x14ac:dyDescent="0.2">
      <c r="A437" s="10" t="s">
        <v>462</v>
      </c>
      <c r="B437" s="5" t="s">
        <v>120</v>
      </c>
      <c r="C437" s="162"/>
      <c r="D437" s="144"/>
      <c r="E437" s="145"/>
      <c r="F437" s="145"/>
      <c r="G437" s="145"/>
      <c r="H437" s="8">
        <f t="shared" si="60"/>
        <v>1054034.5</v>
      </c>
      <c r="I437" s="8">
        <f t="shared" si="66"/>
        <v>1054034.5</v>
      </c>
      <c r="J437" s="8">
        <f t="shared" si="66"/>
        <v>0</v>
      </c>
      <c r="K437" s="8">
        <f t="shared" si="66"/>
        <v>0</v>
      </c>
      <c r="M437" s="58"/>
    </row>
    <row r="438" spans="1:13" ht="25.5" x14ac:dyDescent="0.2">
      <c r="A438" s="10" t="s">
        <v>461</v>
      </c>
      <c r="B438" s="5" t="s">
        <v>121</v>
      </c>
      <c r="C438" s="162"/>
      <c r="D438" s="144"/>
      <c r="E438" s="145"/>
      <c r="F438" s="145"/>
      <c r="G438" s="145"/>
      <c r="H438" s="8">
        <f t="shared" si="60"/>
        <v>250000</v>
      </c>
      <c r="I438" s="8">
        <f t="shared" ref="I438:K439" si="67">I303</f>
        <v>250000</v>
      </c>
      <c r="J438" s="8">
        <f t="shared" si="67"/>
        <v>0</v>
      </c>
      <c r="K438" s="8">
        <f t="shared" si="67"/>
        <v>0</v>
      </c>
      <c r="M438" s="58"/>
    </row>
    <row r="439" spans="1:13" ht="25.5" x14ac:dyDescent="0.2">
      <c r="A439" s="117" t="s">
        <v>462</v>
      </c>
      <c r="B439" s="5" t="s">
        <v>121</v>
      </c>
      <c r="C439" s="162"/>
      <c r="D439" s="144"/>
      <c r="E439" s="145"/>
      <c r="F439" s="145"/>
      <c r="G439" s="145"/>
      <c r="H439" s="8">
        <f t="shared" si="60"/>
        <v>4750000</v>
      </c>
      <c r="I439" s="8">
        <f t="shared" si="67"/>
        <v>4750000</v>
      </c>
      <c r="J439" s="8">
        <f t="shared" si="67"/>
        <v>0</v>
      </c>
      <c r="K439" s="8">
        <f t="shared" si="67"/>
        <v>0</v>
      </c>
      <c r="M439" s="58"/>
    </row>
    <row r="440" spans="1:13" ht="25.5" x14ac:dyDescent="0.2">
      <c r="A440" s="117" t="s">
        <v>252</v>
      </c>
      <c r="B440" s="111" t="s">
        <v>256</v>
      </c>
      <c r="C440" s="162"/>
      <c r="D440" s="144"/>
      <c r="E440" s="145"/>
      <c r="F440" s="145"/>
      <c r="G440" s="145"/>
      <c r="H440" s="8">
        <f t="shared" si="60"/>
        <v>8421052.629999999</v>
      </c>
      <c r="I440" s="8">
        <f t="shared" ref="I440:K441" si="68">I333</f>
        <v>0</v>
      </c>
      <c r="J440" s="8">
        <f t="shared" si="68"/>
        <v>3157894.74</v>
      </c>
      <c r="K440" s="8">
        <f t="shared" si="68"/>
        <v>5263157.8899999997</v>
      </c>
      <c r="M440" s="58"/>
    </row>
    <row r="441" spans="1:13" ht="25.5" x14ac:dyDescent="0.2">
      <c r="A441" s="117" t="s">
        <v>255</v>
      </c>
      <c r="B441" s="111" t="s">
        <v>257</v>
      </c>
      <c r="C441" s="162"/>
      <c r="D441" s="144"/>
      <c r="E441" s="145"/>
      <c r="F441" s="145"/>
      <c r="G441" s="145"/>
      <c r="H441" s="8">
        <f t="shared" si="60"/>
        <v>160000000</v>
      </c>
      <c r="I441" s="8">
        <f t="shared" si="68"/>
        <v>0</v>
      </c>
      <c r="J441" s="8">
        <f t="shared" si="68"/>
        <v>60000000</v>
      </c>
      <c r="K441" s="8">
        <f t="shared" si="68"/>
        <v>100000000</v>
      </c>
      <c r="M441" s="58"/>
    </row>
    <row r="442" spans="1:13" ht="25.5" x14ac:dyDescent="0.2">
      <c r="A442" s="270" t="s">
        <v>381</v>
      </c>
      <c r="B442" s="271" t="s">
        <v>395</v>
      </c>
      <c r="C442" s="162"/>
      <c r="D442" s="144"/>
      <c r="E442" s="145"/>
      <c r="F442" s="145"/>
      <c r="G442" s="145"/>
      <c r="H442" s="8">
        <f t="shared" si="60"/>
        <v>35891.74</v>
      </c>
      <c r="I442" s="8">
        <f t="shared" ref="I442:K443" si="69">I337</f>
        <v>35891.74</v>
      </c>
      <c r="J442" s="8">
        <f t="shared" si="69"/>
        <v>0</v>
      </c>
      <c r="K442" s="8">
        <f t="shared" si="69"/>
        <v>0</v>
      </c>
      <c r="M442" s="58"/>
    </row>
    <row r="443" spans="1:13" ht="25.5" x14ac:dyDescent="0.2">
      <c r="A443" s="117" t="s">
        <v>245</v>
      </c>
      <c r="B443" s="111" t="s">
        <v>395</v>
      </c>
      <c r="C443" s="162"/>
      <c r="D443" s="144"/>
      <c r="E443" s="145"/>
      <c r="F443" s="145"/>
      <c r="G443" s="145"/>
      <c r="H443" s="8">
        <f t="shared" si="60"/>
        <v>3553282.41</v>
      </c>
      <c r="I443" s="8">
        <f t="shared" si="69"/>
        <v>3553282.41</v>
      </c>
      <c r="J443" s="8">
        <f t="shared" si="69"/>
        <v>0</v>
      </c>
      <c r="K443" s="8">
        <f t="shared" si="69"/>
        <v>0</v>
      </c>
      <c r="M443" s="58"/>
    </row>
    <row r="444" spans="1:13" ht="25.5" x14ac:dyDescent="0.2">
      <c r="A444" s="117" t="s">
        <v>473</v>
      </c>
      <c r="B444" s="111" t="s">
        <v>180</v>
      </c>
      <c r="C444" s="162"/>
      <c r="D444" s="144"/>
      <c r="E444" s="145"/>
      <c r="F444" s="145"/>
      <c r="G444" s="145"/>
      <c r="H444" s="8">
        <f t="shared" si="60"/>
        <v>7897.58</v>
      </c>
      <c r="I444" s="8">
        <f>I344</f>
        <v>7897.58</v>
      </c>
      <c r="J444" s="8">
        <f>J344</f>
        <v>0</v>
      </c>
      <c r="K444" s="8">
        <f>K344</f>
        <v>0</v>
      </c>
      <c r="M444" s="58"/>
    </row>
    <row r="445" spans="1:13" ht="25.5" x14ac:dyDescent="0.2">
      <c r="A445" s="117" t="s">
        <v>474</v>
      </c>
      <c r="B445" s="111" t="s">
        <v>186</v>
      </c>
      <c r="C445" s="162"/>
      <c r="D445" s="144"/>
      <c r="E445" s="145"/>
      <c r="F445" s="145"/>
      <c r="G445" s="145"/>
      <c r="H445" s="8">
        <f t="shared" si="60"/>
        <v>781860</v>
      </c>
      <c r="I445" s="8">
        <f>I346</f>
        <v>781860</v>
      </c>
      <c r="J445" s="8">
        <f>J346</f>
        <v>0</v>
      </c>
      <c r="K445" s="8">
        <f>K346</f>
        <v>0</v>
      </c>
      <c r="M445" s="58"/>
    </row>
    <row r="446" spans="1:13" ht="25.5" x14ac:dyDescent="0.2">
      <c r="A446" s="117" t="s">
        <v>473</v>
      </c>
      <c r="B446" s="111" t="s">
        <v>181</v>
      </c>
      <c r="C446" s="162"/>
      <c r="D446" s="144"/>
      <c r="E446" s="145"/>
      <c r="F446" s="145"/>
      <c r="G446" s="145"/>
      <c r="H446" s="8">
        <f t="shared" si="60"/>
        <v>6732.12</v>
      </c>
      <c r="I446" s="8">
        <f>I351</f>
        <v>6732.12</v>
      </c>
      <c r="J446" s="8">
        <f>J351</f>
        <v>0</v>
      </c>
      <c r="K446" s="8">
        <f>K351</f>
        <v>0</v>
      </c>
      <c r="M446" s="58"/>
    </row>
    <row r="447" spans="1:13" ht="25.5" x14ac:dyDescent="0.2">
      <c r="A447" s="117" t="s">
        <v>474</v>
      </c>
      <c r="B447" s="111" t="s">
        <v>187</v>
      </c>
      <c r="C447" s="162"/>
      <c r="D447" s="144"/>
      <c r="E447" s="145"/>
      <c r="F447" s="145"/>
      <c r="G447" s="145"/>
      <c r="H447" s="8">
        <f t="shared" si="60"/>
        <v>666480</v>
      </c>
      <c r="I447" s="8">
        <f>I353</f>
        <v>666480</v>
      </c>
      <c r="J447" s="8">
        <f>J353</f>
        <v>0</v>
      </c>
      <c r="K447" s="8">
        <f>K353</f>
        <v>0</v>
      </c>
      <c r="M447" s="58"/>
    </row>
    <row r="448" spans="1:13" ht="25.5" x14ac:dyDescent="0.2">
      <c r="A448" s="117" t="s">
        <v>473</v>
      </c>
      <c r="B448" s="111" t="s">
        <v>182</v>
      </c>
      <c r="C448" s="162"/>
      <c r="D448" s="144"/>
      <c r="E448" s="145"/>
      <c r="F448" s="145"/>
      <c r="G448" s="145"/>
      <c r="H448" s="8">
        <f t="shared" si="60"/>
        <v>4808.38</v>
      </c>
      <c r="I448" s="8">
        <f>I358</f>
        <v>4808.38</v>
      </c>
      <c r="J448" s="8">
        <f>J358</f>
        <v>0</v>
      </c>
      <c r="K448" s="8">
        <f>K358</f>
        <v>0</v>
      </c>
      <c r="M448" s="58"/>
    </row>
    <row r="449" spans="1:13" ht="25.5" x14ac:dyDescent="0.2">
      <c r="A449" s="117" t="s">
        <v>474</v>
      </c>
      <c r="B449" s="277" t="s">
        <v>188</v>
      </c>
      <c r="C449" s="162"/>
      <c r="D449" s="144"/>
      <c r="E449" s="145"/>
      <c r="F449" s="145"/>
      <c r="G449" s="145"/>
      <c r="H449" s="8">
        <f t="shared" si="60"/>
        <v>476030</v>
      </c>
      <c r="I449" s="8">
        <f>I360</f>
        <v>476030</v>
      </c>
      <c r="J449" s="8">
        <f>J360</f>
        <v>0</v>
      </c>
      <c r="K449" s="8">
        <f>K360</f>
        <v>0</v>
      </c>
      <c r="M449" s="58"/>
    </row>
    <row r="450" spans="1:13" ht="25.5" x14ac:dyDescent="0.2">
      <c r="A450" s="10" t="s">
        <v>457</v>
      </c>
      <c r="B450" s="111" t="s">
        <v>109</v>
      </c>
      <c r="C450" s="162"/>
      <c r="D450" s="144"/>
      <c r="E450" s="145"/>
      <c r="F450" s="145"/>
      <c r="G450" s="145"/>
      <c r="H450" s="8">
        <f t="shared" si="60"/>
        <v>2869887.41</v>
      </c>
      <c r="I450" s="8">
        <f>I364+I368+I372+I350+I343+I357</f>
        <v>2869887.41</v>
      </c>
      <c r="J450" s="8">
        <f>J364+J368+J372+J350</f>
        <v>0</v>
      </c>
      <c r="K450" s="8">
        <f>K364+K368+K372+K350</f>
        <v>0</v>
      </c>
      <c r="M450" s="58"/>
    </row>
    <row r="451" spans="1:13" ht="25.5" x14ac:dyDescent="0.2">
      <c r="A451" s="10" t="s">
        <v>473</v>
      </c>
      <c r="B451" s="5" t="s">
        <v>284</v>
      </c>
      <c r="C451" s="162"/>
      <c r="D451" s="144"/>
      <c r="E451" s="145"/>
      <c r="F451" s="145"/>
      <c r="G451" s="145"/>
      <c r="H451" s="8">
        <f t="shared" si="60"/>
        <v>77699.740000000005</v>
      </c>
      <c r="I451" s="8">
        <f>I345</f>
        <v>77699.740000000005</v>
      </c>
      <c r="J451" s="8">
        <f>J345</f>
        <v>0</v>
      </c>
      <c r="K451" s="8">
        <f>K345</f>
        <v>0</v>
      </c>
      <c r="M451" s="58"/>
    </row>
    <row r="452" spans="1:13" ht="25.5" x14ac:dyDescent="0.2">
      <c r="A452" s="10" t="s">
        <v>474</v>
      </c>
      <c r="B452" s="5" t="s">
        <v>284</v>
      </c>
      <c r="C452" s="162"/>
      <c r="D452" s="144"/>
      <c r="E452" s="145"/>
      <c r="F452" s="145"/>
      <c r="G452" s="145"/>
      <c r="H452" s="8">
        <f t="shared" si="60"/>
        <v>77074.399999999994</v>
      </c>
      <c r="I452" s="8">
        <f t="shared" ref="I452:K453" si="70">I347</f>
        <v>77074.399999999994</v>
      </c>
      <c r="J452" s="8">
        <f t="shared" si="70"/>
        <v>0</v>
      </c>
      <c r="K452" s="8">
        <f t="shared" si="70"/>
        <v>0</v>
      </c>
      <c r="M452" s="58"/>
    </row>
    <row r="453" spans="1:13" ht="25.5" x14ac:dyDescent="0.2">
      <c r="A453" s="117" t="s">
        <v>232</v>
      </c>
      <c r="B453" s="111" t="s">
        <v>284</v>
      </c>
      <c r="C453" s="162"/>
      <c r="D453" s="144"/>
      <c r="E453" s="145"/>
      <c r="F453" s="145"/>
      <c r="G453" s="145"/>
      <c r="H453" s="8">
        <f t="shared" si="60"/>
        <v>7615200</v>
      </c>
      <c r="I453" s="8">
        <f t="shared" si="70"/>
        <v>7615200</v>
      </c>
      <c r="J453" s="8">
        <f t="shared" si="70"/>
        <v>0</v>
      </c>
      <c r="K453" s="8">
        <f t="shared" si="70"/>
        <v>0</v>
      </c>
      <c r="M453" s="58"/>
    </row>
    <row r="454" spans="1:13" ht="25.5" x14ac:dyDescent="0.2">
      <c r="A454" s="166" t="s">
        <v>473</v>
      </c>
      <c r="B454" s="111" t="s">
        <v>286</v>
      </c>
      <c r="C454" s="162"/>
      <c r="D454" s="144"/>
      <c r="E454" s="145"/>
      <c r="F454" s="145"/>
      <c r="G454" s="145"/>
      <c r="H454" s="8">
        <f t="shared" si="60"/>
        <v>63351.31</v>
      </c>
      <c r="I454" s="8">
        <f>I352</f>
        <v>63351.31</v>
      </c>
      <c r="J454" s="8">
        <f>J352</f>
        <v>0</v>
      </c>
      <c r="K454" s="8">
        <f>K352</f>
        <v>0</v>
      </c>
      <c r="M454" s="58"/>
    </row>
    <row r="455" spans="1:13" ht="25.5" x14ac:dyDescent="0.2">
      <c r="A455" s="117" t="s">
        <v>474</v>
      </c>
      <c r="B455" s="111" t="s">
        <v>286</v>
      </c>
      <c r="C455" s="162"/>
      <c r="D455" s="144"/>
      <c r="E455" s="145"/>
      <c r="F455" s="145"/>
      <c r="G455" s="145"/>
      <c r="H455" s="8">
        <f t="shared" si="60"/>
        <v>62879.4</v>
      </c>
      <c r="I455" s="8">
        <f t="shared" ref="I455:K456" si="71">I354</f>
        <v>62879.4</v>
      </c>
      <c r="J455" s="8">
        <f t="shared" si="71"/>
        <v>0</v>
      </c>
      <c r="K455" s="8">
        <f t="shared" si="71"/>
        <v>0</v>
      </c>
      <c r="M455" s="58"/>
    </row>
    <row r="456" spans="1:13" ht="25.5" x14ac:dyDescent="0.2">
      <c r="A456" s="117" t="s">
        <v>232</v>
      </c>
      <c r="B456" s="111" t="s">
        <v>285</v>
      </c>
      <c r="C456" s="162"/>
      <c r="D456" s="144"/>
      <c r="E456" s="145"/>
      <c r="F456" s="145"/>
      <c r="G456" s="145"/>
      <c r="H456" s="8">
        <f t="shared" si="60"/>
        <v>6208900</v>
      </c>
      <c r="I456" s="8">
        <f t="shared" si="71"/>
        <v>6208900</v>
      </c>
      <c r="J456" s="8">
        <f t="shared" si="71"/>
        <v>0</v>
      </c>
      <c r="K456" s="8">
        <f t="shared" si="71"/>
        <v>0</v>
      </c>
      <c r="M456" s="58"/>
    </row>
    <row r="457" spans="1:13" ht="25.5" x14ac:dyDescent="0.2">
      <c r="A457" s="117" t="s">
        <v>473</v>
      </c>
      <c r="B457" s="111" t="s">
        <v>288</v>
      </c>
      <c r="C457" s="162"/>
      <c r="D457" s="144"/>
      <c r="E457" s="145"/>
      <c r="F457" s="145"/>
      <c r="G457" s="145"/>
      <c r="H457" s="8">
        <f t="shared" si="60"/>
        <v>91364.28</v>
      </c>
      <c r="I457" s="8">
        <f>I359</f>
        <v>91364.28</v>
      </c>
      <c r="J457" s="8">
        <f>J359</f>
        <v>0</v>
      </c>
      <c r="K457" s="8">
        <f>K359</f>
        <v>0</v>
      </c>
      <c r="M457" s="58"/>
    </row>
    <row r="458" spans="1:13" ht="25.5" x14ac:dyDescent="0.2">
      <c r="A458" s="117" t="s">
        <v>474</v>
      </c>
      <c r="B458" s="111" t="s">
        <v>289</v>
      </c>
      <c r="C458" s="162"/>
      <c r="D458" s="144"/>
      <c r="E458" s="145"/>
      <c r="F458" s="145"/>
      <c r="G458" s="145"/>
      <c r="H458" s="8">
        <f t="shared" si="60"/>
        <v>90563.7</v>
      </c>
      <c r="I458" s="8">
        <f t="shared" ref="I458:K459" si="72">I361</f>
        <v>90563.7</v>
      </c>
      <c r="J458" s="8">
        <f t="shared" si="72"/>
        <v>0</v>
      </c>
      <c r="K458" s="8">
        <f t="shared" si="72"/>
        <v>0</v>
      </c>
      <c r="M458" s="58"/>
    </row>
    <row r="459" spans="1:13" ht="25.5" x14ac:dyDescent="0.2">
      <c r="A459" s="117" t="s">
        <v>232</v>
      </c>
      <c r="B459" s="111" t="s">
        <v>287</v>
      </c>
      <c r="C459" s="162"/>
      <c r="D459" s="144"/>
      <c r="E459" s="145"/>
      <c r="F459" s="145"/>
      <c r="G459" s="145"/>
      <c r="H459" s="8">
        <f t="shared" si="60"/>
        <v>8954500</v>
      </c>
      <c r="I459" s="8">
        <f t="shared" si="72"/>
        <v>8954500</v>
      </c>
      <c r="J459" s="8">
        <f t="shared" si="72"/>
        <v>0</v>
      </c>
      <c r="K459" s="8">
        <f t="shared" si="72"/>
        <v>0</v>
      </c>
      <c r="M459" s="58"/>
    </row>
    <row r="460" spans="1:13" ht="25.5" x14ac:dyDescent="0.2">
      <c r="A460" s="10" t="s">
        <v>473</v>
      </c>
      <c r="B460" s="5" t="s">
        <v>124</v>
      </c>
      <c r="C460" s="162"/>
      <c r="D460" s="144"/>
      <c r="E460" s="145"/>
      <c r="F460" s="145"/>
      <c r="G460" s="145"/>
      <c r="H460" s="8">
        <f t="shared" si="60"/>
        <v>52000</v>
      </c>
      <c r="I460" s="8">
        <f t="shared" ref="I460:K461" si="73">I365</f>
        <v>0</v>
      </c>
      <c r="J460" s="8">
        <f t="shared" si="73"/>
        <v>52000</v>
      </c>
      <c r="K460" s="8">
        <f t="shared" si="73"/>
        <v>0</v>
      </c>
      <c r="M460" s="58"/>
    </row>
    <row r="461" spans="1:13" ht="25.5" x14ac:dyDescent="0.2">
      <c r="A461" s="10" t="s">
        <v>474</v>
      </c>
      <c r="B461" s="5" t="s">
        <v>125</v>
      </c>
      <c r="C461" s="162"/>
      <c r="D461" s="144"/>
      <c r="E461" s="145"/>
      <c r="F461" s="145"/>
      <c r="G461" s="145"/>
      <c r="H461" s="8">
        <f t="shared" si="60"/>
        <v>5148000</v>
      </c>
      <c r="I461" s="8">
        <f t="shared" si="73"/>
        <v>0</v>
      </c>
      <c r="J461" s="8">
        <f t="shared" si="73"/>
        <v>5148000</v>
      </c>
      <c r="K461" s="8">
        <f t="shared" si="73"/>
        <v>0</v>
      </c>
      <c r="M461" s="58"/>
    </row>
    <row r="462" spans="1:13" ht="25.5" x14ac:dyDescent="0.2">
      <c r="A462" s="10" t="s">
        <v>473</v>
      </c>
      <c r="B462" s="5" t="s">
        <v>126</v>
      </c>
      <c r="C462" s="162"/>
      <c r="D462" s="144"/>
      <c r="E462" s="145"/>
      <c r="F462" s="145"/>
      <c r="G462" s="145"/>
      <c r="H462" s="8">
        <f t="shared" si="60"/>
        <v>56000</v>
      </c>
      <c r="I462" s="8">
        <f t="shared" ref="I462:K463" si="74">I373</f>
        <v>0</v>
      </c>
      <c r="J462" s="8">
        <f t="shared" si="74"/>
        <v>56000</v>
      </c>
      <c r="K462" s="8">
        <f t="shared" si="74"/>
        <v>0</v>
      </c>
      <c r="M462" s="58"/>
    </row>
    <row r="463" spans="1:13" ht="25.5" x14ac:dyDescent="0.2">
      <c r="A463" s="10" t="s">
        <v>474</v>
      </c>
      <c r="B463" s="5" t="s">
        <v>127</v>
      </c>
      <c r="C463" s="162"/>
      <c r="D463" s="144"/>
      <c r="E463" s="145"/>
      <c r="F463" s="145"/>
      <c r="G463" s="145"/>
      <c r="H463" s="8">
        <f t="shared" si="60"/>
        <v>5544000</v>
      </c>
      <c r="I463" s="8">
        <f t="shared" si="74"/>
        <v>0</v>
      </c>
      <c r="J463" s="8">
        <f t="shared" si="74"/>
        <v>5544000</v>
      </c>
      <c r="K463" s="8">
        <f t="shared" si="74"/>
        <v>0</v>
      </c>
      <c r="M463" s="58"/>
    </row>
    <row r="464" spans="1:13" ht="25.5" x14ac:dyDescent="0.2">
      <c r="A464" s="10" t="s">
        <v>473</v>
      </c>
      <c r="B464" s="5" t="s">
        <v>128</v>
      </c>
      <c r="C464" s="162"/>
      <c r="D464" s="144"/>
      <c r="E464" s="145"/>
      <c r="F464" s="145"/>
      <c r="G464" s="145"/>
      <c r="H464" s="8">
        <f t="shared" si="60"/>
        <v>44000</v>
      </c>
      <c r="I464" s="8">
        <f t="shared" ref="I464:K465" si="75">I369</f>
        <v>0</v>
      </c>
      <c r="J464" s="8">
        <f t="shared" si="75"/>
        <v>44000</v>
      </c>
      <c r="K464" s="8">
        <f t="shared" si="75"/>
        <v>0</v>
      </c>
      <c r="M464" s="58"/>
    </row>
    <row r="465" spans="1:13" ht="25.5" x14ac:dyDescent="0.2">
      <c r="A465" s="117" t="s">
        <v>474</v>
      </c>
      <c r="B465" s="5" t="s">
        <v>129</v>
      </c>
      <c r="C465" s="162"/>
      <c r="D465" s="144"/>
      <c r="E465" s="145"/>
      <c r="F465" s="145"/>
      <c r="G465" s="145"/>
      <c r="H465" s="8">
        <f t="shared" si="60"/>
        <v>4356000</v>
      </c>
      <c r="I465" s="8">
        <f t="shared" si="75"/>
        <v>0</v>
      </c>
      <c r="J465" s="8">
        <f t="shared" si="75"/>
        <v>4356000</v>
      </c>
      <c r="K465" s="8">
        <f t="shared" si="75"/>
        <v>0</v>
      </c>
      <c r="M465" s="58"/>
    </row>
    <row r="466" spans="1:13" ht="25.5" x14ac:dyDescent="0.2">
      <c r="A466" s="238" t="s">
        <v>377</v>
      </c>
      <c r="B466" s="239" t="s">
        <v>10</v>
      </c>
      <c r="C466" s="162"/>
      <c r="D466" s="144"/>
      <c r="E466" s="145"/>
      <c r="F466" s="145"/>
      <c r="G466" s="145"/>
      <c r="H466" s="8">
        <f t="shared" si="60"/>
        <v>870000</v>
      </c>
      <c r="I466" s="8">
        <f t="shared" ref="I466:K468" si="76">I379</f>
        <v>870000</v>
      </c>
      <c r="J466" s="8">
        <f t="shared" si="76"/>
        <v>0</v>
      </c>
      <c r="K466" s="8">
        <f t="shared" si="76"/>
        <v>0</v>
      </c>
      <c r="M466" s="58"/>
    </row>
    <row r="467" spans="1:13" ht="25.5" x14ac:dyDescent="0.2">
      <c r="A467" s="117" t="s">
        <v>379</v>
      </c>
      <c r="B467" s="5" t="s">
        <v>191</v>
      </c>
      <c r="C467" s="162"/>
      <c r="D467" s="144"/>
      <c r="E467" s="145"/>
      <c r="F467" s="145"/>
      <c r="G467" s="145"/>
      <c r="H467" s="8">
        <f t="shared" si="60"/>
        <v>3333333.34</v>
      </c>
      <c r="I467" s="8">
        <f t="shared" si="76"/>
        <v>808080.81</v>
      </c>
      <c r="J467" s="8">
        <f t="shared" si="76"/>
        <v>2525252.5299999998</v>
      </c>
      <c r="K467" s="8">
        <f t="shared" si="76"/>
        <v>0</v>
      </c>
      <c r="M467" s="58"/>
    </row>
    <row r="468" spans="1:13" ht="25.5" x14ac:dyDescent="0.2">
      <c r="A468" s="117" t="s">
        <v>380</v>
      </c>
      <c r="B468" s="5" t="s">
        <v>191</v>
      </c>
      <c r="C468" s="162"/>
      <c r="D468" s="144"/>
      <c r="E468" s="145"/>
      <c r="F468" s="145"/>
      <c r="G468" s="145"/>
      <c r="H468" s="8">
        <f t="shared" si="60"/>
        <v>330000000</v>
      </c>
      <c r="I468" s="8">
        <f t="shared" si="76"/>
        <v>80000000</v>
      </c>
      <c r="J468" s="8">
        <f t="shared" si="76"/>
        <v>250000000</v>
      </c>
      <c r="K468" s="8">
        <f t="shared" si="76"/>
        <v>0</v>
      </c>
      <c r="M468" s="58"/>
    </row>
    <row r="469" spans="1:13" ht="25.5" x14ac:dyDescent="0.2">
      <c r="A469" s="10" t="s">
        <v>363</v>
      </c>
      <c r="B469" s="111" t="s">
        <v>10</v>
      </c>
      <c r="C469" s="162"/>
      <c r="D469" s="144"/>
      <c r="E469" s="145"/>
      <c r="F469" s="145"/>
      <c r="G469" s="145"/>
      <c r="H469" s="8">
        <f t="shared" si="60"/>
        <v>2198560.46</v>
      </c>
      <c r="I469" s="8">
        <f>I400+I384</f>
        <v>2198560.46</v>
      </c>
      <c r="J469" s="8">
        <f>J400+J384</f>
        <v>0</v>
      </c>
      <c r="K469" s="8">
        <f>K400+K384</f>
        <v>0</v>
      </c>
      <c r="M469" s="58"/>
    </row>
    <row r="470" spans="1:13" ht="25.5" x14ac:dyDescent="0.2">
      <c r="A470" s="10" t="s">
        <v>548</v>
      </c>
      <c r="B470" s="5" t="s">
        <v>132</v>
      </c>
      <c r="C470" s="162"/>
      <c r="D470" s="144"/>
      <c r="E470" s="145"/>
      <c r="F470" s="145"/>
      <c r="G470" s="145"/>
      <c r="H470" s="8">
        <f t="shared" si="60"/>
        <v>407100.44999999995</v>
      </c>
      <c r="I470" s="8">
        <f t="shared" ref="I470:K471" si="77">I397</f>
        <v>0</v>
      </c>
      <c r="J470" s="8">
        <f t="shared" si="77"/>
        <v>271400.3</v>
      </c>
      <c r="K470" s="8">
        <f t="shared" si="77"/>
        <v>135700.15</v>
      </c>
      <c r="M470" s="58"/>
    </row>
    <row r="471" spans="1:13" ht="25.5" x14ac:dyDescent="0.2">
      <c r="A471" s="10" t="s">
        <v>545</v>
      </c>
      <c r="B471" s="5" t="s">
        <v>132</v>
      </c>
      <c r="C471" s="162"/>
      <c r="D471" s="144"/>
      <c r="E471" s="145"/>
      <c r="F471" s="145"/>
      <c r="G471" s="145"/>
      <c r="H471" s="8">
        <f t="shared" si="60"/>
        <v>40302945.150000006</v>
      </c>
      <c r="I471" s="8">
        <f t="shared" si="77"/>
        <v>0</v>
      </c>
      <c r="J471" s="8">
        <f t="shared" si="77"/>
        <v>26868630.100000001</v>
      </c>
      <c r="K471" s="8">
        <f t="shared" si="77"/>
        <v>13434315.050000001</v>
      </c>
      <c r="M471" s="58"/>
    </row>
    <row r="472" spans="1:13" ht="25.5" x14ac:dyDescent="0.2">
      <c r="A472" s="117" t="s">
        <v>548</v>
      </c>
      <c r="B472" s="111" t="s">
        <v>151</v>
      </c>
      <c r="C472" s="162"/>
      <c r="D472" s="144"/>
      <c r="E472" s="145"/>
      <c r="F472" s="145"/>
      <c r="G472" s="145"/>
      <c r="H472" s="8">
        <f t="shared" si="60"/>
        <v>1635564.54</v>
      </c>
      <c r="I472" s="8">
        <f>I386</f>
        <v>1635564.54</v>
      </c>
      <c r="J472" s="8">
        <f>J386</f>
        <v>0</v>
      </c>
      <c r="K472" s="8">
        <f>K386</f>
        <v>0</v>
      </c>
      <c r="M472" s="58"/>
    </row>
    <row r="473" spans="1:13" ht="25.5" x14ac:dyDescent="0.2">
      <c r="A473" s="117" t="s">
        <v>545</v>
      </c>
      <c r="B473" s="111" t="s">
        <v>152</v>
      </c>
      <c r="C473" s="162"/>
      <c r="D473" s="144"/>
      <c r="E473" s="145"/>
      <c r="F473" s="145"/>
      <c r="G473" s="145"/>
      <c r="H473" s="8">
        <f t="shared" si="60"/>
        <v>161920889.11000001</v>
      </c>
      <c r="I473" s="8">
        <f>I388</f>
        <v>161920889.11000001</v>
      </c>
      <c r="J473" s="8">
        <f>J388</f>
        <v>0</v>
      </c>
      <c r="K473" s="8">
        <f>K388</f>
        <v>0</v>
      </c>
      <c r="M473" s="58"/>
    </row>
    <row r="474" spans="1:13" ht="25.5" x14ac:dyDescent="0.2">
      <c r="A474" s="117" t="s">
        <v>548</v>
      </c>
      <c r="B474" s="5" t="s">
        <v>290</v>
      </c>
      <c r="C474" s="162"/>
      <c r="D474" s="144"/>
      <c r="E474" s="145"/>
      <c r="F474" s="145"/>
      <c r="G474" s="145"/>
      <c r="H474" s="8">
        <f t="shared" si="60"/>
        <v>4058685.79</v>
      </c>
      <c r="I474" s="8">
        <f>I385</f>
        <v>4058685.79</v>
      </c>
      <c r="J474" s="8">
        <f>J385</f>
        <v>0</v>
      </c>
      <c r="K474" s="8">
        <f>K385</f>
        <v>0</v>
      </c>
      <c r="M474" s="58"/>
    </row>
    <row r="475" spans="1:13" ht="25.5" x14ac:dyDescent="0.2">
      <c r="A475" s="117" t="s">
        <v>194</v>
      </c>
      <c r="B475" s="111" t="s">
        <v>104</v>
      </c>
      <c r="C475" s="162"/>
      <c r="D475" s="144"/>
      <c r="E475" s="145"/>
      <c r="F475" s="145"/>
      <c r="G475" s="145"/>
      <c r="H475" s="8">
        <f t="shared" si="60"/>
        <v>1865870.41</v>
      </c>
      <c r="I475" s="8">
        <f>I387</f>
        <v>1865870.41</v>
      </c>
      <c r="J475" s="8">
        <f>J387</f>
        <v>0</v>
      </c>
      <c r="K475" s="8">
        <f>K387</f>
        <v>0</v>
      </c>
      <c r="M475" s="58"/>
    </row>
    <row r="476" spans="1:13" ht="25.5" x14ac:dyDescent="0.2">
      <c r="A476" s="117" t="s">
        <v>545</v>
      </c>
      <c r="B476" s="111" t="s">
        <v>290</v>
      </c>
      <c r="C476" s="162"/>
      <c r="D476" s="144"/>
      <c r="E476" s="145"/>
      <c r="F476" s="145"/>
      <c r="G476" s="145"/>
      <c r="H476" s="8">
        <f t="shared" si="60"/>
        <v>24108593.620000001</v>
      </c>
      <c r="I476" s="8">
        <f t="shared" ref="I476:K479" si="78">I389</f>
        <v>24108593.620000001</v>
      </c>
      <c r="J476" s="8">
        <f t="shared" si="78"/>
        <v>0</v>
      </c>
      <c r="K476" s="8">
        <f t="shared" si="78"/>
        <v>0</v>
      </c>
      <c r="M476" s="58"/>
    </row>
    <row r="477" spans="1:13" ht="25.5" x14ac:dyDescent="0.2">
      <c r="A477" s="117" t="s">
        <v>195</v>
      </c>
      <c r="B477" s="111" t="s">
        <v>105</v>
      </c>
      <c r="C477" s="162"/>
      <c r="D477" s="144"/>
      <c r="E477" s="145"/>
      <c r="F477" s="145"/>
      <c r="G477" s="145"/>
      <c r="H477" s="8">
        <f t="shared" si="60"/>
        <v>11083270.210000001</v>
      </c>
      <c r="I477" s="8">
        <f t="shared" si="78"/>
        <v>11083270.210000001</v>
      </c>
      <c r="J477" s="8">
        <f t="shared" si="78"/>
        <v>0</v>
      </c>
      <c r="K477" s="8">
        <f t="shared" si="78"/>
        <v>0</v>
      </c>
      <c r="M477" s="58"/>
    </row>
    <row r="478" spans="1:13" ht="25.5" x14ac:dyDescent="0.2">
      <c r="A478" s="117" t="s">
        <v>196</v>
      </c>
      <c r="B478" s="111" t="s">
        <v>106</v>
      </c>
      <c r="C478" s="162"/>
      <c r="D478" s="144"/>
      <c r="E478" s="145"/>
      <c r="F478" s="145"/>
      <c r="G478" s="145"/>
      <c r="H478" s="8">
        <f t="shared" si="60"/>
        <v>173637900</v>
      </c>
      <c r="I478" s="8">
        <f t="shared" si="78"/>
        <v>173637900</v>
      </c>
      <c r="J478" s="8">
        <f t="shared" si="78"/>
        <v>0</v>
      </c>
      <c r="K478" s="8">
        <f t="shared" si="78"/>
        <v>0</v>
      </c>
      <c r="M478" s="58"/>
    </row>
    <row r="479" spans="1:13" ht="25.5" x14ac:dyDescent="0.2">
      <c r="A479" s="117" t="s">
        <v>546</v>
      </c>
      <c r="B479" s="5" t="s">
        <v>290</v>
      </c>
      <c r="C479" s="162"/>
      <c r="D479" s="144"/>
      <c r="E479" s="145"/>
      <c r="F479" s="145"/>
      <c r="G479" s="145"/>
      <c r="H479" s="8">
        <f t="shared" si="60"/>
        <v>377701300</v>
      </c>
      <c r="I479" s="8">
        <f t="shared" si="78"/>
        <v>377701300</v>
      </c>
      <c r="J479" s="8">
        <f t="shared" si="78"/>
        <v>0</v>
      </c>
      <c r="K479" s="8">
        <f t="shared" si="78"/>
        <v>0</v>
      </c>
      <c r="M479" s="58"/>
    </row>
    <row r="480" spans="1:13" ht="25.5" x14ac:dyDescent="0.2">
      <c r="A480" s="10" t="s">
        <v>548</v>
      </c>
      <c r="B480" s="5" t="s">
        <v>133</v>
      </c>
      <c r="C480" s="162"/>
      <c r="D480" s="144"/>
      <c r="E480" s="145"/>
      <c r="F480" s="145"/>
      <c r="G480" s="145"/>
      <c r="H480" s="8">
        <f t="shared" si="60"/>
        <v>9391885.879999999</v>
      </c>
      <c r="I480" s="8">
        <f t="shared" ref="I480:K482" si="79">I401</f>
        <v>0</v>
      </c>
      <c r="J480" s="8">
        <f t="shared" si="79"/>
        <v>3662106.17</v>
      </c>
      <c r="K480" s="8">
        <f t="shared" si="79"/>
        <v>5729779.71</v>
      </c>
      <c r="M480" s="58"/>
    </row>
    <row r="481" spans="1:13" ht="25.5" x14ac:dyDescent="0.2">
      <c r="A481" s="10" t="s">
        <v>545</v>
      </c>
      <c r="B481" s="5" t="s">
        <v>134</v>
      </c>
      <c r="C481" s="162"/>
      <c r="D481" s="144"/>
      <c r="E481" s="145"/>
      <c r="F481" s="145"/>
      <c r="G481" s="145"/>
      <c r="H481" s="8">
        <f t="shared" si="60"/>
        <v>55787802.130000003</v>
      </c>
      <c r="I481" s="8">
        <f t="shared" si="79"/>
        <v>0</v>
      </c>
      <c r="J481" s="8">
        <f t="shared" si="79"/>
        <v>21752910.640000001</v>
      </c>
      <c r="K481" s="8">
        <f t="shared" si="79"/>
        <v>34034891.490000002</v>
      </c>
      <c r="M481" s="58"/>
    </row>
    <row r="482" spans="1:13" ht="25.5" x14ac:dyDescent="0.2">
      <c r="A482" s="117" t="s">
        <v>546</v>
      </c>
      <c r="B482" s="5" t="s">
        <v>134</v>
      </c>
      <c r="C482" s="162"/>
      <c r="D482" s="144"/>
      <c r="E482" s="145"/>
      <c r="F482" s="145"/>
      <c r="G482" s="145"/>
      <c r="H482" s="8">
        <f t="shared" si="60"/>
        <v>874008900</v>
      </c>
      <c r="I482" s="8">
        <f t="shared" si="79"/>
        <v>0</v>
      </c>
      <c r="J482" s="8">
        <f t="shared" si="79"/>
        <v>340795600</v>
      </c>
      <c r="K482" s="8">
        <f t="shared" si="79"/>
        <v>533213300</v>
      </c>
      <c r="M482" s="58"/>
    </row>
    <row r="483" spans="1:13" ht="25.5" x14ac:dyDescent="0.2">
      <c r="A483" s="117" t="s">
        <v>62</v>
      </c>
      <c r="B483" s="111" t="s">
        <v>135</v>
      </c>
      <c r="C483" s="162"/>
      <c r="D483" s="144"/>
      <c r="E483" s="145"/>
      <c r="F483" s="145"/>
      <c r="G483" s="145"/>
      <c r="H483" s="8">
        <f t="shared" si="60"/>
        <v>1363357</v>
      </c>
      <c r="I483" s="8">
        <f t="shared" ref="I483:K485" si="80">I407</f>
        <v>0</v>
      </c>
      <c r="J483" s="8">
        <f t="shared" si="80"/>
        <v>192496</v>
      </c>
      <c r="K483" s="8">
        <f t="shared" si="80"/>
        <v>1170861</v>
      </c>
      <c r="M483" s="58"/>
    </row>
    <row r="484" spans="1:13" ht="25.5" x14ac:dyDescent="0.2">
      <c r="A484" s="117" t="s">
        <v>63</v>
      </c>
      <c r="B484" s="111" t="s">
        <v>136</v>
      </c>
      <c r="C484" s="162"/>
      <c r="D484" s="144"/>
      <c r="E484" s="145"/>
      <c r="F484" s="145"/>
      <c r="G484" s="145"/>
      <c r="H484" s="8">
        <f t="shared" si="60"/>
        <v>8098335</v>
      </c>
      <c r="I484" s="8">
        <f t="shared" si="80"/>
        <v>0</v>
      </c>
      <c r="J484" s="8">
        <f t="shared" si="80"/>
        <v>1143422</v>
      </c>
      <c r="K484" s="8">
        <f t="shared" si="80"/>
        <v>6954913</v>
      </c>
      <c r="M484" s="58"/>
    </row>
    <row r="485" spans="1:13" ht="25.5" x14ac:dyDescent="0.2">
      <c r="A485" s="117" t="s">
        <v>64</v>
      </c>
      <c r="B485" s="111" t="s">
        <v>137</v>
      </c>
      <c r="C485" s="162"/>
      <c r="D485" s="144"/>
      <c r="E485" s="145"/>
      <c r="F485" s="145"/>
      <c r="G485" s="145"/>
      <c r="H485" s="8">
        <f t="shared" si="60"/>
        <v>126873901</v>
      </c>
      <c r="I485" s="8">
        <f t="shared" si="80"/>
        <v>0</v>
      </c>
      <c r="J485" s="8">
        <f t="shared" si="80"/>
        <v>17913601</v>
      </c>
      <c r="K485" s="8">
        <f t="shared" si="80"/>
        <v>108960300</v>
      </c>
      <c r="M485" s="58"/>
    </row>
    <row r="486" spans="1:13" ht="25.5" x14ac:dyDescent="0.2">
      <c r="A486" s="238" t="s">
        <v>378</v>
      </c>
      <c r="B486" s="239" t="s">
        <v>109</v>
      </c>
      <c r="C486" s="162"/>
      <c r="D486" s="144"/>
      <c r="E486" s="145"/>
      <c r="F486" s="145"/>
      <c r="G486" s="145"/>
      <c r="H486" s="8">
        <f t="shared" si="60"/>
        <v>796680</v>
      </c>
      <c r="I486" s="8">
        <f>I413</f>
        <v>796680</v>
      </c>
      <c r="J486" s="8">
        <f>J413</f>
        <v>0</v>
      </c>
      <c r="K486" s="8">
        <f>K413</f>
        <v>0</v>
      </c>
      <c r="M486" s="58"/>
    </row>
    <row r="487" spans="1:13" ht="25.5" x14ac:dyDescent="0.2">
      <c r="A487" s="117" t="s">
        <v>176</v>
      </c>
      <c r="B487" s="111" t="s">
        <v>10</v>
      </c>
      <c r="C487" s="162"/>
      <c r="D487" s="144"/>
      <c r="E487" s="145"/>
      <c r="F487" s="145"/>
      <c r="G487" s="145"/>
      <c r="H487" s="8">
        <f t="shared" si="60"/>
        <v>140000</v>
      </c>
      <c r="I487" s="8">
        <f t="shared" ref="I487:K488" si="81">I417</f>
        <v>140000</v>
      </c>
      <c r="J487" s="8">
        <f t="shared" si="81"/>
        <v>0</v>
      </c>
      <c r="K487" s="8">
        <f t="shared" si="81"/>
        <v>0</v>
      </c>
      <c r="M487" s="58"/>
    </row>
    <row r="488" spans="1:13" ht="25.5" x14ac:dyDescent="0.2">
      <c r="A488" s="117" t="s">
        <v>392</v>
      </c>
      <c r="B488" s="5" t="s">
        <v>44</v>
      </c>
      <c r="C488" s="162"/>
      <c r="D488" s="144"/>
      <c r="E488" s="145"/>
      <c r="F488" s="145"/>
      <c r="G488" s="145"/>
      <c r="H488" s="8">
        <f t="shared" si="60"/>
        <v>1347768</v>
      </c>
      <c r="I488" s="8">
        <f t="shared" si="81"/>
        <v>1347768</v>
      </c>
      <c r="J488" s="8">
        <f t="shared" si="81"/>
        <v>0</v>
      </c>
      <c r="K488" s="8">
        <f t="shared" si="81"/>
        <v>0</v>
      </c>
      <c r="M488" s="58"/>
    </row>
    <row r="489" spans="1:13" ht="25.5" x14ac:dyDescent="0.2">
      <c r="A489" s="238" t="s">
        <v>392</v>
      </c>
      <c r="B489" s="239" t="s">
        <v>394</v>
      </c>
      <c r="C489" s="162"/>
      <c r="D489" s="144"/>
      <c r="E489" s="145"/>
      <c r="F489" s="145"/>
      <c r="G489" s="145"/>
      <c r="H489" s="8">
        <f t="shared" si="60"/>
        <v>2182434.59</v>
      </c>
      <c r="I489" s="8">
        <f t="shared" ref="I489:K490" si="82">I419</f>
        <v>2182434.59</v>
      </c>
      <c r="J489" s="8">
        <f t="shared" si="82"/>
        <v>0</v>
      </c>
      <c r="K489" s="8">
        <f t="shared" si="82"/>
        <v>0</v>
      </c>
      <c r="M489" s="58"/>
    </row>
    <row r="490" spans="1:13" ht="25.5" x14ac:dyDescent="0.2">
      <c r="A490" s="117" t="s">
        <v>247</v>
      </c>
      <c r="B490" s="111" t="s">
        <v>249</v>
      </c>
      <c r="C490" s="162"/>
      <c r="D490" s="144"/>
      <c r="E490" s="145"/>
      <c r="F490" s="145"/>
      <c r="G490" s="145"/>
      <c r="H490" s="8">
        <f t="shared" si="60"/>
        <v>41466257.100000001</v>
      </c>
      <c r="I490" s="8">
        <f t="shared" si="82"/>
        <v>41466257.100000001</v>
      </c>
      <c r="J490" s="8">
        <f t="shared" si="82"/>
        <v>0</v>
      </c>
      <c r="K490" s="8">
        <f t="shared" si="82"/>
        <v>0</v>
      </c>
      <c r="M490" s="58"/>
    </row>
    <row r="491" spans="1:13" ht="25.5" x14ac:dyDescent="0.2">
      <c r="A491" s="10" t="s">
        <v>70</v>
      </c>
      <c r="B491" s="5" t="s">
        <v>138</v>
      </c>
      <c r="C491" s="162"/>
      <c r="D491" s="144"/>
      <c r="E491" s="145"/>
      <c r="F491" s="145"/>
      <c r="G491" s="145"/>
      <c r="H491" s="8">
        <f t="shared" si="60"/>
        <v>1262626.26</v>
      </c>
      <c r="I491" s="8">
        <f t="shared" ref="I491:K492" si="83">I414</f>
        <v>0</v>
      </c>
      <c r="J491" s="8">
        <f t="shared" si="83"/>
        <v>1262626.26</v>
      </c>
      <c r="K491" s="8">
        <f t="shared" si="83"/>
        <v>0</v>
      </c>
    </row>
    <row r="492" spans="1:13" ht="26.25" thickBot="1" x14ac:dyDescent="0.25">
      <c r="A492" s="17" t="s">
        <v>71</v>
      </c>
      <c r="B492" s="6" t="s">
        <v>138</v>
      </c>
      <c r="C492" s="203"/>
      <c r="D492" s="142"/>
      <c r="E492" s="143"/>
      <c r="F492" s="143"/>
      <c r="G492" s="143"/>
      <c r="H492" s="14">
        <f t="shared" si="60"/>
        <v>125000000</v>
      </c>
      <c r="I492" s="14">
        <f t="shared" si="83"/>
        <v>0</v>
      </c>
      <c r="J492" s="14">
        <f t="shared" si="83"/>
        <v>125000000</v>
      </c>
      <c r="K492" s="14">
        <f t="shared" si="83"/>
        <v>0</v>
      </c>
    </row>
    <row r="493" spans="1:13" ht="27.75" customHeight="1" thickBot="1" x14ac:dyDescent="0.25">
      <c r="A493" s="348" t="s">
        <v>503</v>
      </c>
      <c r="B493" s="350"/>
      <c r="C493" s="179"/>
      <c r="D493" s="179"/>
      <c r="E493" s="180"/>
      <c r="F493" s="180"/>
      <c r="G493" s="180"/>
      <c r="H493" s="169">
        <f>H423</f>
        <v>2743473687.5699997</v>
      </c>
      <c r="I493" s="169">
        <f>SUM(I494:I562)</f>
        <v>989773891.21000004</v>
      </c>
      <c r="J493" s="169">
        <f>SUM(J494:J562)</f>
        <v>915850523.3900001</v>
      </c>
      <c r="K493" s="169">
        <f>SUM(K494:K562)</f>
        <v>837849272.97000003</v>
      </c>
      <c r="L493" s="3"/>
      <c r="M493" s="86"/>
    </row>
    <row r="494" spans="1:13" ht="25.5" x14ac:dyDescent="0.2">
      <c r="A494" s="10" t="s">
        <v>460</v>
      </c>
      <c r="B494" s="111" t="s">
        <v>109</v>
      </c>
      <c r="C494" s="163"/>
      <c r="D494" s="163"/>
      <c r="E494" s="164"/>
      <c r="F494" s="164"/>
      <c r="G494" s="164"/>
      <c r="H494" s="36">
        <f t="shared" ref="H494:H562" si="84">I494+J494+K494</f>
        <v>20293065</v>
      </c>
      <c r="I494" s="92">
        <f t="shared" ref="I494:K509" si="85">I424</f>
        <v>20293065</v>
      </c>
      <c r="J494" s="92">
        <f t="shared" si="85"/>
        <v>0</v>
      </c>
      <c r="K494" s="92">
        <f t="shared" si="85"/>
        <v>0</v>
      </c>
      <c r="L494" s="3"/>
      <c r="M494" s="58"/>
    </row>
    <row r="495" spans="1:13" ht="25.5" x14ac:dyDescent="0.2">
      <c r="A495" s="10" t="s">
        <v>460</v>
      </c>
      <c r="B495" s="5" t="s">
        <v>110</v>
      </c>
      <c r="C495" s="200"/>
      <c r="D495" s="200"/>
      <c r="E495" s="201"/>
      <c r="F495" s="201"/>
      <c r="G495" s="201"/>
      <c r="H495" s="8">
        <f t="shared" si="84"/>
        <v>6151617.5299999993</v>
      </c>
      <c r="I495" s="114">
        <f t="shared" si="85"/>
        <v>594979.19999999995</v>
      </c>
      <c r="J495" s="114">
        <f t="shared" si="85"/>
        <v>1104583.6499999999</v>
      </c>
      <c r="K495" s="114">
        <f t="shared" si="85"/>
        <v>4452054.68</v>
      </c>
      <c r="L495" s="3"/>
      <c r="M495" s="58"/>
    </row>
    <row r="496" spans="1:13" ht="25.5" x14ac:dyDescent="0.2">
      <c r="A496" s="10" t="s">
        <v>461</v>
      </c>
      <c r="B496" s="5" t="s">
        <v>111</v>
      </c>
      <c r="C496" s="200"/>
      <c r="D496" s="200"/>
      <c r="E496" s="201"/>
      <c r="F496" s="201"/>
      <c r="G496" s="201"/>
      <c r="H496" s="8">
        <f t="shared" si="84"/>
        <v>600000</v>
      </c>
      <c r="I496" s="114">
        <f t="shared" si="85"/>
        <v>0</v>
      </c>
      <c r="J496" s="114">
        <f t="shared" si="85"/>
        <v>0</v>
      </c>
      <c r="K496" s="114">
        <f t="shared" si="85"/>
        <v>600000</v>
      </c>
      <c r="L496" s="3"/>
      <c r="M496" s="58"/>
    </row>
    <row r="497" spans="1:13" ht="25.5" x14ac:dyDescent="0.2">
      <c r="A497" s="10" t="s">
        <v>462</v>
      </c>
      <c r="B497" s="5" t="s">
        <v>111</v>
      </c>
      <c r="C497" s="231"/>
      <c r="D497" s="231"/>
      <c r="E497" s="232"/>
      <c r="F497" s="232"/>
      <c r="G497" s="232"/>
      <c r="H497" s="8">
        <f t="shared" si="84"/>
        <v>11400000</v>
      </c>
      <c r="I497" s="100">
        <f t="shared" si="85"/>
        <v>0</v>
      </c>
      <c r="J497" s="100">
        <f t="shared" si="85"/>
        <v>0</v>
      </c>
      <c r="K497" s="100">
        <f t="shared" si="85"/>
        <v>11400000</v>
      </c>
      <c r="L497" s="3"/>
      <c r="M497" s="58"/>
    </row>
    <row r="498" spans="1:13" ht="25.5" x14ac:dyDescent="0.2">
      <c r="A498" s="10" t="s">
        <v>461</v>
      </c>
      <c r="B498" s="5" t="s">
        <v>112</v>
      </c>
      <c r="C498" s="200"/>
      <c r="D498" s="200"/>
      <c r="E498" s="201"/>
      <c r="F498" s="201"/>
      <c r="G498" s="201"/>
      <c r="H498" s="8">
        <f t="shared" si="84"/>
        <v>635596</v>
      </c>
      <c r="I498" s="114">
        <f t="shared" si="85"/>
        <v>635596</v>
      </c>
      <c r="J498" s="114">
        <f t="shared" si="85"/>
        <v>0</v>
      </c>
      <c r="K498" s="114">
        <f t="shared" si="85"/>
        <v>0</v>
      </c>
      <c r="L498" s="3"/>
      <c r="M498" s="58"/>
    </row>
    <row r="499" spans="1:13" ht="25.5" x14ac:dyDescent="0.2">
      <c r="A499" s="10" t="s">
        <v>462</v>
      </c>
      <c r="B499" s="5" t="s">
        <v>113</v>
      </c>
      <c r="C499" s="231"/>
      <c r="D499" s="231"/>
      <c r="E499" s="232"/>
      <c r="F499" s="232"/>
      <c r="G499" s="232"/>
      <c r="H499" s="8">
        <f t="shared" si="84"/>
        <v>12076324</v>
      </c>
      <c r="I499" s="100">
        <f t="shared" si="85"/>
        <v>12076324</v>
      </c>
      <c r="J499" s="100">
        <f t="shared" si="85"/>
        <v>0</v>
      </c>
      <c r="K499" s="100">
        <f t="shared" si="85"/>
        <v>0</v>
      </c>
      <c r="L499" s="3"/>
      <c r="M499" s="58"/>
    </row>
    <row r="500" spans="1:13" ht="25.5" x14ac:dyDescent="0.2">
      <c r="A500" s="10" t="s">
        <v>461</v>
      </c>
      <c r="B500" s="5" t="s">
        <v>116</v>
      </c>
      <c r="C500" s="231"/>
      <c r="D500" s="231"/>
      <c r="E500" s="232"/>
      <c r="F500" s="232"/>
      <c r="G500" s="232"/>
      <c r="H500" s="8">
        <f t="shared" si="84"/>
        <v>170992.53</v>
      </c>
      <c r="I500" s="100">
        <f t="shared" si="85"/>
        <v>170992.53</v>
      </c>
      <c r="J500" s="100">
        <f t="shared" si="85"/>
        <v>0</v>
      </c>
      <c r="K500" s="100">
        <f t="shared" si="85"/>
        <v>0</v>
      </c>
      <c r="L500" s="3"/>
      <c r="M500" s="58"/>
    </row>
    <row r="501" spans="1:13" ht="25.5" x14ac:dyDescent="0.2">
      <c r="A501" s="10" t="s">
        <v>462</v>
      </c>
      <c r="B501" s="5" t="s">
        <v>116</v>
      </c>
      <c r="C501" s="231"/>
      <c r="D501" s="231"/>
      <c r="E501" s="232"/>
      <c r="F501" s="232"/>
      <c r="G501" s="232"/>
      <c r="H501" s="8">
        <f t="shared" si="84"/>
        <v>3248858</v>
      </c>
      <c r="I501" s="100">
        <f t="shared" si="85"/>
        <v>3248858</v>
      </c>
      <c r="J501" s="100">
        <f t="shared" si="85"/>
        <v>0</v>
      </c>
      <c r="K501" s="100">
        <f t="shared" si="85"/>
        <v>0</v>
      </c>
      <c r="L501" s="3"/>
      <c r="M501" s="58"/>
    </row>
    <row r="502" spans="1:13" ht="25.5" x14ac:dyDescent="0.2">
      <c r="A502" s="10" t="s">
        <v>461</v>
      </c>
      <c r="B502" s="5" t="s">
        <v>122</v>
      </c>
      <c r="C502" s="231"/>
      <c r="D502" s="231"/>
      <c r="E502" s="232"/>
      <c r="F502" s="232"/>
      <c r="G502" s="232"/>
      <c r="H502" s="8">
        <f t="shared" si="84"/>
        <v>2068411.47</v>
      </c>
      <c r="I502" s="100">
        <f t="shared" si="85"/>
        <v>0</v>
      </c>
      <c r="J502" s="100">
        <f t="shared" si="85"/>
        <v>1443411.47</v>
      </c>
      <c r="K502" s="100">
        <f t="shared" si="85"/>
        <v>625000</v>
      </c>
      <c r="L502" s="3"/>
      <c r="M502" s="58"/>
    </row>
    <row r="503" spans="1:13" ht="25.5" x14ac:dyDescent="0.2">
      <c r="A503" s="10" t="s">
        <v>462</v>
      </c>
      <c r="B503" s="5" t="s">
        <v>123</v>
      </c>
      <c r="C503" s="231"/>
      <c r="D503" s="231"/>
      <c r="E503" s="232"/>
      <c r="F503" s="232"/>
      <c r="G503" s="232"/>
      <c r="H503" s="8">
        <f t="shared" si="84"/>
        <v>39299818</v>
      </c>
      <c r="I503" s="100">
        <f t="shared" si="85"/>
        <v>0</v>
      </c>
      <c r="J503" s="100">
        <f t="shared" si="85"/>
        <v>27424818</v>
      </c>
      <c r="K503" s="100">
        <f t="shared" si="85"/>
        <v>11875000</v>
      </c>
      <c r="L503" s="3"/>
      <c r="M503" s="58"/>
    </row>
    <row r="504" spans="1:13" ht="25.5" x14ac:dyDescent="0.2">
      <c r="A504" s="10" t="s">
        <v>461</v>
      </c>
      <c r="B504" s="5" t="s">
        <v>117</v>
      </c>
      <c r="C504" s="231"/>
      <c r="D504" s="231"/>
      <c r="E504" s="232"/>
      <c r="F504" s="232"/>
      <c r="G504" s="232"/>
      <c r="H504" s="8">
        <f t="shared" si="84"/>
        <v>2265504</v>
      </c>
      <c r="I504" s="100">
        <f t="shared" si="85"/>
        <v>1458915.47</v>
      </c>
      <c r="J504" s="100">
        <f t="shared" si="85"/>
        <v>806588.53</v>
      </c>
      <c r="K504" s="100">
        <f t="shared" si="85"/>
        <v>0</v>
      </c>
      <c r="L504" s="3"/>
      <c r="M504" s="58"/>
    </row>
    <row r="505" spans="1:13" ht="25.5" x14ac:dyDescent="0.2">
      <c r="A505" s="10" t="s">
        <v>462</v>
      </c>
      <c r="B505" s="5" t="s">
        <v>118</v>
      </c>
      <c r="C505" s="200"/>
      <c r="D505" s="200"/>
      <c r="E505" s="201"/>
      <c r="F505" s="201"/>
      <c r="G505" s="201"/>
      <c r="H505" s="8">
        <f t="shared" si="84"/>
        <v>43044575.899999999</v>
      </c>
      <c r="I505" s="114">
        <f t="shared" si="85"/>
        <v>27719393.899999999</v>
      </c>
      <c r="J505" s="114">
        <f t="shared" si="85"/>
        <v>15325182</v>
      </c>
      <c r="K505" s="114">
        <f t="shared" si="85"/>
        <v>0</v>
      </c>
      <c r="L505" s="3"/>
      <c r="M505" s="58"/>
    </row>
    <row r="506" spans="1:13" ht="25.5" x14ac:dyDescent="0.2">
      <c r="A506" s="10" t="s">
        <v>461</v>
      </c>
      <c r="B506" s="5" t="s">
        <v>119</v>
      </c>
      <c r="C506" s="231"/>
      <c r="D506" s="231"/>
      <c r="E506" s="232"/>
      <c r="F506" s="232"/>
      <c r="G506" s="232"/>
      <c r="H506" s="8">
        <f t="shared" si="84"/>
        <v>55475.5</v>
      </c>
      <c r="I506" s="100">
        <f t="shared" si="85"/>
        <v>55475.5</v>
      </c>
      <c r="J506" s="100">
        <f t="shared" si="85"/>
        <v>0</v>
      </c>
      <c r="K506" s="100">
        <f t="shared" si="85"/>
        <v>0</v>
      </c>
      <c r="L506" s="3"/>
      <c r="M506" s="58"/>
    </row>
    <row r="507" spans="1:13" ht="25.5" x14ac:dyDescent="0.2">
      <c r="A507" s="10" t="s">
        <v>462</v>
      </c>
      <c r="B507" s="5" t="s">
        <v>120</v>
      </c>
      <c r="C507" s="94"/>
      <c r="D507" s="94"/>
      <c r="E507" s="95"/>
      <c r="F507" s="95"/>
      <c r="G507" s="95"/>
      <c r="H507" s="8">
        <f t="shared" si="84"/>
        <v>1054034.5</v>
      </c>
      <c r="I507" s="100">
        <f t="shared" si="85"/>
        <v>1054034.5</v>
      </c>
      <c r="J507" s="100">
        <f t="shared" si="85"/>
        <v>0</v>
      </c>
      <c r="K507" s="100">
        <f t="shared" si="85"/>
        <v>0</v>
      </c>
      <c r="L507" s="3"/>
      <c r="M507" s="58"/>
    </row>
    <row r="508" spans="1:13" ht="25.5" x14ac:dyDescent="0.2">
      <c r="A508" s="84" t="s">
        <v>461</v>
      </c>
      <c r="B508" s="25" t="s">
        <v>121</v>
      </c>
      <c r="C508" s="94"/>
      <c r="D508" s="94"/>
      <c r="E508" s="95"/>
      <c r="F508" s="95"/>
      <c r="G508" s="95"/>
      <c r="H508" s="8">
        <f t="shared" si="84"/>
        <v>250000</v>
      </c>
      <c r="I508" s="100">
        <f t="shared" si="85"/>
        <v>250000</v>
      </c>
      <c r="J508" s="100">
        <f t="shared" si="85"/>
        <v>0</v>
      </c>
      <c r="K508" s="100">
        <f t="shared" si="85"/>
        <v>0</v>
      </c>
      <c r="L508" s="3"/>
      <c r="M508" s="58"/>
    </row>
    <row r="509" spans="1:13" ht="25.5" x14ac:dyDescent="0.2">
      <c r="A509" s="117" t="s">
        <v>462</v>
      </c>
      <c r="B509" s="5" t="s">
        <v>121</v>
      </c>
      <c r="C509" s="94"/>
      <c r="D509" s="94"/>
      <c r="E509" s="95"/>
      <c r="F509" s="95"/>
      <c r="G509" s="95"/>
      <c r="H509" s="8">
        <f t="shared" si="84"/>
        <v>4750000</v>
      </c>
      <c r="I509" s="100">
        <f t="shared" si="85"/>
        <v>4750000</v>
      </c>
      <c r="J509" s="100">
        <f t="shared" si="85"/>
        <v>0</v>
      </c>
      <c r="K509" s="100">
        <f t="shared" si="85"/>
        <v>0</v>
      </c>
      <c r="L509" s="3"/>
      <c r="M509" s="58"/>
    </row>
    <row r="510" spans="1:13" ht="25.5" x14ac:dyDescent="0.2">
      <c r="A510" s="117" t="s">
        <v>252</v>
      </c>
      <c r="B510" s="111" t="s">
        <v>256</v>
      </c>
      <c r="C510" s="94"/>
      <c r="D510" s="94"/>
      <c r="E510" s="95"/>
      <c r="F510" s="95"/>
      <c r="G510" s="95"/>
      <c r="H510" s="8">
        <f t="shared" si="84"/>
        <v>8421052.629999999</v>
      </c>
      <c r="I510" s="100">
        <f t="shared" ref="I510:K513" si="86">I440</f>
        <v>0</v>
      </c>
      <c r="J510" s="100">
        <f t="shared" si="86"/>
        <v>3157894.74</v>
      </c>
      <c r="K510" s="100">
        <f t="shared" si="86"/>
        <v>5263157.8899999997</v>
      </c>
      <c r="L510" s="3"/>
      <c r="M510" s="58"/>
    </row>
    <row r="511" spans="1:13" ht="25.5" x14ac:dyDescent="0.2">
      <c r="A511" s="117" t="s">
        <v>255</v>
      </c>
      <c r="B511" s="111" t="s">
        <v>257</v>
      </c>
      <c r="C511" s="94"/>
      <c r="D511" s="94"/>
      <c r="E511" s="95"/>
      <c r="F511" s="95"/>
      <c r="G511" s="95"/>
      <c r="H511" s="8">
        <f t="shared" si="84"/>
        <v>160000000</v>
      </c>
      <c r="I511" s="100">
        <f t="shared" si="86"/>
        <v>0</v>
      </c>
      <c r="J511" s="100">
        <f t="shared" si="86"/>
        <v>60000000</v>
      </c>
      <c r="K511" s="100">
        <f t="shared" si="86"/>
        <v>100000000</v>
      </c>
      <c r="L511" s="3"/>
      <c r="M511" s="58"/>
    </row>
    <row r="512" spans="1:13" ht="25.5" x14ac:dyDescent="0.2">
      <c r="A512" s="117" t="s">
        <v>381</v>
      </c>
      <c r="B512" s="111" t="s">
        <v>395</v>
      </c>
      <c r="C512" s="94"/>
      <c r="D512" s="94"/>
      <c r="E512" s="95"/>
      <c r="F512" s="95"/>
      <c r="G512" s="95"/>
      <c r="H512" s="8">
        <f t="shared" si="84"/>
        <v>35891.74</v>
      </c>
      <c r="I512" s="100">
        <f t="shared" si="86"/>
        <v>35891.74</v>
      </c>
      <c r="J512" s="100">
        <f t="shared" si="86"/>
        <v>0</v>
      </c>
      <c r="K512" s="100">
        <f t="shared" si="86"/>
        <v>0</v>
      </c>
      <c r="L512" s="3"/>
      <c r="M512" s="58"/>
    </row>
    <row r="513" spans="1:13" ht="25.5" x14ac:dyDescent="0.2">
      <c r="A513" s="117" t="s">
        <v>245</v>
      </c>
      <c r="B513" s="111" t="s">
        <v>395</v>
      </c>
      <c r="C513" s="94"/>
      <c r="D513" s="94"/>
      <c r="E513" s="95"/>
      <c r="F513" s="95"/>
      <c r="G513" s="95"/>
      <c r="H513" s="8">
        <f t="shared" si="84"/>
        <v>3553282.41</v>
      </c>
      <c r="I513" s="100">
        <f t="shared" si="86"/>
        <v>3553282.41</v>
      </c>
      <c r="J513" s="100">
        <f t="shared" si="86"/>
        <v>0</v>
      </c>
      <c r="K513" s="100">
        <f t="shared" si="86"/>
        <v>0</v>
      </c>
      <c r="L513" s="3"/>
      <c r="M513" s="58"/>
    </row>
    <row r="514" spans="1:13" ht="25.5" x14ac:dyDescent="0.2">
      <c r="A514" s="117" t="s">
        <v>473</v>
      </c>
      <c r="B514" s="111" t="s">
        <v>180</v>
      </c>
      <c r="C514" s="94"/>
      <c r="D514" s="94"/>
      <c r="E514" s="95"/>
      <c r="F514" s="95"/>
      <c r="G514" s="95"/>
      <c r="H514" s="8">
        <f t="shared" si="84"/>
        <v>7897.58</v>
      </c>
      <c r="I514" s="100">
        <f t="shared" ref="I514:K519" si="87">I444</f>
        <v>7897.58</v>
      </c>
      <c r="J514" s="100">
        <f t="shared" si="87"/>
        <v>0</v>
      </c>
      <c r="K514" s="100">
        <f t="shared" si="87"/>
        <v>0</v>
      </c>
      <c r="L514" s="3"/>
      <c r="M514" s="58"/>
    </row>
    <row r="515" spans="1:13" ht="25.5" x14ac:dyDescent="0.2">
      <c r="A515" s="117" t="s">
        <v>474</v>
      </c>
      <c r="B515" s="111" t="s">
        <v>186</v>
      </c>
      <c r="C515" s="94"/>
      <c r="D515" s="94"/>
      <c r="E515" s="95"/>
      <c r="F515" s="95"/>
      <c r="G515" s="95"/>
      <c r="H515" s="8">
        <f t="shared" si="84"/>
        <v>781860</v>
      </c>
      <c r="I515" s="100">
        <f t="shared" si="87"/>
        <v>781860</v>
      </c>
      <c r="J515" s="100">
        <f t="shared" si="87"/>
        <v>0</v>
      </c>
      <c r="K515" s="100">
        <f t="shared" si="87"/>
        <v>0</v>
      </c>
      <c r="L515" s="3"/>
      <c r="M515" s="58"/>
    </row>
    <row r="516" spans="1:13" ht="25.5" x14ac:dyDescent="0.2">
      <c r="A516" s="117" t="s">
        <v>473</v>
      </c>
      <c r="B516" s="111" t="s">
        <v>181</v>
      </c>
      <c r="C516" s="94"/>
      <c r="D516" s="94"/>
      <c r="E516" s="95"/>
      <c r="F516" s="95"/>
      <c r="G516" s="95"/>
      <c r="H516" s="8">
        <f t="shared" si="84"/>
        <v>6732.12</v>
      </c>
      <c r="I516" s="100">
        <f t="shared" si="87"/>
        <v>6732.12</v>
      </c>
      <c r="J516" s="100">
        <f t="shared" si="87"/>
        <v>0</v>
      </c>
      <c r="K516" s="100">
        <f t="shared" si="87"/>
        <v>0</v>
      </c>
      <c r="L516" s="3"/>
      <c r="M516" s="58"/>
    </row>
    <row r="517" spans="1:13" ht="25.5" x14ac:dyDescent="0.2">
      <c r="A517" s="117" t="s">
        <v>474</v>
      </c>
      <c r="B517" s="111" t="s">
        <v>187</v>
      </c>
      <c r="C517" s="94"/>
      <c r="D517" s="94"/>
      <c r="E517" s="95"/>
      <c r="F517" s="95"/>
      <c r="G517" s="95"/>
      <c r="H517" s="8">
        <f t="shared" si="84"/>
        <v>666480</v>
      </c>
      <c r="I517" s="100">
        <f t="shared" si="87"/>
        <v>666480</v>
      </c>
      <c r="J517" s="100">
        <f t="shared" si="87"/>
        <v>0</v>
      </c>
      <c r="K517" s="100">
        <f t="shared" si="87"/>
        <v>0</v>
      </c>
      <c r="L517" s="3"/>
      <c r="M517" s="58"/>
    </row>
    <row r="518" spans="1:13" ht="25.5" x14ac:dyDescent="0.2">
      <c r="A518" s="117" t="s">
        <v>473</v>
      </c>
      <c r="B518" s="111" t="s">
        <v>182</v>
      </c>
      <c r="C518" s="94"/>
      <c r="D518" s="94"/>
      <c r="E518" s="95"/>
      <c r="F518" s="95"/>
      <c r="G518" s="95"/>
      <c r="H518" s="8">
        <f t="shared" si="84"/>
        <v>4808.38</v>
      </c>
      <c r="I518" s="100">
        <f t="shared" si="87"/>
        <v>4808.38</v>
      </c>
      <c r="J518" s="100">
        <f t="shared" si="87"/>
        <v>0</v>
      </c>
      <c r="K518" s="100">
        <f t="shared" si="87"/>
        <v>0</v>
      </c>
      <c r="L518" s="3"/>
      <c r="M518" s="58"/>
    </row>
    <row r="519" spans="1:13" ht="25.5" x14ac:dyDescent="0.2">
      <c r="A519" s="117" t="s">
        <v>474</v>
      </c>
      <c r="B519" s="277" t="s">
        <v>188</v>
      </c>
      <c r="C519" s="94"/>
      <c r="D519" s="94"/>
      <c r="E519" s="95"/>
      <c r="F519" s="95"/>
      <c r="G519" s="95"/>
      <c r="H519" s="8">
        <f t="shared" si="84"/>
        <v>476030</v>
      </c>
      <c r="I519" s="100">
        <f t="shared" si="87"/>
        <v>476030</v>
      </c>
      <c r="J519" s="100">
        <f t="shared" si="87"/>
        <v>0</v>
      </c>
      <c r="K519" s="100">
        <f t="shared" si="87"/>
        <v>0</v>
      </c>
      <c r="L519" s="3"/>
      <c r="M519" s="58"/>
    </row>
    <row r="520" spans="1:13" ht="25.5" x14ac:dyDescent="0.2">
      <c r="A520" s="10" t="s">
        <v>457</v>
      </c>
      <c r="B520" s="111" t="s">
        <v>109</v>
      </c>
      <c r="C520" s="144"/>
      <c r="D520" s="144"/>
      <c r="E520" s="145"/>
      <c r="F520" s="145"/>
      <c r="G520" s="145"/>
      <c r="H520" s="8">
        <f t="shared" si="84"/>
        <v>2869887.41</v>
      </c>
      <c r="I520" s="8">
        <f t="shared" ref="I520:K543" si="88">I450</f>
        <v>2869887.41</v>
      </c>
      <c r="J520" s="8">
        <f t="shared" si="88"/>
        <v>0</v>
      </c>
      <c r="K520" s="8">
        <f t="shared" si="88"/>
        <v>0</v>
      </c>
      <c r="M520" s="58"/>
    </row>
    <row r="521" spans="1:13" ht="25.5" x14ac:dyDescent="0.2">
      <c r="A521" s="10" t="s">
        <v>473</v>
      </c>
      <c r="B521" s="5" t="s">
        <v>284</v>
      </c>
      <c r="C521" s="144"/>
      <c r="D521" s="144"/>
      <c r="E521" s="145"/>
      <c r="F521" s="145"/>
      <c r="G521" s="145"/>
      <c r="H521" s="8">
        <f t="shared" si="84"/>
        <v>77699.740000000005</v>
      </c>
      <c r="I521" s="8">
        <f t="shared" si="88"/>
        <v>77699.740000000005</v>
      </c>
      <c r="J521" s="8">
        <f t="shared" si="88"/>
        <v>0</v>
      </c>
      <c r="K521" s="8">
        <f t="shared" si="88"/>
        <v>0</v>
      </c>
      <c r="M521" s="58"/>
    </row>
    <row r="522" spans="1:13" ht="25.5" x14ac:dyDescent="0.2">
      <c r="A522" s="10" t="s">
        <v>474</v>
      </c>
      <c r="B522" s="5" t="s">
        <v>284</v>
      </c>
      <c r="C522" s="144"/>
      <c r="D522" s="144"/>
      <c r="E522" s="145"/>
      <c r="F522" s="145"/>
      <c r="G522" s="145"/>
      <c r="H522" s="8">
        <f t="shared" si="84"/>
        <v>77074.399999999994</v>
      </c>
      <c r="I522" s="8">
        <f t="shared" si="88"/>
        <v>77074.399999999994</v>
      </c>
      <c r="J522" s="8">
        <f t="shared" si="88"/>
        <v>0</v>
      </c>
      <c r="K522" s="8">
        <f t="shared" si="88"/>
        <v>0</v>
      </c>
      <c r="M522" s="58"/>
    </row>
    <row r="523" spans="1:13" ht="25.5" x14ac:dyDescent="0.2">
      <c r="A523" s="117" t="s">
        <v>232</v>
      </c>
      <c r="B523" s="111" t="s">
        <v>284</v>
      </c>
      <c r="C523" s="144"/>
      <c r="D523" s="144"/>
      <c r="E523" s="145"/>
      <c r="F523" s="145"/>
      <c r="G523" s="145"/>
      <c r="H523" s="8">
        <f t="shared" si="84"/>
        <v>7615200</v>
      </c>
      <c r="I523" s="8">
        <f t="shared" si="88"/>
        <v>7615200</v>
      </c>
      <c r="J523" s="8">
        <f t="shared" si="88"/>
        <v>0</v>
      </c>
      <c r="K523" s="8">
        <f t="shared" si="88"/>
        <v>0</v>
      </c>
      <c r="M523" s="58"/>
    </row>
    <row r="524" spans="1:13" ht="25.5" x14ac:dyDescent="0.2">
      <c r="A524" s="117" t="s">
        <v>473</v>
      </c>
      <c r="B524" s="111" t="s">
        <v>286</v>
      </c>
      <c r="C524" s="144"/>
      <c r="D524" s="144"/>
      <c r="E524" s="145"/>
      <c r="F524" s="145"/>
      <c r="G524" s="145"/>
      <c r="H524" s="8">
        <f t="shared" si="84"/>
        <v>63351.31</v>
      </c>
      <c r="I524" s="8">
        <f t="shared" si="88"/>
        <v>63351.31</v>
      </c>
      <c r="J524" s="8">
        <f t="shared" si="88"/>
        <v>0</v>
      </c>
      <c r="K524" s="8">
        <f t="shared" si="88"/>
        <v>0</v>
      </c>
      <c r="M524" s="58"/>
    </row>
    <row r="525" spans="1:13" ht="25.5" x14ac:dyDescent="0.2">
      <c r="A525" s="117" t="s">
        <v>474</v>
      </c>
      <c r="B525" s="111" t="s">
        <v>286</v>
      </c>
      <c r="C525" s="144"/>
      <c r="D525" s="144"/>
      <c r="E525" s="145"/>
      <c r="F525" s="145"/>
      <c r="G525" s="145"/>
      <c r="H525" s="8">
        <f t="shared" si="84"/>
        <v>62879.4</v>
      </c>
      <c r="I525" s="8">
        <f t="shared" si="88"/>
        <v>62879.4</v>
      </c>
      <c r="J525" s="8">
        <f t="shared" si="88"/>
        <v>0</v>
      </c>
      <c r="K525" s="8">
        <f t="shared" si="88"/>
        <v>0</v>
      </c>
      <c r="M525" s="58"/>
    </row>
    <row r="526" spans="1:13" ht="25.5" x14ac:dyDescent="0.2">
      <c r="A526" s="117" t="s">
        <v>232</v>
      </c>
      <c r="B526" s="111" t="s">
        <v>285</v>
      </c>
      <c r="C526" s="144"/>
      <c r="D526" s="144"/>
      <c r="E526" s="145"/>
      <c r="F526" s="145"/>
      <c r="G526" s="145"/>
      <c r="H526" s="8">
        <f t="shared" si="84"/>
        <v>6208900</v>
      </c>
      <c r="I526" s="8">
        <f t="shared" si="88"/>
        <v>6208900</v>
      </c>
      <c r="J526" s="8">
        <f t="shared" si="88"/>
        <v>0</v>
      </c>
      <c r="K526" s="8">
        <f t="shared" si="88"/>
        <v>0</v>
      </c>
      <c r="M526" s="58"/>
    </row>
    <row r="527" spans="1:13" ht="25.5" x14ac:dyDescent="0.2">
      <c r="A527" s="166" t="s">
        <v>473</v>
      </c>
      <c r="B527" s="111" t="s">
        <v>288</v>
      </c>
      <c r="C527" s="144"/>
      <c r="D527" s="144"/>
      <c r="E527" s="145"/>
      <c r="F527" s="145"/>
      <c r="G527" s="145"/>
      <c r="H527" s="8">
        <f t="shared" si="84"/>
        <v>91364.28</v>
      </c>
      <c r="I527" s="8">
        <f t="shared" si="88"/>
        <v>91364.28</v>
      </c>
      <c r="J527" s="8">
        <f t="shared" si="88"/>
        <v>0</v>
      </c>
      <c r="K527" s="8">
        <f t="shared" si="88"/>
        <v>0</v>
      </c>
      <c r="M527" s="58"/>
    </row>
    <row r="528" spans="1:13" ht="25.5" x14ac:dyDescent="0.2">
      <c r="A528" s="117" t="s">
        <v>474</v>
      </c>
      <c r="B528" s="111" t="s">
        <v>289</v>
      </c>
      <c r="C528" s="144"/>
      <c r="D528" s="144"/>
      <c r="E528" s="145"/>
      <c r="F528" s="145"/>
      <c r="G528" s="145"/>
      <c r="H528" s="8">
        <f t="shared" si="84"/>
        <v>90563.7</v>
      </c>
      <c r="I528" s="8">
        <f t="shared" si="88"/>
        <v>90563.7</v>
      </c>
      <c r="J528" s="8">
        <f t="shared" si="88"/>
        <v>0</v>
      </c>
      <c r="K528" s="8">
        <f t="shared" si="88"/>
        <v>0</v>
      </c>
      <c r="M528" s="58"/>
    </row>
    <row r="529" spans="1:13" ht="25.5" x14ac:dyDescent="0.2">
      <c r="A529" s="117" t="s">
        <v>232</v>
      </c>
      <c r="B529" s="111" t="s">
        <v>287</v>
      </c>
      <c r="C529" s="144"/>
      <c r="D529" s="144"/>
      <c r="E529" s="145"/>
      <c r="F529" s="145"/>
      <c r="G529" s="145"/>
      <c r="H529" s="8">
        <f t="shared" si="84"/>
        <v>8954500</v>
      </c>
      <c r="I529" s="8">
        <f t="shared" si="88"/>
        <v>8954500</v>
      </c>
      <c r="J529" s="8">
        <f t="shared" si="88"/>
        <v>0</v>
      </c>
      <c r="K529" s="8">
        <f t="shared" si="88"/>
        <v>0</v>
      </c>
      <c r="M529" s="58"/>
    </row>
    <row r="530" spans="1:13" ht="25.5" x14ac:dyDescent="0.2">
      <c r="A530" s="84" t="s">
        <v>473</v>
      </c>
      <c r="B530" s="5" t="s">
        <v>124</v>
      </c>
      <c r="C530" s="144"/>
      <c r="D530" s="144"/>
      <c r="E530" s="145"/>
      <c r="F530" s="145"/>
      <c r="G530" s="145"/>
      <c r="H530" s="8">
        <f t="shared" si="84"/>
        <v>52000</v>
      </c>
      <c r="I530" s="8">
        <f t="shared" si="88"/>
        <v>0</v>
      </c>
      <c r="J530" s="8">
        <f t="shared" si="88"/>
        <v>52000</v>
      </c>
      <c r="K530" s="8">
        <f t="shared" si="88"/>
        <v>0</v>
      </c>
      <c r="M530" s="58"/>
    </row>
    <row r="531" spans="1:13" ht="25.5" x14ac:dyDescent="0.2">
      <c r="A531" s="10" t="s">
        <v>474</v>
      </c>
      <c r="B531" s="5" t="s">
        <v>125</v>
      </c>
      <c r="C531" s="144"/>
      <c r="D531" s="144"/>
      <c r="E531" s="145"/>
      <c r="F531" s="145"/>
      <c r="G531" s="145"/>
      <c r="H531" s="8">
        <f t="shared" si="84"/>
        <v>5148000</v>
      </c>
      <c r="I531" s="8">
        <f t="shared" si="88"/>
        <v>0</v>
      </c>
      <c r="J531" s="8">
        <f t="shared" si="88"/>
        <v>5148000</v>
      </c>
      <c r="K531" s="8">
        <f t="shared" si="88"/>
        <v>0</v>
      </c>
      <c r="M531" s="58"/>
    </row>
    <row r="532" spans="1:13" ht="25.5" x14ac:dyDescent="0.2">
      <c r="A532" s="10" t="s">
        <v>473</v>
      </c>
      <c r="B532" s="5" t="s">
        <v>126</v>
      </c>
      <c r="C532" s="144"/>
      <c r="D532" s="144"/>
      <c r="E532" s="145"/>
      <c r="F532" s="145"/>
      <c r="G532" s="145"/>
      <c r="H532" s="8">
        <f t="shared" si="84"/>
        <v>56000</v>
      </c>
      <c r="I532" s="8">
        <f t="shared" si="88"/>
        <v>0</v>
      </c>
      <c r="J532" s="8">
        <f t="shared" si="88"/>
        <v>56000</v>
      </c>
      <c r="K532" s="8">
        <f t="shared" si="88"/>
        <v>0</v>
      </c>
      <c r="M532" s="58"/>
    </row>
    <row r="533" spans="1:13" ht="25.5" x14ac:dyDescent="0.2">
      <c r="A533" s="10" t="s">
        <v>474</v>
      </c>
      <c r="B533" s="5" t="s">
        <v>127</v>
      </c>
      <c r="C533" s="144"/>
      <c r="D533" s="144"/>
      <c r="E533" s="145"/>
      <c r="F533" s="145"/>
      <c r="G533" s="145"/>
      <c r="H533" s="8">
        <f t="shared" si="84"/>
        <v>5544000</v>
      </c>
      <c r="I533" s="8">
        <f t="shared" si="88"/>
        <v>0</v>
      </c>
      <c r="J533" s="8">
        <f t="shared" si="88"/>
        <v>5544000</v>
      </c>
      <c r="K533" s="8">
        <f t="shared" si="88"/>
        <v>0</v>
      </c>
      <c r="M533" s="58"/>
    </row>
    <row r="534" spans="1:13" ht="25.5" x14ac:dyDescent="0.2">
      <c r="A534" s="10" t="s">
        <v>473</v>
      </c>
      <c r="B534" s="5" t="s">
        <v>128</v>
      </c>
      <c r="C534" s="144"/>
      <c r="D534" s="144"/>
      <c r="E534" s="145"/>
      <c r="F534" s="145"/>
      <c r="G534" s="145"/>
      <c r="H534" s="8">
        <f t="shared" si="84"/>
        <v>44000</v>
      </c>
      <c r="I534" s="8">
        <f t="shared" si="88"/>
        <v>0</v>
      </c>
      <c r="J534" s="8">
        <f t="shared" si="88"/>
        <v>44000</v>
      </c>
      <c r="K534" s="8">
        <f t="shared" si="88"/>
        <v>0</v>
      </c>
      <c r="M534" s="58"/>
    </row>
    <row r="535" spans="1:13" ht="25.5" x14ac:dyDescent="0.2">
      <c r="A535" s="117" t="s">
        <v>474</v>
      </c>
      <c r="B535" s="5" t="s">
        <v>129</v>
      </c>
      <c r="C535" s="144"/>
      <c r="D535" s="144"/>
      <c r="E535" s="145"/>
      <c r="F535" s="145"/>
      <c r="G535" s="145"/>
      <c r="H535" s="8">
        <f t="shared" si="84"/>
        <v>4356000</v>
      </c>
      <c r="I535" s="8">
        <f t="shared" si="88"/>
        <v>0</v>
      </c>
      <c r="J535" s="8">
        <f t="shared" si="88"/>
        <v>4356000</v>
      </c>
      <c r="K535" s="8">
        <f t="shared" si="88"/>
        <v>0</v>
      </c>
      <c r="M535" s="58"/>
    </row>
    <row r="536" spans="1:13" ht="25.5" x14ac:dyDescent="0.2">
      <c r="A536" s="238" t="s">
        <v>377</v>
      </c>
      <c r="B536" s="239" t="s">
        <v>10</v>
      </c>
      <c r="C536" s="144"/>
      <c r="D536" s="144"/>
      <c r="E536" s="145"/>
      <c r="F536" s="145"/>
      <c r="G536" s="145"/>
      <c r="H536" s="8">
        <f t="shared" si="84"/>
        <v>870000</v>
      </c>
      <c r="I536" s="8">
        <f t="shared" si="88"/>
        <v>870000</v>
      </c>
      <c r="J536" s="8">
        <f t="shared" si="88"/>
        <v>0</v>
      </c>
      <c r="K536" s="8">
        <f t="shared" si="88"/>
        <v>0</v>
      </c>
      <c r="M536" s="58"/>
    </row>
    <row r="537" spans="1:13" ht="25.5" x14ac:dyDescent="0.2">
      <c r="A537" s="117" t="s">
        <v>379</v>
      </c>
      <c r="B537" s="5" t="s">
        <v>191</v>
      </c>
      <c r="C537" s="144"/>
      <c r="D537" s="144"/>
      <c r="E537" s="145" t="s">
        <v>483</v>
      </c>
      <c r="F537" s="145"/>
      <c r="G537" s="145"/>
      <c r="H537" s="8">
        <f t="shared" si="84"/>
        <v>3333333.34</v>
      </c>
      <c r="I537" s="8">
        <f t="shared" si="88"/>
        <v>808080.81</v>
      </c>
      <c r="J537" s="8">
        <f t="shared" si="88"/>
        <v>2525252.5299999998</v>
      </c>
      <c r="K537" s="8">
        <f t="shared" si="88"/>
        <v>0</v>
      </c>
      <c r="M537" s="58"/>
    </row>
    <row r="538" spans="1:13" ht="25.5" x14ac:dyDescent="0.2">
      <c r="A538" s="117" t="s">
        <v>380</v>
      </c>
      <c r="B538" s="5" t="s">
        <v>191</v>
      </c>
      <c r="C538" s="144"/>
      <c r="D538" s="144"/>
      <c r="E538" s="145"/>
      <c r="F538" s="145"/>
      <c r="G538" s="145"/>
      <c r="H538" s="8">
        <f t="shared" si="84"/>
        <v>330000000</v>
      </c>
      <c r="I538" s="8">
        <f t="shared" si="88"/>
        <v>80000000</v>
      </c>
      <c r="J538" s="8">
        <f t="shared" si="88"/>
        <v>250000000</v>
      </c>
      <c r="K538" s="8">
        <f t="shared" si="88"/>
        <v>0</v>
      </c>
      <c r="M538" s="58"/>
    </row>
    <row r="539" spans="1:13" ht="25.5" x14ac:dyDescent="0.2">
      <c r="A539" s="10" t="s">
        <v>363</v>
      </c>
      <c r="B539" s="111" t="s">
        <v>10</v>
      </c>
      <c r="C539" s="144"/>
      <c r="D539" s="144"/>
      <c r="E539" s="145"/>
      <c r="F539" s="145"/>
      <c r="G539" s="145"/>
      <c r="H539" s="8">
        <f t="shared" si="84"/>
        <v>2198560.46</v>
      </c>
      <c r="I539" s="8">
        <f t="shared" si="88"/>
        <v>2198560.46</v>
      </c>
      <c r="J539" s="8">
        <f t="shared" si="88"/>
        <v>0</v>
      </c>
      <c r="K539" s="8">
        <f t="shared" si="88"/>
        <v>0</v>
      </c>
      <c r="M539" s="58"/>
    </row>
    <row r="540" spans="1:13" ht="25.5" x14ac:dyDescent="0.2">
      <c r="A540" s="10" t="s">
        <v>548</v>
      </c>
      <c r="B540" s="5" t="s">
        <v>132</v>
      </c>
      <c r="C540" s="144"/>
      <c r="D540" s="144"/>
      <c r="E540" s="145"/>
      <c r="F540" s="145"/>
      <c r="G540" s="145"/>
      <c r="H540" s="8">
        <f t="shared" si="84"/>
        <v>407100.44999999995</v>
      </c>
      <c r="I540" s="8">
        <f t="shared" si="88"/>
        <v>0</v>
      </c>
      <c r="J540" s="8">
        <f t="shared" si="88"/>
        <v>271400.3</v>
      </c>
      <c r="K540" s="8">
        <f t="shared" si="88"/>
        <v>135700.15</v>
      </c>
      <c r="M540" s="58"/>
    </row>
    <row r="541" spans="1:13" ht="25.5" x14ac:dyDescent="0.2">
      <c r="A541" s="10" t="s">
        <v>545</v>
      </c>
      <c r="B541" s="5" t="s">
        <v>132</v>
      </c>
      <c r="C541" s="144"/>
      <c r="D541" s="144"/>
      <c r="E541" s="145"/>
      <c r="F541" s="145"/>
      <c r="G541" s="145"/>
      <c r="H541" s="8">
        <f t="shared" si="84"/>
        <v>40302945.150000006</v>
      </c>
      <c r="I541" s="8">
        <f t="shared" si="88"/>
        <v>0</v>
      </c>
      <c r="J541" s="8">
        <f t="shared" si="88"/>
        <v>26868630.100000001</v>
      </c>
      <c r="K541" s="8">
        <f t="shared" si="88"/>
        <v>13434315.050000001</v>
      </c>
      <c r="M541" s="58"/>
    </row>
    <row r="542" spans="1:13" ht="25.5" x14ac:dyDescent="0.2">
      <c r="A542" s="117" t="s">
        <v>548</v>
      </c>
      <c r="B542" s="111" t="s">
        <v>151</v>
      </c>
      <c r="C542" s="144"/>
      <c r="D542" s="144"/>
      <c r="E542" s="145"/>
      <c r="F542" s="145"/>
      <c r="G542" s="145"/>
      <c r="H542" s="8">
        <f t="shared" si="84"/>
        <v>1635564.54</v>
      </c>
      <c r="I542" s="8">
        <f t="shared" si="88"/>
        <v>1635564.54</v>
      </c>
      <c r="J542" s="8">
        <f t="shared" si="88"/>
        <v>0</v>
      </c>
      <c r="K542" s="8">
        <f t="shared" si="88"/>
        <v>0</v>
      </c>
      <c r="M542" s="58"/>
    </row>
    <row r="543" spans="1:13" ht="25.5" x14ac:dyDescent="0.2">
      <c r="A543" s="117" t="s">
        <v>545</v>
      </c>
      <c r="B543" s="111" t="s">
        <v>152</v>
      </c>
      <c r="C543" s="144"/>
      <c r="D543" s="144"/>
      <c r="E543" s="145"/>
      <c r="F543" s="145"/>
      <c r="G543" s="145"/>
      <c r="H543" s="8">
        <f t="shared" si="84"/>
        <v>161920889.11000001</v>
      </c>
      <c r="I543" s="8">
        <f t="shared" si="88"/>
        <v>161920889.11000001</v>
      </c>
      <c r="J543" s="8">
        <f t="shared" si="88"/>
        <v>0</v>
      </c>
      <c r="K543" s="8">
        <f t="shared" si="88"/>
        <v>0</v>
      </c>
      <c r="M543" s="58"/>
    </row>
    <row r="544" spans="1:13" ht="25.5" x14ac:dyDescent="0.2">
      <c r="A544" s="117" t="s">
        <v>548</v>
      </c>
      <c r="B544" s="5" t="s">
        <v>290</v>
      </c>
      <c r="C544" s="144"/>
      <c r="D544" s="144"/>
      <c r="E544" s="145"/>
      <c r="F544" s="145"/>
      <c r="G544" s="145"/>
      <c r="H544" s="8">
        <f t="shared" si="84"/>
        <v>4058685.79</v>
      </c>
      <c r="I544" s="8">
        <f t="shared" ref="I544:K548" si="89">I474</f>
        <v>4058685.79</v>
      </c>
      <c r="J544" s="8">
        <f t="shared" si="89"/>
        <v>0</v>
      </c>
      <c r="K544" s="8">
        <f t="shared" si="89"/>
        <v>0</v>
      </c>
      <c r="M544" s="58"/>
    </row>
    <row r="545" spans="1:13" ht="25.5" x14ac:dyDescent="0.2">
      <c r="A545" s="117" t="s">
        <v>194</v>
      </c>
      <c r="B545" s="111" t="s">
        <v>104</v>
      </c>
      <c r="C545" s="144"/>
      <c r="D545" s="144"/>
      <c r="E545" s="145"/>
      <c r="F545" s="145"/>
      <c r="G545" s="145"/>
      <c r="H545" s="8">
        <f t="shared" si="84"/>
        <v>1865870.41</v>
      </c>
      <c r="I545" s="8">
        <f t="shared" si="89"/>
        <v>1865870.41</v>
      </c>
      <c r="J545" s="8">
        <f t="shared" si="89"/>
        <v>0</v>
      </c>
      <c r="K545" s="8">
        <f t="shared" si="89"/>
        <v>0</v>
      </c>
      <c r="M545" s="58"/>
    </row>
    <row r="546" spans="1:13" ht="25.5" x14ac:dyDescent="0.2">
      <c r="A546" s="117" t="s">
        <v>545</v>
      </c>
      <c r="B546" s="5" t="s">
        <v>290</v>
      </c>
      <c r="C546" s="144"/>
      <c r="D546" s="144"/>
      <c r="E546" s="145"/>
      <c r="F546" s="145"/>
      <c r="G546" s="145"/>
      <c r="H546" s="8">
        <f t="shared" si="84"/>
        <v>24108593.620000001</v>
      </c>
      <c r="I546" s="8">
        <f t="shared" si="89"/>
        <v>24108593.620000001</v>
      </c>
      <c r="J546" s="8">
        <f t="shared" si="89"/>
        <v>0</v>
      </c>
      <c r="K546" s="8">
        <f t="shared" si="89"/>
        <v>0</v>
      </c>
      <c r="M546" s="58"/>
    </row>
    <row r="547" spans="1:13" ht="25.5" x14ac:dyDescent="0.2">
      <c r="A547" s="117" t="s">
        <v>195</v>
      </c>
      <c r="B547" s="111" t="s">
        <v>105</v>
      </c>
      <c r="C547" s="144"/>
      <c r="D547" s="144"/>
      <c r="E547" s="145"/>
      <c r="F547" s="145"/>
      <c r="G547" s="145"/>
      <c r="H547" s="8">
        <f t="shared" si="84"/>
        <v>11083270.210000001</v>
      </c>
      <c r="I547" s="8">
        <f t="shared" si="89"/>
        <v>11083270.210000001</v>
      </c>
      <c r="J547" s="8">
        <f t="shared" si="89"/>
        <v>0</v>
      </c>
      <c r="K547" s="8">
        <f t="shared" si="89"/>
        <v>0</v>
      </c>
      <c r="M547" s="58"/>
    </row>
    <row r="548" spans="1:13" ht="25.5" x14ac:dyDescent="0.2">
      <c r="A548" s="117" t="s">
        <v>196</v>
      </c>
      <c r="B548" s="111" t="s">
        <v>106</v>
      </c>
      <c r="C548" s="144"/>
      <c r="D548" s="144"/>
      <c r="E548" s="145"/>
      <c r="F548" s="145"/>
      <c r="G548" s="145"/>
      <c r="H548" s="8">
        <f t="shared" si="84"/>
        <v>173637900</v>
      </c>
      <c r="I548" s="8">
        <f t="shared" si="89"/>
        <v>173637900</v>
      </c>
      <c r="J548" s="8">
        <f t="shared" si="89"/>
        <v>0</v>
      </c>
      <c r="K548" s="8">
        <f t="shared" si="89"/>
        <v>0</v>
      </c>
      <c r="M548" s="58"/>
    </row>
    <row r="549" spans="1:13" ht="25.5" x14ac:dyDescent="0.2">
      <c r="A549" s="117" t="s">
        <v>546</v>
      </c>
      <c r="B549" s="5" t="s">
        <v>290</v>
      </c>
      <c r="C549" s="144"/>
      <c r="D549" s="144"/>
      <c r="E549" s="145"/>
      <c r="F549" s="145"/>
      <c r="G549" s="145"/>
      <c r="H549" s="8">
        <f t="shared" si="84"/>
        <v>377701300</v>
      </c>
      <c r="I549" s="8">
        <f t="shared" ref="I549:I562" si="90">I479</f>
        <v>377701300</v>
      </c>
      <c r="J549" s="8">
        <f t="shared" ref="J549:K556" si="91">J479</f>
        <v>0</v>
      </c>
      <c r="K549" s="8">
        <f t="shared" si="91"/>
        <v>0</v>
      </c>
      <c r="M549" s="58"/>
    </row>
    <row r="550" spans="1:13" ht="25.5" x14ac:dyDescent="0.2">
      <c r="A550" s="10" t="s">
        <v>548</v>
      </c>
      <c r="B550" s="5" t="s">
        <v>133</v>
      </c>
      <c r="C550" s="144"/>
      <c r="D550" s="144"/>
      <c r="E550" s="145"/>
      <c r="F550" s="145"/>
      <c r="G550" s="145"/>
      <c r="H550" s="8">
        <f t="shared" si="84"/>
        <v>9391885.879999999</v>
      </c>
      <c r="I550" s="8">
        <f t="shared" si="90"/>
        <v>0</v>
      </c>
      <c r="J550" s="8">
        <f t="shared" si="91"/>
        <v>3662106.17</v>
      </c>
      <c r="K550" s="8">
        <f t="shared" si="91"/>
        <v>5729779.71</v>
      </c>
      <c r="M550" s="58"/>
    </row>
    <row r="551" spans="1:13" ht="25.5" x14ac:dyDescent="0.2">
      <c r="A551" s="10" t="s">
        <v>545</v>
      </c>
      <c r="B551" s="5" t="s">
        <v>134</v>
      </c>
      <c r="C551" s="144"/>
      <c r="D551" s="144"/>
      <c r="E551" s="145"/>
      <c r="F551" s="145"/>
      <c r="G551" s="145"/>
      <c r="H551" s="8">
        <f t="shared" si="84"/>
        <v>55787802.130000003</v>
      </c>
      <c r="I551" s="8">
        <f t="shared" si="90"/>
        <v>0</v>
      </c>
      <c r="J551" s="8">
        <f t="shared" si="91"/>
        <v>21752910.640000001</v>
      </c>
      <c r="K551" s="8">
        <f t="shared" si="91"/>
        <v>34034891.490000002</v>
      </c>
      <c r="M551" s="58"/>
    </row>
    <row r="552" spans="1:13" ht="25.5" x14ac:dyDescent="0.2">
      <c r="A552" s="117" t="s">
        <v>546</v>
      </c>
      <c r="B552" s="5" t="s">
        <v>134</v>
      </c>
      <c r="C552" s="144"/>
      <c r="D552" s="144"/>
      <c r="E552" s="145"/>
      <c r="F552" s="145"/>
      <c r="G552" s="145"/>
      <c r="H552" s="8">
        <f t="shared" si="84"/>
        <v>874008900</v>
      </c>
      <c r="I552" s="8">
        <f t="shared" si="90"/>
        <v>0</v>
      </c>
      <c r="J552" s="8">
        <f t="shared" si="91"/>
        <v>340795600</v>
      </c>
      <c r="K552" s="8">
        <f t="shared" si="91"/>
        <v>533213300</v>
      </c>
      <c r="M552" s="58"/>
    </row>
    <row r="553" spans="1:13" ht="25.5" x14ac:dyDescent="0.2">
      <c r="A553" s="117" t="s">
        <v>62</v>
      </c>
      <c r="B553" s="111" t="s">
        <v>135</v>
      </c>
      <c r="C553" s="144"/>
      <c r="D553" s="144"/>
      <c r="E553" s="145"/>
      <c r="F553" s="145"/>
      <c r="G553" s="145"/>
      <c r="H553" s="8">
        <f t="shared" si="84"/>
        <v>1363357</v>
      </c>
      <c r="I553" s="8">
        <f t="shared" si="90"/>
        <v>0</v>
      </c>
      <c r="J553" s="8">
        <f t="shared" si="91"/>
        <v>192496</v>
      </c>
      <c r="K553" s="8">
        <f t="shared" si="91"/>
        <v>1170861</v>
      </c>
      <c r="M553" s="58"/>
    </row>
    <row r="554" spans="1:13" ht="25.5" x14ac:dyDescent="0.2">
      <c r="A554" s="117" t="s">
        <v>63</v>
      </c>
      <c r="B554" s="111" t="s">
        <v>136</v>
      </c>
      <c r="C554" s="144"/>
      <c r="D554" s="144"/>
      <c r="E554" s="145"/>
      <c r="F554" s="145"/>
      <c r="G554" s="145"/>
      <c r="H554" s="8">
        <f t="shared" si="84"/>
        <v>8098335</v>
      </c>
      <c r="I554" s="8">
        <f t="shared" si="90"/>
        <v>0</v>
      </c>
      <c r="J554" s="8">
        <f t="shared" si="91"/>
        <v>1143422</v>
      </c>
      <c r="K554" s="8">
        <f t="shared" si="91"/>
        <v>6954913</v>
      </c>
      <c r="M554" s="58"/>
    </row>
    <row r="555" spans="1:13" ht="25.5" x14ac:dyDescent="0.2">
      <c r="A555" s="117" t="s">
        <v>64</v>
      </c>
      <c r="B555" s="111" t="s">
        <v>137</v>
      </c>
      <c r="C555" s="144"/>
      <c r="D555" s="144"/>
      <c r="E555" s="145"/>
      <c r="F555" s="145"/>
      <c r="G555" s="145"/>
      <c r="H555" s="8">
        <f t="shared" si="84"/>
        <v>126873901</v>
      </c>
      <c r="I555" s="8">
        <f t="shared" si="90"/>
        <v>0</v>
      </c>
      <c r="J555" s="8">
        <f t="shared" si="91"/>
        <v>17913601</v>
      </c>
      <c r="K555" s="8">
        <f t="shared" si="91"/>
        <v>108960300</v>
      </c>
      <c r="M555" s="58"/>
    </row>
    <row r="556" spans="1:13" ht="25.5" x14ac:dyDescent="0.2">
      <c r="A556" s="238" t="s">
        <v>378</v>
      </c>
      <c r="B556" s="239" t="s">
        <v>109</v>
      </c>
      <c r="C556" s="144"/>
      <c r="D556" s="144"/>
      <c r="E556" s="145"/>
      <c r="F556" s="145"/>
      <c r="G556" s="145"/>
      <c r="H556" s="8">
        <f t="shared" si="84"/>
        <v>796680</v>
      </c>
      <c r="I556" s="8">
        <f t="shared" si="90"/>
        <v>796680</v>
      </c>
      <c r="J556" s="8">
        <f t="shared" si="91"/>
        <v>0</v>
      </c>
      <c r="K556" s="8">
        <f t="shared" si="91"/>
        <v>0</v>
      </c>
      <c r="M556" s="58"/>
    </row>
    <row r="557" spans="1:13" ht="25.5" x14ac:dyDescent="0.2">
      <c r="A557" s="117" t="s">
        <v>176</v>
      </c>
      <c r="B557" s="111" t="s">
        <v>10</v>
      </c>
      <c r="C557" s="144"/>
      <c r="D557" s="144"/>
      <c r="E557" s="145"/>
      <c r="F557" s="145"/>
      <c r="G557" s="145"/>
      <c r="H557" s="8">
        <f t="shared" si="84"/>
        <v>140000</v>
      </c>
      <c r="I557" s="8">
        <f t="shared" si="90"/>
        <v>140000</v>
      </c>
      <c r="J557" s="8">
        <f>J487</f>
        <v>0</v>
      </c>
      <c r="K557" s="8">
        <f>K487</f>
        <v>0</v>
      </c>
      <c r="M557" s="58"/>
    </row>
    <row r="558" spans="1:13" ht="25.5" x14ac:dyDescent="0.2">
      <c r="A558" s="238" t="s">
        <v>392</v>
      </c>
      <c r="B558" s="111" t="s">
        <v>45</v>
      </c>
      <c r="C558" s="144"/>
      <c r="D558" s="144"/>
      <c r="E558" s="145"/>
      <c r="F558" s="145"/>
      <c r="G558" s="145"/>
      <c r="H558" s="8">
        <f t="shared" si="84"/>
        <v>1347768</v>
      </c>
      <c r="I558" s="8">
        <f t="shared" si="90"/>
        <v>1347768</v>
      </c>
      <c r="J558" s="8">
        <f>J488</f>
        <v>0</v>
      </c>
      <c r="K558" s="8">
        <f>K488</f>
        <v>0</v>
      </c>
      <c r="M558" s="58"/>
    </row>
    <row r="559" spans="1:13" ht="25.5" x14ac:dyDescent="0.2">
      <c r="A559" s="238" t="s">
        <v>392</v>
      </c>
      <c r="B559" s="239" t="s">
        <v>394</v>
      </c>
      <c r="C559" s="144"/>
      <c r="D559" s="144"/>
      <c r="E559" s="145"/>
      <c r="F559" s="145"/>
      <c r="G559" s="145"/>
      <c r="H559" s="8">
        <f t="shared" si="84"/>
        <v>2182434.59</v>
      </c>
      <c r="I559" s="8">
        <f t="shared" si="90"/>
        <v>2182434.59</v>
      </c>
      <c r="J559" s="8">
        <f t="shared" ref="J559:K562" si="92">J489</f>
        <v>0</v>
      </c>
      <c r="K559" s="8">
        <f t="shared" si="92"/>
        <v>0</v>
      </c>
      <c r="M559" s="58"/>
    </row>
    <row r="560" spans="1:13" ht="25.5" x14ac:dyDescent="0.2">
      <c r="A560" s="117" t="s">
        <v>247</v>
      </c>
      <c r="B560" s="111" t="s">
        <v>249</v>
      </c>
      <c r="C560" s="144"/>
      <c r="D560" s="144"/>
      <c r="E560" s="145"/>
      <c r="F560" s="145"/>
      <c r="G560" s="145"/>
      <c r="H560" s="8">
        <f t="shared" si="84"/>
        <v>41466257.100000001</v>
      </c>
      <c r="I560" s="8">
        <f t="shared" si="90"/>
        <v>41466257.100000001</v>
      </c>
      <c r="J560" s="8">
        <f t="shared" si="92"/>
        <v>0</v>
      </c>
      <c r="K560" s="8">
        <f t="shared" si="92"/>
        <v>0</v>
      </c>
      <c r="M560" s="58"/>
    </row>
    <row r="561" spans="1:14" ht="25.5" x14ac:dyDescent="0.2">
      <c r="A561" s="10" t="s">
        <v>70</v>
      </c>
      <c r="B561" s="5" t="s">
        <v>138</v>
      </c>
      <c r="C561" s="144"/>
      <c r="D561" s="144"/>
      <c r="E561" s="145"/>
      <c r="F561" s="145"/>
      <c r="G561" s="145"/>
      <c r="H561" s="8">
        <f t="shared" si="84"/>
        <v>1262626.26</v>
      </c>
      <c r="I561" s="8">
        <f t="shared" si="90"/>
        <v>0</v>
      </c>
      <c r="J561" s="8">
        <f t="shared" si="92"/>
        <v>1262626.26</v>
      </c>
      <c r="K561" s="8">
        <f t="shared" si="92"/>
        <v>0</v>
      </c>
      <c r="M561" s="58"/>
    </row>
    <row r="562" spans="1:14" ht="26.25" thickBot="1" x14ac:dyDescent="0.25">
      <c r="A562" s="17" t="s">
        <v>71</v>
      </c>
      <c r="B562" s="6" t="s">
        <v>138</v>
      </c>
      <c r="C562" s="142"/>
      <c r="D562" s="142"/>
      <c r="E562" s="143"/>
      <c r="F562" s="143"/>
      <c r="G562" s="143"/>
      <c r="H562" s="14">
        <f t="shared" si="84"/>
        <v>125000000</v>
      </c>
      <c r="I562" s="14">
        <f t="shared" si="90"/>
        <v>0</v>
      </c>
      <c r="J562" s="14">
        <f t="shared" si="92"/>
        <v>125000000</v>
      </c>
      <c r="K562" s="14">
        <f t="shared" si="92"/>
        <v>0</v>
      </c>
      <c r="M562" s="58"/>
    </row>
    <row r="563" spans="1:14" ht="24.75" customHeight="1" thickBot="1" x14ac:dyDescent="0.25">
      <c r="A563" s="343" t="s">
        <v>291</v>
      </c>
      <c r="B563" s="343"/>
      <c r="C563" s="343"/>
      <c r="D563" s="343"/>
      <c r="E563" s="343"/>
      <c r="F563" s="343"/>
      <c r="G563" s="343"/>
      <c r="H563" s="343"/>
      <c r="I563" s="343"/>
      <c r="J563" s="343"/>
      <c r="K563" s="343"/>
      <c r="L563" s="58"/>
      <c r="M563" s="58"/>
    </row>
    <row r="564" spans="1:14" ht="31.5" customHeight="1" thickBot="1" x14ac:dyDescent="0.25">
      <c r="A564" s="359" t="s">
        <v>292</v>
      </c>
      <c r="B564" s="359"/>
      <c r="C564" s="359"/>
      <c r="D564" s="359"/>
      <c r="E564" s="359"/>
      <c r="F564" s="359"/>
      <c r="G564" s="359"/>
      <c r="H564" s="359"/>
      <c r="I564" s="359"/>
      <c r="J564" s="359"/>
      <c r="K564" s="359"/>
      <c r="L564" s="58"/>
      <c r="M564" s="58"/>
    </row>
    <row r="565" spans="1:14" ht="66" customHeight="1" thickBot="1" x14ac:dyDescent="0.25">
      <c r="A565" s="34" t="s">
        <v>78</v>
      </c>
      <c r="B565" s="195"/>
      <c r="C565" s="134"/>
      <c r="D565" s="134"/>
      <c r="E565" s="66"/>
      <c r="F565" s="66"/>
      <c r="G565" s="66"/>
      <c r="H565" s="76">
        <f>I565+J565+K565</f>
        <v>202699984</v>
      </c>
      <c r="I565" s="76">
        <f>I566+I570</f>
        <v>67307584</v>
      </c>
      <c r="J565" s="76">
        <f>J566+J570</f>
        <v>67696200</v>
      </c>
      <c r="K565" s="76">
        <f>K566+K570</f>
        <v>67696200</v>
      </c>
      <c r="L565" s="60"/>
      <c r="M565" s="58"/>
    </row>
    <row r="566" spans="1:14" ht="93.75" customHeight="1" x14ac:dyDescent="0.2">
      <c r="A566" s="110" t="s">
        <v>221</v>
      </c>
      <c r="B566" s="281" t="s">
        <v>534</v>
      </c>
      <c r="C566" s="102" t="s">
        <v>12</v>
      </c>
      <c r="D566" s="38" t="s">
        <v>222</v>
      </c>
      <c r="E566" s="36">
        <v>187292820</v>
      </c>
      <c r="F566" s="36"/>
      <c r="G566" s="36">
        <f>E566-F566</f>
        <v>187292820</v>
      </c>
      <c r="H566" s="36">
        <f t="shared" ref="H566:H576" si="93">I566+J566+K566</f>
        <v>200452468</v>
      </c>
      <c r="I566" s="36">
        <f>SUM(I567:I569)</f>
        <v>65060068</v>
      </c>
      <c r="J566" s="36">
        <f>SUM(J567:J569)</f>
        <v>67696200</v>
      </c>
      <c r="K566" s="36">
        <f>SUM(K567:K569)</f>
        <v>67696200</v>
      </c>
      <c r="L566" s="58"/>
      <c r="M566" s="58"/>
    </row>
    <row r="567" spans="1:14" ht="25.5" x14ac:dyDescent="0.2">
      <c r="A567" s="10" t="s">
        <v>223</v>
      </c>
      <c r="B567" s="211" t="s">
        <v>224</v>
      </c>
      <c r="C567" s="151"/>
      <c r="D567" s="12"/>
      <c r="E567" s="8"/>
      <c r="F567" s="8"/>
      <c r="G567" s="8"/>
      <c r="H567" s="8">
        <f t="shared" si="93"/>
        <v>114703948</v>
      </c>
      <c r="I567" s="8">
        <v>47007748</v>
      </c>
      <c r="J567" s="8">
        <v>33848100</v>
      </c>
      <c r="K567" s="8">
        <v>33848100</v>
      </c>
      <c r="L567" s="58"/>
      <c r="M567" s="58"/>
      <c r="N567" s="58"/>
    </row>
    <row r="568" spans="1:14" ht="38.25" x14ac:dyDescent="0.2">
      <c r="A568" s="10" t="s">
        <v>223</v>
      </c>
      <c r="B568" s="211" t="s">
        <v>367</v>
      </c>
      <c r="C568" s="151"/>
      <c r="D568" s="12"/>
      <c r="E568" s="8"/>
      <c r="F568" s="8"/>
      <c r="G568" s="8"/>
      <c r="H568" s="8">
        <f t="shared" si="93"/>
        <v>5144911.2</v>
      </c>
      <c r="I568" s="8">
        <v>1083139.2</v>
      </c>
      <c r="J568" s="8">
        <v>2030886</v>
      </c>
      <c r="K568" s="8">
        <v>2030886</v>
      </c>
      <c r="L568" s="58"/>
      <c r="M568" s="58"/>
      <c r="N568" s="58"/>
    </row>
    <row r="569" spans="1:14" ht="39" thickBot="1" x14ac:dyDescent="0.25">
      <c r="A569" s="89" t="s">
        <v>225</v>
      </c>
      <c r="B569" s="225" t="s">
        <v>226</v>
      </c>
      <c r="C569" s="87"/>
      <c r="D569" s="87"/>
      <c r="E569" s="27"/>
      <c r="F569" s="27"/>
      <c r="G569" s="27"/>
      <c r="H569" s="27">
        <f t="shared" si="93"/>
        <v>80603608.799999997</v>
      </c>
      <c r="I569" s="125">
        <v>16969180.800000001</v>
      </c>
      <c r="J569" s="27">
        <v>31817214</v>
      </c>
      <c r="K569" s="27">
        <v>31817214</v>
      </c>
      <c r="L569" s="58"/>
      <c r="M569" s="58"/>
      <c r="N569" s="58"/>
    </row>
    <row r="570" spans="1:14" ht="54" customHeight="1" x14ac:dyDescent="0.2">
      <c r="A570" s="190" t="s">
        <v>387</v>
      </c>
      <c r="B570" s="198" t="s">
        <v>534</v>
      </c>
      <c r="C570" s="85" t="s">
        <v>388</v>
      </c>
      <c r="D570" s="85" t="s">
        <v>543</v>
      </c>
      <c r="E570" s="15">
        <v>2247516</v>
      </c>
      <c r="F570" s="15"/>
      <c r="G570" s="15">
        <f>E570</f>
        <v>2247516</v>
      </c>
      <c r="H570" s="15">
        <f>I570+J570+K570</f>
        <v>2247516</v>
      </c>
      <c r="I570" s="15">
        <f>SUM(I571)</f>
        <v>2247516</v>
      </c>
      <c r="J570" s="15">
        <f>SUM(J571)</f>
        <v>0</v>
      </c>
      <c r="K570" s="15">
        <f>SUM(K571)</f>
        <v>0</v>
      </c>
      <c r="L570" s="58"/>
      <c r="M570" s="58"/>
      <c r="N570" s="58"/>
    </row>
    <row r="571" spans="1:14" ht="26.25" thickBot="1" x14ac:dyDescent="0.25">
      <c r="A571" s="104" t="s">
        <v>389</v>
      </c>
      <c r="B571" s="112" t="s">
        <v>521</v>
      </c>
      <c r="C571" s="13"/>
      <c r="D571" s="13"/>
      <c r="E571" s="14"/>
      <c r="F571" s="14"/>
      <c r="G571" s="14"/>
      <c r="H571" s="14">
        <f>I571+J571+K571</f>
        <v>2247516</v>
      </c>
      <c r="I571" s="14">
        <v>2247516</v>
      </c>
      <c r="J571" s="14"/>
      <c r="K571" s="14"/>
      <c r="L571" s="58"/>
      <c r="M571" s="58"/>
      <c r="N571" s="58"/>
    </row>
    <row r="572" spans="1:14" ht="25.5" customHeight="1" thickBot="1" x14ac:dyDescent="0.25">
      <c r="A572" s="344" t="s">
        <v>79</v>
      </c>
      <c r="B572" s="345"/>
      <c r="C572" s="55"/>
      <c r="D572" s="55"/>
      <c r="E572" s="55"/>
      <c r="F572" s="55"/>
      <c r="G572" s="55"/>
      <c r="H572" s="65">
        <f t="shared" si="93"/>
        <v>202699984</v>
      </c>
      <c r="I572" s="65">
        <f>SUM(I573:I576)</f>
        <v>67307584</v>
      </c>
      <c r="J572" s="65">
        <f>SUM(J573:J575)</f>
        <v>67696200</v>
      </c>
      <c r="K572" s="65">
        <f>SUM(K573:K575)</f>
        <v>67696200</v>
      </c>
      <c r="L572" s="58"/>
      <c r="M572" s="58"/>
    </row>
    <row r="573" spans="1:14" ht="25.5" x14ac:dyDescent="0.2">
      <c r="A573" s="84" t="s">
        <v>223</v>
      </c>
      <c r="B573" s="198">
        <v>9253</v>
      </c>
      <c r="C573" s="110"/>
      <c r="D573" s="110"/>
      <c r="E573" s="110"/>
      <c r="F573" s="110"/>
      <c r="G573" s="110"/>
      <c r="H573" s="92">
        <f t="shared" si="93"/>
        <v>114703948</v>
      </c>
      <c r="I573" s="92">
        <f>I567</f>
        <v>47007748</v>
      </c>
      <c r="J573" s="92">
        <f>J567</f>
        <v>33848100</v>
      </c>
      <c r="K573" s="92">
        <f>K567</f>
        <v>33848100</v>
      </c>
      <c r="L573" s="58"/>
      <c r="M573" s="58"/>
    </row>
    <row r="574" spans="1:14" ht="25.5" x14ac:dyDescent="0.2">
      <c r="A574" s="117" t="s">
        <v>223</v>
      </c>
      <c r="B574" s="211" t="s">
        <v>368</v>
      </c>
      <c r="C574" s="214"/>
      <c r="D574" s="214"/>
      <c r="E574" s="214"/>
      <c r="F574" s="214"/>
      <c r="G574" s="214"/>
      <c r="H574" s="100">
        <f t="shared" si="93"/>
        <v>5144911.2</v>
      </c>
      <c r="I574" s="100">
        <f t="shared" ref="I574:K575" si="94">I568</f>
        <v>1083139.2</v>
      </c>
      <c r="J574" s="100">
        <f t="shared" si="94"/>
        <v>2030886</v>
      </c>
      <c r="K574" s="100">
        <f t="shared" si="94"/>
        <v>2030886</v>
      </c>
      <c r="L574" s="58"/>
      <c r="M574" s="58"/>
    </row>
    <row r="575" spans="1:14" ht="25.5" x14ac:dyDescent="0.2">
      <c r="A575" s="10" t="s">
        <v>225</v>
      </c>
      <c r="B575" s="211" t="s">
        <v>227</v>
      </c>
      <c r="C575" s="214"/>
      <c r="D575" s="214"/>
      <c r="E575" s="214"/>
      <c r="F575" s="214"/>
      <c r="G575" s="214"/>
      <c r="H575" s="100">
        <f t="shared" si="93"/>
        <v>80603608.799999997</v>
      </c>
      <c r="I575" s="100">
        <f t="shared" si="94"/>
        <v>16969180.800000001</v>
      </c>
      <c r="J575" s="100">
        <f t="shared" si="94"/>
        <v>31817214</v>
      </c>
      <c r="K575" s="100">
        <f t="shared" si="94"/>
        <v>31817214</v>
      </c>
      <c r="L575" s="58"/>
      <c r="M575" s="58"/>
    </row>
    <row r="576" spans="1:14" ht="26.25" thickBot="1" x14ac:dyDescent="0.25">
      <c r="A576" s="104" t="s">
        <v>389</v>
      </c>
      <c r="B576" s="112" t="s">
        <v>390</v>
      </c>
      <c r="C576" s="266"/>
      <c r="D576" s="266"/>
      <c r="E576" s="266"/>
      <c r="F576" s="266"/>
      <c r="G576" s="266"/>
      <c r="H576" s="100">
        <f t="shared" si="93"/>
        <v>2247516</v>
      </c>
      <c r="I576" s="125">
        <f>I571</f>
        <v>2247516</v>
      </c>
      <c r="J576" s="125">
        <f>J571</f>
        <v>0</v>
      </c>
      <c r="K576" s="125">
        <f>K571</f>
        <v>0</v>
      </c>
      <c r="L576" s="58"/>
      <c r="M576" s="58"/>
    </row>
    <row r="577" spans="1:13" ht="26.25" customHeight="1" thickBot="1" x14ac:dyDescent="0.25">
      <c r="A577" s="342" t="s">
        <v>293</v>
      </c>
      <c r="B577" s="342"/>
      <c r="C577" s="342"/>
      <c r="D577" s="342"/>
      <c r="E577" s="342"/>
      <c r="F577" s="342"/>
      <c r="G577" s="342"/>
      <c r="H577" s="342"/>
      <c r="I577" s="342"/>
      <c r="J577" s="342"/>
      <c r="K577" s="342"/>
      <c r="L577" s="58"/>
      <c r="M577" s="58"/>
    </row>
    <row r="578" spans="1:13" ht="51.75" thickBot="1" x14ac:dyDescent="0.25">
      <c r="A578" s="11" t="s">
        <v>228</v>
      </c>
      <c r="B578" s="208"/>
      <c r="C578" s="208"/>
      <c r="D578" s="208"/>
      <c r="E578" s="267"/>
      <c r="F578" s="267"/>
      <c r="G578" s="267"/>
      <c r="H578" s="210">
        <f t="shared" ref="H578:H600" si="95">I578+J578+K578</f>
        <v>799330101.00999999</v>
      </c>
      <c r="I578" s="210">
        <f t="shared" ref="I578:K579" si="96">I579</f>
        <v>492983838.38999999</v>
      </c>
      <c r="J578" s="210">
        <f t="shared" si="96"/>
        <v>306346262.62</v>
      </c>
      <c r="K578" s="210">
        <f t="shared" si="96"/>
        <v>0</v>
      </c>
      <c r="L578" s="58"/>
      <c r="M578" s="58"/>
    </row>
    <row r="579" spans="1:13" ht="42" customHeight="1" thickBot="1" x14ac:dyDescent="0.25">
      <c r="A579" s="11" t="s">
        <v>67</v>
      </c>
      <c r="B579" s="208"/>
      <c r="C579" s="208"/>
      <c r="D579" s="208"/>
      <c r="E579" s="267"/>
      <c r="F579" s="267"/>
      <c r="G579" s="267"/>
      <c r="H579" s="210">
        <f t="shared" si="95"/>
        <v>799330101.00999999</v>
      </c>
      <c r="I579" s="210">
        <f t="shared" si="96"/>
        <v>492983838.38999999</v>
      </c>
      <c r="J579" s="210">
        <f t="shared" si="96"/>
        <v>306346262.62</v>
      </c>
      <c r="K579" s="210">
        <f t="shared" si="96"/>
        <v>0</v>
      </c>
      <c r="L579" s="58"/>
      <c r="M579" s="58"/>
    </row>
    <row r="580" spans="1:13" ht="26.25" thickBot="1" x14ac:dyDescent="0.25">
      <c r="A580" s="194" t="s">
        <v>386</v>
      </c>
      <c r="B580" s="208"/>
      <c r="C580" s="208"/>
      <c r="D580" s="208"/>
      <c r="E580" s="267"/>
      <c r="F580" s="267"/>
      <c r="G580" s="267"/>
      <c r="H580" s="268">
        <f t="shared" si="95"/>
        <v>799330101.00999999</v>
      </c>
      <c r="I580" s="268">
        <f>I581+I584</f>
        <v>492983838.38999999</v>
      </c>
      <c r="J580" s="268">
        <f>J581+J584</f>
        <v>306346262.62</v>
      </c>
      <c r="K580" s="268">
        <f>K581+K584</f>
        <v>0</v>
      </c>
      <c r="L580" s="58"/>
      <c r="M580" s="58"/>
    </row>
    <row r="581" spans="1:13" ht="89.25" x14ac:dyDescent="0.2">
      <c r="A581" s="299" t="s">
        <v>140</v>
      </c>
      <c r="B581" s="102" t="s">
        <v>544</v>
      </c>
      <c r="C581" s="102" t="s">
        <v>391</v>
      </c>
      <c r="D581" s="102" t="s">
        <v>525</v>
      </c>
      <c r="E581" s="129">
        <v>836262626.70000005</v>
      </c>
      <c r="F581" s="129"/>
      <c r="G581" s="129">
        <f>E581-F581</f>
        <v>836262626.70000005</v>
      </c>
      <c r="H581" s="92">
        <f t="shared" si="95"/>
        <v>643180101.00999999</v>
      </c>
      <c r="I581" s="92">
        <f>SUM(I582:I583)</f>
        <v>455508383.83999997</v>
      </c>
      <c r="J581" s="92">
        <f>SUM(J582:J583)</f>
        <v>187671717.16999999</v>
      </c>
      <c r="K581" s="92">
        <f>SUM(K582:K583)</f>
        <v>0</v>
      </c>
      <c r="L581" s="58"/>
      <c r="M581" s="58"/>
    </row>
    <row r="582" spans="1:13" ht="25.5" x14ac:dyDescent="0.2">
      <c r="A582" s="117" t="s">
        <v>146</v>
      </c>
      <c r="B582" s="282" t="s">
        <v>54</v>
      </c>
      <c r="C582" s="137"/>
      <c r="D582" s="137"/>
      <c r="E582" s="130"/>
      <c r="F582" s="130"/>
      <c r="G582" s="130"/>
      <c r="H582" s="100">
        <f t="shared" si="95"/>
        <v>6431801.0099999998</v>
      </c>
      <c r="I582" s="100">
        <v>4555083.84</v>
      </c>
      <c r="J582" s="100">
        <v>1876717.17</v>
      </c>
      <c r="K582" s="100"/>
      <c r="L582" s="58"/>
      <c r="M582" s="58"/>
    </row>
    <row r="583" spans="1:13" ht="26.25" thickBot="1" x14ac:dyDescent="0.25">
      <c r="A583" s="104" t="s">
        <v>145</v>
      </c>
      <c r="B583" s="283" t="s">
        <v>55</v>
      </c>
      <c r="C583" s="175"/>
      <c r="D583" s="175"/>
      <c r="E583" s="154"/>
      <c r="F583" s="154"/>
      <c r="G583" s="154"/>
      <c r="H583" s="101">
        <f t="shared" si="95"/>
        <v>636748300</v>
      </c>
      <c r="I583" s="101">
        <v>450953300</v>
      </c>
      <c r="J583" s="101">
        <v>185795000</v>
      </c>
      <c r="K583" s="101"/>
      <c r="L583" s="58"/>
      <c r="M583" s="58"/>
    </row>
    <row r="584" spans="1:13" ht="89.25" x14ac:dyDescent="0.2">
      <c r="A584" s="110" t="s">
        <v>141</v>
      </c>
      <c r="B584" s="102" t="s">
        <v>500</v>
      </c>
      <c r="C584" s="102" t="s">
        <v>345</v>
      </c>
      <c r="D584" s="102" t="s">
        <v>525</v>
      </c>
      <c r="E584" s="129">
        <v>556363636.36000001</v>
      </c>
      <c r="F584" s="129"/>
      <c r="G584" s="129">
        <f>E584-F584</f>
        <v>556363636.36000001</v>
      </c>
      <c r="H584" s="92">
        <f t="shared" si="95"/>
        <v>156150000</v>
      </c>
      <c r="I584" s="92">
        <f>SUM(I585:I586)</f>
        <v>37475454.549999997</v>
      </c>
      <c r="J584" s="92">
        <f>SUM(J585:J586)</f>
        <v>118674545.45</v>
      </c>
      <c r="K584" s="92">
        <f>SUM(K585:K586)</f>
        <v>0</v>
      </c>
      <c r="L584" s="58"/>
      <c r="M584" s="58"/>
    </row>
    <row r="585" spans="1:13" ht="25.5" x14ac:dyDescent="0.2">
      <c r="A585" s="166" t="s">
        <v>146</v>
      </c>
      <c r="B585" s="303" t="s">
        <v>56</v>
      </c>
      <c r="C585" s="222"/>
      <c r="D585" s="222"/>
      <c r="E585" s="218"/>
      <c r="F585" s="218"/>
      <c r="G585" s="218"/>
      <c r="H585" s="114">
        <f t="shared" si="95"/>
        <v>1561500</v>
      </c>
      <c r="I585" s="114">
        <v>374754.55</v>
      </c>
      <c r="J585" s="114">
        <v>1186745.45</v>
      </c>
      <c r="K585" s="114"/>
      <c r="L585" s="58"/>
      <c r="M585" s="58"/>
    </row>
    <row r="586" spans="1:13" ht="26.25" thickBot="1" x14ac:dyDescent="0.25">
      <c r="A586" s="104" t="s">
        <v>145</v>
      </c>
      <c r="B586" s="283" t="s">
        <v>57</v>
      </c>
      <c r="C586" s="175"/>
      <c r="D586" s="175"/>
      <c r="E586" s="154"/>
      <c r="F586" s="154"/>
      <c r="G586" s="154"/>
      <c r="H586" s="101">
        <f t="shared" si="95"/>
        <v>154588500</v>
      </c>
      <c r="I586" s="101">
        <v>37100700</v>
      </c>
      <c r="J586" s="101">
        <v>117487800</v>
      </c>
      <c r="K586" s="101"/>
      <c r="L586" s="58"/>
      <c r="M586" s="58"/>
    </row>
    <row r="587" spans="1:13" ht="13.5" thickBot="1" x14ac:dyDescent="0.25">
      <c r="A587" s="357" t="s">
        <v>229</v>
      </c>
      <c r="B587" s="358"/>
      <c r="C587" s="296"/>
      <c r="D587" s="296"/>
      <c r="E587" s="70"/>
      <c r="F587" s="70"/>
      <c r="G587" s="70"/>
      <c r="H587" s="68">
        <f t="shared" si="95"/>
        <v>799330101.00999999</v>
      </c>
      <c r="I587" s="68">
        <f>SUM(I588:I591)</f>
        <v>492983838.38999999</v>
      </c>
      <c r="J587" s="68">
        <f>SUM(J588:J591)</f>
        <v>306346262.62</v>
      </c>
      <c r="K587" s="68">
        <f>SUM(K588:K591)</f>
        <v>0</v>
      </c>
      <c r="L587" s="58"/>
      <c r="M587" s="58"/>
    </row>
    <row r="588" spans="1:13" ht="25.5" x14ac:dyDescent="0.2">
      <c r="A588" s="117" t="s">
        <v>146</v>
      </c>
      <c r="B588" s="320" t="s">
        <v>58</v>
      </c>
      <c r="C588" s="102"/>
      <c r="D588" s="102"/>
      <c r="E588" s="129"/>
      <c r="F588" s="129"/>
      <c r="G588" s="129"/>
      <c r="H588" s="321">
        <f t="shared" si="95"/>
        <v>6431801.0099999998</v>
      </c>
      <c r="I588" s="92">
        <f>I582</f>
        <v>4555083.84</v>
      </c>
      <c r="J588" s="92">
        <f>J582</f>
        <v>1876717.17</v>
      </c>
      <c r="K588" s="92">
        <f>K582</f>
        <v>0</v>
      </c>
      <c r="L588" s="58"/>
      <c r="M588" s="58"/>
    </row>
    <row r="589" spans="1:13" ht="25.5" x14ac:dyDescent="0.2">
      <c r="A589" s="117" t="s">
        <v>146</v>
      </c>
      <c r="B589" s="320" t="s">
        <v>59</v>
      </c>
      <c r="C589" s="137"/>
      <c r="D589" s="137"/>
      <c r="E589" s="130"/>
      <c r="F589" s="130"/>
      <c r="G589" s="130"/>
      <c r="H589" s="100">
        <f t="shared" si="95"/>
        <v>1561500</v>
      </c>
      <c r="I589" s="100">
        <f>I585</f>
        <v>374754.55</v>
      </c>
      <c r="J589" s="100">
        <f>J585</f>
        <v>1186745.45</v>
      </c>
      <c r="K589" s="100">
        <f>K585</f>
        <v>0</v>
      </c>
      <c r="L589" s="58"/>
      <c r="M589" s="58"/>
    </row>
    <row r="590" spans="1:13" ht="25.5" x14ac:dyDescent="0.2">
      <c r="A590" s="117" t="s">
        <v>145</v>
      </c>
      <c r="B590" s="320" t="s">
        <v>58</v>
      </c>
      <c r="C590" s="137"/>
      <c r="D590" s="137"/>
      <c r="E590" s="130"/>
      <c r="F590" s="130"/>
      <c r="G590" s="130"/>
      <c r="H590" s="114">
        <f t="shared" si="95"/>
        <v>636748300</v>
      </c>
      <c r="I590" s="100">
        <f>I583</f>
        <v>450953300</v>
      </c>
      <c r="J590" s="100">
        <f>J583</f>
        <v>185795000</v>
      </c>
      <c r="K590" s="100">
        <f>K583</f>
        <v>0</v>
      </c>
      <c r="L590" s="58"/>
      <c r="M590" s="58"/>
    </row>
    <row r="591" spans="1:13" ht="26.25" thickBot="1" x14ac:dyDescent="0.25">
      <c r="A591" s="166" t="s">
        <v>145</v>
      </c>
      <c r="B591" s="320" t="s">
        <v>59</v>
      </c>
      <c r="C591" s="209"/>
      <c r="D591" s="209"/>
      <c r="E591" s="193"/>
      <c r="F591" s="193"/>
      <c r="G591" s="193"/>
      <c r="H591" s="125">
        <f t="shared" si="95"/>
        <v>154588500</v>
      </c>
      <c r="I591" s="125">
        <f>I586</f>
        <v>37100700</v>
      </c>
      <c r="J591" s="125">
        <f>J586</f>
        <v>117487800</v>
      </c>
      <c r="K591" s="125">
        <f>K586</f>
        <v>0</v>
      </c>
      <c r="L591" s="58"/>
      <c r="M591" s="58"/>
    </row>
    <row r="592" spans="1:13" ht="15.75" customHeight="1" thickBot="1" x14ac:dyDescent="0.25">
      <c r="A592" s="348" t="s">
        <v>79</v>
      </c>
      <c r="B592" s="350"/>
      <c r="C592" s="196"/>
      <c r="D592" s="196"/>
      <c r="E592" s="196"/>
      <c r="F592" s="196"/>
      <c r="G592" s="196"/>
      <c r="H592" s="169">
        <f t="shared" si="95"/>
        <v>1002030085.01</v>
      </c>
      <c r="I592" s="169">
        <f>SUM(I593:I600)</f>
        <v>560291422.38999999</v>
      </c>
      <c r="J592" s="169">
        <f>SUM(J593:J600)</f>
        <v>374042462.62</v>
      </c>
      <c r="K592" s="169">
        <f>SUM(K593:K600)</f>
        <v>67696200</v>
      </c>
      <c r="L592" s="86"/>
      <c r="M592" s="58"/>
    </row>
    <row r="593" spans="1:13" ht="25.5" x14ac:dyDescent="0.2">
      <c r="A593" s="233" t="s">
        <v>223</v>
      </c>
      <c r="B593" s="281">
        <v>9253</v>
      </c>
      <c r="C593" s="35"/>
      <c r="D593" s="35"/>
      <c r="E593" s="36"/>
      <c r="F593" s="36"/>
      <c r="G593" s="36"/>
      <c r="H593" s="92">
        <f t="shared" si="95"/>
        <v>114703948</v>
      </c>
      <c r="I593" s="36">
        <f t="shared" ref="I593:K595" si="97">I573</f>
        <v>47007748</v>
      </c>
      <c r="J593" s="36">
        <f t="shared" si="97"/>
        <v>33848100</v>
      </c>
      <c r="K593" s="36">
        <f t="shared" si="97"/>
        <v>33848100</v>
      </c>
      <c r="L593" s="58"/>
      <c r="M593" s="58"/>
    </row>
    <row r="594" spans="1:13" ht="25.5" x14ac:dyDescent="0.2">
      <c r="A594" s="117" t="s">
        <v>223</v>
      </c>
      <c r="B594" s="211" t="s">
        <v>368</v>
      </c>
      <c r="C594" s="12"/>
      <c r="D594" s="12"/>
      <c r="E594" s="8"/>
      <c r="F594" s="8"/>
      <c r="G594" s="8"/>
      <c r="H594" s="114">
        <f t="shared" si="95"/>
        <v>5144911.2</v>
      </c>
      <c r="I594" s="8">
        <f t="shared" si="97"/>
        <v>1083139.2</v>
      </c>
      <c r="J594" s="8">
        <f t="shared" si="97"/>
        <v>2030886</v>
      </c>
      <c r="K594" s="8">
        <f t="shared" si="97"/>
        <v>2030886</v>
      </c>
      <c r="L594" s="58"/>
      <c r="M594" s="58"/>
    </row>
    <row r="595" spans="1:13" ht="25.5" x14ac:dyDescent="0.2">
      <c r="A595" s="10" t="s">
        <v>225</v>
      </c>
      <c r="B595" s="211" t="s">
        <v>227</v>
      </c>
      <c r="C595" s="12"/>
      <c r="D595" s="12"/>
      <c r="E595" s="8"/>
      <c r="F595" s="8"/>
      <c r="G595" s="8"/>
      <c r="H595" s="100">
        <f t="shared" si="95"/>
        <v>80603608.799999997</v>
      </c>
      <c r="I595" s="8">
        <f t="shared" si="97"/>
        <v>16969180.800000001</v>
      </c>
      <c r="J595" s="8">
        <f t="shared" si="97"/>
        <v>31817214</v>
      </c>
      <c r="K595" s="8">
        <f t="shared" si="97"/>
        <v>31817214</v>
      </c>
      <c r="L595" s="58"/>
      <c r="M595" s="58"/>
    </row>
    <row r="596" spans="1:13" ht="25.5" x14ac:dyDescent="0.2">
      <c r="A596" s="117" t="s">
        <v>389</v>
      </c>
      <c r="B596" s="111" t="s">
        <v>390</v>
      </c>
      <c r="C596" s="12"/>
      <c r="D596" s="12"/>
      <c r="E596" s="8"/>
      <c r="F596" s="8"/>
      <c r="G596" s="8"/>
      <c r="H596" s="100">
        <f t="shared" si="95"/>
        <v>2247516</v>
      </c>
      <c r="I596" s="8">
        <f>I576</f>
        <v>2247516</v>
      </c>
      <c r="J596" s="8">
        <f>J576</f>
        <v>0</v>
      </c>
      <c r="K596" s="8">
        <f>K576</f>
        <v>0</v>
      </c>
      <c r="L596" s="58"/>
      <c r="M596" s="58"/>
    </row>
    <row r="597" spans="1:13" ht="25.5" x14ac:dyDescent="0.2">
      <c r="A597" s="117" t="s">
        <v>146</v>
      </c>
      <c r="B597" s="320" t="s">
        <v>58</v>
      </c>
      <c r="C597" s="12"/>
      <c r="D597" s="12"/>
      <c r="E597" s="8"/>
      <c r="F597" s="8"/>
      <c r="G597" s="8"/>
      <c r="H597" s="100">
        <f t="shared" si="95"/>
        <v>6431801.0099999998</v>
      </c>
      <c r="I597" s="8">
        <f t="shared" ref="I597:K600" si="98">I588</f>
        <v>4555083.84</v>
      </c>
      <c r="J597" s="8">
        <f t="shared" si="98"/>
        <v>1876717.17</v>
      </c>
      <c r="K597" s="8">
        <f t="shared" si="98"/>
        <v>0</v>
      </c>
      <c r="L597" s="58"/>
      <c r="M597" s="58"/>
    </row>
    <row r="598" spans="1:13" ht="25.5" x14ac:dyDescent="0.2">
      <c r="A598" s="117" t="s">
        <v>146</v>
      </c>
      <c r="B598" s="320" t="s">
        <v>59</v>
      </c>
      <c r="C598" s="12"/>
      <c r="D598" s="12"/>
      <c r="E598" s="8"/>
      <c r="F598" s="8"/>
      <c r="G598" s="8"/>
      <c r="H598" s="100">
        <f t="shared" si="95"/>
        <v>1561500</v>
      </c>
      <c r="I598" s="8">
        <f t="shared" si="98"/>
        <v>374754.55</v>
      </c>
      <c r="J598" s="8">
        <f t="shared" si="98"/>
        <v>1186745.45</v>
      </c>
      <c r="K598" s="8">
        <f t="shared" si="98"/>
        <v>0</v>
      </c>
      <c r="L598" s="58"/>
      <c r="M598" s="58"/>
    </row>
    <row r="599" spans="1:13" ht="25.5" x14ac:dyDescent="0.2">
      <c r="A599" s="117" t="s">
        <v>145</v>
      </c>
      <c r="B599" s="320" t="s">
        <v>58</v>
      </c>
      <c r="C599" s="12"/>
      <c r="D599" s="12"/>
      <c r="E599" s="8"/>
      <c r="F599" s="8"/>
      <c r="G599" s="8"/>
      <c r="H599" s="100">
        <f t="shared" si="95"/>
        <v>636748300</v>
      </c>
      <c r="I599" s="8">
        <f t="shared" si="98"/>
        <v>450953300</v>
      </c>
      <c r="J599" s="8">
        <f t="shared" si="98"/>
        <v>185795000</v>
      </c>
      <c r="K599" s="8">
        <f t="shared" si="98"/>
        <v>0</v>
      </c>
      <c r="L599" s="58"/>
      <c r="M599" s="58"/>
    </row>
    <row r="600" spans="1:13" ht="26.25" thickBot="1" x14ac:dyDescent="0.25">
      <c r="A600" s="166" t="s">
        <v>145</v>
      </c>
      <c r="B600" s="320" t="s">
        <v>59</v>
      </c>
      <c r="C600" s="187"/>
      <c r="D600" s="187"/>
      <c r="E600" s="26"/>
      <c r="F600" s="26"/>
      <c r="G600" s="26"/>
      <c r="H600" s="122">
        <f t="shared" si="95"/>
        <v>154588500</v>
      </c>
      <c r="I600" s="26">
        <f t="shared" si="98"/>
        <v>37100700</v>
      </c>
      <c r="J600" s="26">
        <f t="shared" si="98"/>
        <v>117487800</v>
      </c>
      <c r="K600" s="26">
        <f t="shared" si="98"/>
        <v>0</v>
      </c>
      <c r="L600" s="58"/>
      <c r="M600" s="58"/>
    </row>
    <row r="601" spans="1:13" ht="18.75" customHeight="1" thickBot="1" x14ac:dyDescent="0.25">
      <c r="A601" s="341" t="s">
        <v>294</v>
      </c>
      <c r="B601" s="341"/>
      <c r="C601" s="341"/>
      <c r="D601" s="341"/>
      <c r="E601" s="341"/>
      <c r="F601" s="341"/>
      <c r="G601" s="341"/>
      <c r="H601" s="341"/>
      <c r="I601" s="341"/>
      <c r="J601" s="341"/>
      <c r="K601" s="341"/>
      <c r="L601" s="58"/>
      <c r="M601" s="58"/>
    </row>
    <row r="602" spans="1:13" ht="18" customHeight="1" thickBot="1" x14ac:dyDescent="0.25">
      <c r="A602" s="342" t="s">
        <v>295</v>
      </c>
      <c r="B602" s="342"/>
      <c r="C602" s="342"/>
      <c r="D602" s="342"/>
      <c r="E602" s="342"/>
      <c r="F602" s="342"/>
      <c r="G602" s="342"/>
      <c r="H602" s="342"/>
      <c r="I602" s="342"/>
      <c r="J602" s="342"/>
      <c r="K602" s="342"/>
      <c r="L602" s="58"/>
      <c r="M602" s="58"/>
    </row>
    <row r="603" spans="1:13" ht="45" customHeight="1" thickBot="1" x14ac:dyDescent="0.25">
      <c r="A603" s="34" t="s">
        <v>296</v>
      </c>
      <c r="B603" s="212"/>
      <c r="C603" s="213"/>
      <c r="D603" s="213"/>
      <c r="E603" s="76"/>
      <c r="F603" s="76"/>
      <c r="G603" s="76"/>
      <c r="H603" s="210">
        <f>I603+J603+K603</f>
        <v>1846260</v>
      </c>
      <c r="I603" s="76">
        <f>I605</f>
        <v>0</v>
      </c>
      <c r="J603" s="76">
        <f>J605</f>
        <v>1846260</v>
      </c>
      <c r="K603" s="76">
        <f>K605</f>
        <v>0</v>
      </c>
      <c r="L603" s="58"/>
      <c r="M603" s="58"/>
    </row>
    <row r="604" spans="1:13" ht="19.5" customHeight="1" thickBot="1" x14ac:dyDescent="0.25">
      <c r="A604" s="34" t="s">
        <v>366</v>
      </c>
      <c r="B604" s="212"/>
      <c r="C604" s="213"/>
      <c r="D604" s="213"/>
      <c r="E604" s="76"/>
      <c r="F604" s="76"/>
      <c r="G604" s="76"/>
      <c r="H604" s="210"/>
      <c r="I604" s="76"/>
      <c r="J604" s="76"/>
      <c r="K604" s="76"/>
      <c r="L604" s="58"/>
      <c r="M604" s="58"/>
    </row>
    <row r="605" spans="1:13" ht="69" customHeight="1" x14ac:dyDescent="0.2">
      <c r="A605" s="185" t="s">
        <v>297</v>
      </c>
      <c r="B605" s="224" t="s">
        <v>534</v>
      </c>
      <c r="C605" s="85" t="s">
        <v>298</v>
      </c>
      <c r="D605" s="85" t="s">
        <v>525</v>
      </c>
      <c r="E605" s="15"/>
      <c r="F605" s="15"/>
      <c r="G605" s="15"/>
      <c r="H605" s="114">
        <f>I605+J605+K605</f>
        <v>1846260</v>
      </c>
      <c r="I605" s="15">
        <f>SUM(I606:I607)</f>
        <v>0</v>
      </c>
      <c r="J605" s="15">
        <f>SUM(J606:J607)</f>
        <v>1846260</v>
      </c>
      <c r="K605" s="15">
        <f>SUM(K606:K607)</f>
        <v>0</v>
      </c>
      <c r="L605" s="58"/>
      <c r="M605" s="58"/>
    </row>
    <row r="606" spans="1:13" ht="25.5" x14ac:dyDescent="0.2">
      <c r="A606" s="10" t="s">
        <v>299</v>
      </c>
      <c r="B606" s="214" t="s">
        <v>326</v>
      </c>
      <c r="C606" s="12"/>
      <c r="D606" s="12"/>
      <c r="E606" s="8"/>
      <c r="F606" s="8"/>
      <c r="G606" s="8"/>
      <c r="H606" s="100">
        <f>I606+J606+K606</f>
        <v>92313</v>
      </c>
      <c r="I606" s="8"/>
      <c r="J606" s="8">
        <v>92313</v>
      </c>
      <c r="K606" s="8"/>
      <c r="L606" s="58"/>
      <c r="M606" s="58"/>
    </row>
    <row r="607" spans="1:13" ht="26.25" thickBot="1" x14ac:dyDescent="0.25">
      <c r="A607" s="17" t="s">
        <v>300</v>
      </c>
      <c r="B607" s="215" t="s">
        <v>327</v>
      </c>
      <c r="C607" s="13"/>
      <c r="D607" s="13"/>
      <c r="E607" s="14"/>
      <c r="F607" s="14"/>
      <c r="G607" s="14"/>
      <c r="H607" s="101">
        <f t="shared" ref="H607:H613" si="99">I607+J607+K607</f>
        <v>1753947</v>
      </c>
      <c r="I607" s="14"/>
      <c r="J607" s="14">
        <v>1753947</v>
      </c>
      <c r="K607" s="14"/>
      <c r="L607" s="58"/>
      <c r="M607" s="58"/>
    </row>
    <row r="608" spans="1:13" ht="21" customHeight="1" thickBot="1" x14ac:dyDescent="0.25">
      <c r="A608" s="344" t="s">
        <v>301</v>
      </c>
      <c r="B608" s="352"/>
      <c r="C608" s="345"/>
      <c r="D608" s="67"/>
      <c r="E608" s="68"/>
      <c r="F608" s="68"/>
      <c r="G608" s="68"/>
      <c r="H608" s="65">
        <f t="shared" si="99"/>
        <v>1846260</v>
      </c>
      <c r="I608" s="65">
        <f>SUM(I609:I610)</f>
        <v>0</v>
      </c>
      <c r="J608" s="65">
        <f>SUM(J609:J610)</f>
        <v>1846260</v>
      </c>
      <c r="K608" s="65">
        <f>SUM(K609:K610)</f>
        <v>0</v>
      </c>
      <c r="L608" s="58"/>
      <c r="M608" s="58"/>
    </row>
    <row r="609" spans="1:13" ht="25.5" x14ac:dyDescent="0.2">
      <c r="A609" s="84" t="s">
        <v>299</v>
      </c>
      <c r="B609" s="198">
        <v>9408</v>
      </c>
      <c r="C609" s="85"/>
      <c r="D609" s="85"/>
      <c r="E609" s="15"/>
      <c r="F609" s="15"/>
      <c r="G609" s="15"/>
      <c r="H609" s="114">
        <f t="shared" si="99"/>
        <v>92313</v>
      </c>
      <c r="I609" s="15">
        <f t="shared" ref="I609:K610" si="100">I606</f>
        <v>0</v>
      </c>
      <c r="J609" s="15">
        <f t="shared" si="100"/>
        <v>92313</v>
      </c>
      <c r="K609" s="15">
        <f t="shared" si="100"/>
        <v>0</v>
      </c>
      <c r="L609" s="58"/>
      <c r="M609" s="58"/>
    </row>
    <row r="610" spans="1:13" ht="26.25" thickBot="1" x14ac:dyDescent="0.25">
      <c r="A610" s="17" t="s">
        <v>300</v>
      </c>
      <c r="B610" s="197">
        <v>9408</v>
      </c>
      <c r="C610" s="13"/>
      <c r="D610" s="13"/>
      <c r="E610" s="14"/>
      <c r="F610" s="14"/>
      <c r="G610" s="14"/>
      <c r="H610" s="101">
        <f t="shared" si="99"/>
        <v>1753947</v>
      </c>
      <c r="I610" s="14">
        <f t="shared" si="100"/>
        <v>0</v>
      </c>
      <c r="J610" s="14">
        <f t="shared" si="100"/>
        <v>1753947</v>
      </c>
      <c r="K610" s="14">
        <f t="shared" si="100"/>
        <v>0</v>
      </c>
      <c r="L610" s="58"/>
      <c r="M610" s="58"/>
    </row>
    <row r="611" spans="1:13" ht="20.25" customHeight="1" thickBot="1" x14ac:dyDescent="0.25">
      <c r="A611" s="348" t="s">
        <v>302</v>
      </c>
      <c r="B611" s="349"/>
      <c r="C611" s="350"/>
      <c r="D611" s="216"/>
      <c r="E611" s="217"/>
      <c r="F611" s="217"/>
      <c r="G611" s="217"/>
      <c r="H611" s="169">
        <f t="shared" si="99"/>
        <v>1846260</v>
      </c>
      <c r="I611" s="169">
        <f>SUM(I612:I613)</f>
        <v>0</v>
      </c>
      <c r="J611" s="169">
        <f>SUM(J612:J613)</f>
        <v>1846260</v>
      </c>
      <c r="K611" s="169">
        <f>SUM(K612:K613)</f>
        <v>0</v>
      </c>
      <c r="L611" s="58"/>
      <c r="M611" s="58"/>
    </row>
    <row r="612" spans="1:13" ht="25.5" x14ac:dyDescent="0.2">
      <c r="A612" s="84" t="s">
        <v>299</v>
      </c>
      <c r="B612" s="198">
        <v>9408</v>
      </c>
      <c r="C612" s="85"/>
      <c r="D612" s="85"/>
      <c r="E612" s="15"/>
      <c r="F612" s="15"/>
      <c r="G612" s="15"/>
      <c r="H612" s="114">
        <f t="shared" si="99"/>
        <v>92313</v>
      </c>
      <c r="I612" s="15">
        <f t="shared" ref="I612:K613" si="101">I609</f>
        <v>0</v>
      </c>
      <c r="J612" s="15">
        <f t="shared" si="101"/>
        <v>92313</v>
      </c>
      <c r="K612" s="15">
        <f t="shared" si="101"/>
        <v>0</v>
      </c>
      <c r="L612" s="58"/>
      <c r="M612" s="58"/>
    </row>
    <row r="613" spans="1:13" ht="26.25" thickBot="1" x14ac:dyDescent="0.25">
      <c r="A613" s="17" t="s">
        <v>300</v>
      </c>
      <c r="B613" s="197">
        <v>9408</v>
      </c>
      <c r="C613" s="13"/>
      <c r="D613" s="13"/>
      <c r="E613" s="14"/>
      <c r="F613" s="14"/>
      <c r="G613" s="14"/>
      <c r="H613" s="125">
        <f t="shared" si="99"/>
        <v>1753947</v>
      </c>
      <c r="I613" s="14">
        <f t="shared" si="101"/>
        <v>0</v>
      </c>
      <c r="J613" s="14">
        <f t="shared" si="101"/>
        <v>1753947</v>
      </c>
      <c r="K613" s="14">
        <f t="shared" si="101"/>
        <v>0</v>
      </c>
      <c r="L613" s="58"/>
      <c r="M613" s="58"/>
    </row>
    <row r="614" spans="1:13" ht="29.25" customHeight="1" x14ac:dyDescent="0.25">
      <c r="A614" s="41"/>
      <c r="B614" s="347" t="s">
        <v>422</v>
      </c>
      <c r="C614" s="347"/>
      <c r="D614" s="347"/>
      <c r="E614" s="347"/>
      <c r="F614" s="347"/>
      <c r="G614" s="347"/>
      <c r="H614" s="347"/>
      <c r="I614" s="347"/>
      <c r="J614" s="347"/>
      <c r="K614" s="347"/>
      <c r="L614" s="22"/>
    </row>
    <row r="615" spans="1:13" ht="31.5" customHeight="1" x14ac:dyDescent="0.25">
      <c r="A615" s="351" t="s">
        <v>192</v>
      </c>
      <c r="B615" s="351"/>
      <c r="C615" s="351"/>
      <c r="D615" s="351"/>
      <c r="E615" s="351"/>
      <c r="F615" s="351"/>
      <c r="G615" s="120"/>
      <c r="H615" s="120"/>
      <c r="I615" s="346" t="s">
        <v>193</v>
      </c>
      <c r="J615" s="346"/>
      <c r="K615" s="346"/>
      <c r="L615" s="22"/>
    </row>
    <row r="616" spans="1:13" ht="21.75" customHeight="1" x14ac:dyDescent="0.2">
      <c r="A616" s="351"/>
      <c r="B616" s="351"/>
      <c r="C616" s="351"/>
      <c r="D616" s="351"/>
      <c r="E616" s="351"/>
      <c r="F616" s="351"/>
      <c r="G616" s="24"/>
      <c r="H616" s="24"/>
      <c r="I616" s="353"/>
      <c r="J616" s="353"/>
      <c r="K616" s="353"/>
      <c r="L616" s="22"/>
    </row>
    <row r="617" spans="1:13" ht="19.5" customHeight="1" x14ac:dyDescent="0.2">
      <c r="A617" s="351" t="s">
        <v>154</v>
      </c>
      <c r="B617" s="351"/>
      <c r="C617" s="351"/>
      <c r="D617" s="351"/>
      <c r="E617" s="351"/>
      <c r="F617" s="351"/>
      <c r="G617" s="24"/>
      <c r="H617" s="24"/>
      <c r="I617" s="354" t="s">
        <v>423</v>
      </c>
      <c r="J617" s="354"/>
      <c r="K617" s="354"/>
      <c r="L617" s="22"/>
    </row>
    <row r="618" spans="1:13" ht="18.75" customHeight="1" x14ac:dyDescent="0.2">
      <c r="A618" s="351"/>
      <c r="B618" s="351"/>
      <c r="C618" s="351"/>
      <c r="D618" s="351"/>
      <c r="E618" s="351"/>
      <c r="F618" s="351"/>
      <c r="G618" s="24"/>
      <c r="H618" s="24"/>
      <c r="I618" s="353"/>
      <c r="J618" s="353"/>
      <c r="K618" s="353"/>
      <c r="L618" s="22"/>
    </row>
    <row r="619" spans="1:13" ht="18.75" customHeight="1" x14ac:dyDescent="0.25">
      <c r="A619" s="351" t="s">
        <v>482</v>
      </c>
      <c r="B619" s="351"/>
      <c r="C619" s="351"/>
      <c r="D619" s="351"/>
      <c r="E619" s="351"/>
      <c r="F619" s="351"/>
      <c r="G619" s="88"/>
      <c r="H619" s="88"/>
      <c r="I619" s="346" t="s">
        <v>541</v>
      </c>
      <c r="J619" s="346"/>
      <c r="K619" s="346"/>
      <c r="L619" s="22"/>
    </row>
    <row r="620" spans="1:13" ht="15.75" x14ac:dyDescent="0.2">
      <c r="A620" s="351"/>
      <c r="B620" s="351"/>
      <c r="C620" s="351"/>
      <c r="D620" s="351"/>
      <c r="E620" s="351"/>
      <c r="F620" s="351"/>
      <c r="G620" s="24"/>
      <c r="H620" s="24"/>
      <c r="I620" s="353"/>
      <c r="J620" s="353"/>
      <c r="K620" s="353"/>
      <c r="L620" s="22"/>
    </row>
    <row r="621" spans="1:13" x14ac:dyDescent="0.2">
      <c r="A621" s="18"/>
      <c r="B621" s="19"/>
      <c r="C621" s="20"/>
      <c r="D621" s="20"/>
      <c r="E621" s="21"/>
      <c r="F621" s="21"/>
      <c r="G621" s="21"/>
      <c r="H621" s="21"/>
      <c r="I621" s="21"/>
      <c r="J621" s="21"/>
      <c r="K621" s="21"/>
      <c r="L621" s="22"/>
    </row>
    <row r="622" spans="1:13" x14ac:dyDescent="0.2">
      <c r="A622" s="18"/>
      <c r="B622" s="19"/>
      <c r="C622" s="20"/>
      <c r="D622" s="20"/>
      <c r="E622" s="21"/>
      <c r="F622" s="21"/>
      <c r="G622" s="21"/>
      <c r="H622" s="21"/>
      <c r="I622" s="21"/>
      <c r="J622" s="21"/>
      <c r="K622" s="21"/>
      <c r="L622" s="22"/>
    </row>
    <row r="623" spans="1:13" x14ac:dyDescent="0.2">
      <c r="A623" s="18"/>
      <c r="B623" s="19"/>
      <c r="C623" s="20"/>
      <c r="D623" s="20"/>
      <c r="E623" s="21"/>
      <c r="F623" s="21"/>
      <c r="G623" s="21"/>
      <c r="H623" s="21"/>
      <c r="I623" s="21"/>
      <c r="J623" s="21"/>
      <c r="K623" s="21"/>
      <c r="L623" s="22"/>
    </row>
    <row r="624" spans="1:13" x14ac:dyDescent="0.2">
      <c r="A624" s="18"/>
      <c r="B624" s="19"/>
      <c r="C624" s="20"/>
      <c r="D624" s="20"/>
      <c r="E624" s="21"/>
      <c r="F624" s="21"/>
      <c r="G624" s="21"/>
      <c r="H624" s="21"/>
      <c r="I624" s="21"/>
      <c r="J624" s="21"/>
      <c r="K624" s="21"/>
      <c r="L624" s="22"/>
    </row>
    <row r="625" spans="1:12" x14ac:dyDescent="0.2">
      <c r="A625" s="18"/>
      <c r="B625" s="19"/>
      <c r="C625" s="20"/>
      <c r="D625" s="20"/>
      <c r="E625" s="21"/>
      <c r="F625" s="21"/>
      <c r="G625" s="21"/>
      <c r="H625" s="21"/>
      <c r="I625" s="21"/>
      <c r="J625" s="21"/>
      <c r="K625" s="21"/>
      <c r="L625" s="22"/>
    </row>
    <row r="626" spans="1:12" x14ac:dyDescent="0.2">
      <c r="A626" s="18"/>
      <c r="B626" s="19"/>
      <c r="C626" s="20"/>
      <c r="D626" s="20"/>
      <c r="E626" s="21"/>
      <c r="F626" s="21"/>
      <c r="G626" s="21"/>
      <c r="H626" s="21"/>
      <c r="I626" s="21"/>
      <c r="J626" s="21"/>
      <c r="K626" s="21"/>
      <c r="L626" s="22"/>
    </row>
    <row r="627" spans="1:12" x14ac:dyDescent="0.2">
      <c r="A627" s="18"/>
      <c r="B627" s="19"/>
      <c r="C627" s="20"/>
      <c r="D627" s="20"/>
      <c r="E627" s="21"/>
      <c r="F627" s="21"/>
      <c r="G627" s="21"/>
      <c r="H627" s="21"/>
      <c r="I627" s="21"/>
      <c r="J627" s="21"/>
      <c r="K627" s="21"/>
      <c r="L627" s="22"/>
    </row>
    <row r="628" spans="1:12" x14ac:dyDescent="0.2">
      <c r="A628" s="18"/>
      <c r="B628" s="19"/>
      <c r="C628" s="20"/>
      <c r="D628" s="20"/>
      <c r="E628" s="21"/>
      <c r="F628" s="21"/>
      <c r="G628" s="21"/>
      <c r="H628" s="21"/>
      <c r="I628" s="21"/>
      <c r="J628" s="21"/>
      <c r="K628" s="21"/>
      <c r="L628" s="22"/>
    </row>
    <row r="629" spans="1:12" x14ac:dyDescent="0.2">
      <c r="A629" s="18"/>
      <c r="B629" s="19"/>
      <c r="C629" s="20"/>
      <c r="D629" s="20"/>
      <c r="E629" s="21"/>
      <c r="F629" s="21"/>
      <c r="G629" s="21"/>
      <c r="H629" s="21"/>
      <c r="I629" s="21"/>
      <c r="J629" s="21"/>
      <c r="K629" s="21"/>
      <c r="L629" s="22"/>
    </row>
    <row r="630" spans="1:12" x14ac:dyDescent="0.2">
      <c r="A630" s="18"/>
      <c r="B630" s="19"/>
      <c r="C630" s="20"/>
      <c r="D630" s="20"/>
      <c r="E630" s="21"/>
      <c r="F630" s="21"/>
      <c r="G630" s="21"/>
      <c r="H630" s="21"/>
      <c r="I630" s="21"/>
      <c r="J630" s="21"/>
      <c r="K630" s="21"/>
      <c r="L630" s="22"/>
    </row>
    <row r="631" spans="1:12" x14ac:dyDescent="0.2">
      <c r="A631" s="18"/>
      <c r="B631" s="19"/>
      <c r="C631" s="20"/>
      <c r="D631" s="20"/>
      <c r="E631" s="21"/>
      <c r="F631" s="21"/>
      <c r="G631" s="21"/>
      <c r="H631" s="21"/>
      <c r="I631" s="21"/>
      <c r="J631" s="21"/>
      <c r="K631" s="21"/>
      <c r="L631" s="22"/>
    </row>
    <row r="632" spans="1:12" x14ac:dyDescent="0.2">
      <c r="A632" s="18"/>
      <c r="B632" s="19"/>
      <c r="C632" s="20"/>
      <c r="D632" s="20"/>
      <c r="E632" s="21"/>
      <c r="F632" s="21"/>
      <c r="G632" s="21"/>
      <c r="H632" s="21"/>
      <c r="I632" s="21"/>
      <c r="J632" s="21"/>
      <c r="K632" s="21"/>
      <c r="L632" s="22"/>
    </row>
    <row r="633" spans="1:12" x14ac:dyDescent="0.2">
      <c r="A633" s="18"/>
      <c r="B633" s="19"/>
      <c r="C633" s="20"/>
      <c r="D633" s="20"/>
      <c r="E633" s="21"/>
      <c r="F633" s="21"/>
      <c r="G633" s="21"/>
      <c r="H633" s="21"/>
      <c r="I633" s="21"/>
      <c r="J633" s="21"/>
      <c r="K633" s="21"/>
      <c r="L633" s="22"/>
    </row>
    <row r="634" spans="1:12" x14ac:dyDescent="0.2">
      <c r="A634" s="18"/>
      <c r="B634" s="19"/>
      <c r="C634" s="20"/>
      <c r="D634" s="20"/>
      <c r="E634" s="21"/>
      <c r="F634" s="21"/>
      <c r="G634" s="21"/>
      <c r="H634" s="21"/>
      <c r="I634" s="21"/>
      <c r="J634" s="21"/>
      <c r="K634" s="21"/>
      <c r="L634" s="22"/>
    </row>
    <row r="635" spans="1:12" x14ac:dyDescent="0.2">
      <c r="A635" s="18"/>
      <c r="B635" s="19"/>
      <c r="C635" s="20"/>
      <c r="D635" s="20"/>
      <c r="E635" s="21"/>
      <c r="F635" s="21"/>
      <c r="G635" s="21"/>
      <c r="H635" s="21"/>
      <c r="I635" s="21"/>
      <c r="J635" s="21"/>
      <c r="K635" s="21"/>
      <c r="L635" s="22"/>
    </row>
    <row r="636" spans="1:12" x14ac:dyDescent="0.2">
      <c r="A636" s="18"/>
      <c r="B636" s="19"/>
      <c r="C636" s="20"/>
      <c r="D636" s="20"/>
      <c r="E636" s="21"/>
      <c r="F636" s="21"/>
      <c r="G636" s="21"/>
      <c r="H636" s="21"/>
      <c r="I636" s="21"/>
      <c r="J636" s="21"/>
      <c r="K636" s="21"/>
      <c r="L636" s="22"/>
    </row>
    <row r="637" spans="1:12" x14ac:dyDescent="0.2">
      <c r="A637" s="18"/>
      <c r="B637" s="19"/>
      <c r="C637" s="20"/>
      <c r="D637" s="20"/>
      <c r="E637" s="21"/>
      <c r="F637" s="21"/>
      <c r="G637" s="21"/>
      <c r="H637" s="21"/>
      <c r="I637" s="21"/>
      <c r="J637" s="21"/>
      <c r="K637" s="21"/>
      <c r="L637" s="22"/>
    </row>
    <row r="638" spans="1:12" x14ac:dyDescent="0.2">
      <c r="A638" s="18"/>
      <c r="B638" s="19"/>
      <c r="C638" s="20"/>
      <c r="D638" s="20"/>
      <c r="E638" s="21"/>
      <c r="F638" s="21"/>
      <c r="G638" s="21"/>
      <c r="H638" s="21"/>
      <c r="I638" s="21"/>
      <c r="J638" s="21"/>
      <c r="K638" s="21"/>
      <c r="L638" s="22"/>
    </row>
    <row r="639" spans="1:12" x14ac:dyDescent="0.2">
      <c r="A639" s="18"/>
      <c r="B639" s="19"/>
      <c r="C639" s="20"/>
      <c r="D639" s="20"/>
      <c r="E639" s="21"/>
      <c r="F639" s="21"/>
      <c r="G639" s="21"/>
      <c r="H639" s="21"/>
      <c r="I639" s="21"/>
      <c r="J639" s="21"/>
      <c r="K639" s="21"/>
      <c r="L639" s="22"/>
    </row>
    <row r="640" spans="1:12" x14ac:dyDescent="0.2">
      <c r="A640" s="18"/>
      <c r="B640" s="19"/>
      <c r="C640" s="20"/>
      <c r="D640" s="20"/>
      <c r="E640" s="21"/>
      <c r="F640" s="21"/>
      <c r="G640" s="21"/>
      <c r="H640" s="21"/>
      <c r="I640" s="21"/>
      <c r="J640" s="21"/>
      <c r="K640" s="21"/>
      <c r="L640" s="22"/>
    </row>
    <row r="641" spans="1:12" x14ac:dyDescent="0.2">
      <c r="A641" s="18"/>
      <c r="B641" s="19"/>
      <c r="C641" s="20"/>
      <c r="D641" s="20"/>
      <c r="E641" s="21"/>
      <c r="F641" s="21"/>
      <c r="G641" s="21"/>
      <c r="H641" s="21"/>
      <c r="I641" s="21"/>
      <c r="J641" s="21"/>
      <c r="K641" s="21"/>
      <c r="L641" s="22"/>
    </row>
    <row r="642" spans="1:12" x14ac:dyDescent="0.2">
      <c r="A642" s="18"/>
      <c r="B642" s="19"/>
      <c r="C642" s="20"/>
      <c r="D642" s="20"/>
      <c r="E642" s="21"/>
      <c r="F642" s="21"/>
      <c r="G642" s="21"/>
      <c r="H642" s="21"/>
      <c r="I642" s="21"/>
      <c r="J642" s="21"/>
      <c r="K642" s="21"/>
      <c r="L642" s="22"/>
    </row>
    <row r="643" spans="1:12" x14ac:dyDescent="0.2">
      <c r="A643" s="18"/>
      <c r="B643" s="19"/>
      <c r="C643" s="20"/>
      <c r="D643" s="20"/>
      <c r="E643" s="21"/>
      <c r="F643" s="21"/>
      <c r="G643" s="21"/>
      <c r="H643" s="21"/>
      <c r="I643" s="21"/>
      <c r="J643" s="21"/>
      <c r="K643" s="21"/>
      <c r="L643" s="22"/>
    </row>
    <row r="644" spans="1:12" x14ac:dyDescent="0.2">
      <c r="A644" s="18"/>
      <c r="B644" s="19"/>
      <c r="C644" s="20"/>
      <c r="D644" s="20"/>
      <c r="E644" s="21"/>
      <c r="F644" s="21"/>
      <c r="G644" s="21"/>
      <c r="H644" s="21"/>
      <c r="I644" s="21"/>
      <c r="J644" s="21"/>
      <c r="K644" s="21"/>
      <c r="L644" s="22"/>
    </row>
    <row r="645" spans="1:12" x14ac:dyDescent="0.2">
      <c r="A645" s="18"/>
      <c r="B645" s="19"/>
      <c r="C645" s="20"/>
      <c r="D645" s="20"/>
      <c r="E645" s="21"/>
      <c r="F645" s="21"/>
      <c r="G645" s="21"/>
      <c r="H645" s="21"/>
      <c r="I645" s="21"/>
      <c r="J645" s="21"/>
      <c r="K645" s="21"/>
      <c r="L645" s="22"/>
    </row>
    <row r="646" spans="1:12" x14ac:dyDescent="0.2">
      <c r="A646" s="18"/>
      <c r="B646" s="19"/>
      <c r="C646" s="20"/>
      <c r="D646" s="20"/>
      <c r="E646" s="21"/>
      <c r="F646" s="21"/>
      <c r="G646" s="21"/>
      <c r="H646" s="21"/>
      <c r="I646" s="21"/>
      <c r="J646" s="21"/>
      <c r="K646" s="21"/>
      <c r="L646" s="22"/>
    </row>
    <row r="647" spans="1:12" x14ac:dyDescent="0.2">
      <c r="A647" s="18"/>
      <c r="B647" s="19"/>
      <c r="C647" s="20"/>
      <c r="D647" s="20"/>
      <c r="E647" s="21"/>
      <c r="F647" s="21"/>
      <c r="G647" s="21"/>
      <c r="H647" s="21"/>
      <c r="I647" s="21"/>
      <c r="J647" s="21"/>
      <c r="K647" s="21"/>
      <c r="L647" s="22"/>
    </row>
    <row r="648" spans="1:12" x14ac:dyDescent="0.2">
      <c r="A648" s="18"/>
      <c r="B648" s="19"/>
      <c r="C648" s="20"/>
      <c r="D648" s="20"/>
      <c r="E648" s="21"/>
      <c r="F648" s="21"/>
      <c r="G648" s="21"/>
      <c r="H648" s="21"/>
      <c r="I648" s="21"/>
      <c r="J648" s="21"/>
      <c r="K648" s="21"/>
      <c r="L648" s="22"/>
    </row>
    <row r="649" spans="1:12" x14ac:dyDescent="0.2">
      <c r="A649" s="18"/>
      <c r="B649" s="19"/>
      <c r="C649" s="20"/>
      <c r="D649" s="20"/>
      <c r="E649" s="21"/>
      <c r="F649" s="21"/>
      <c r="G649" s="21"/>
      <c r="H649" s="21"/>
      <c r="I649" s="21"/>
      <c r="J649" s="21"/>
      <c r="K649" s="21"/>
      <c r="L649" s="22"/>
    </row>
    <row r="650" spans="1:12" x14ac:dyDescent="0.2">
      <c r="A650" s="18"/>
      <c r="B650" s="19"/>
      <c r="C650" s="20"/>
      <c r="D650" s="20"/>
      <c r="E650" s="21"/>
      <c r="F650" s="21"/>
      <c r="G650" s="21"/>
      <c r="H650" s="21"/>
      <c r="I650" s="21"/>
      <c r="J650" s="21"/>
      <c r="K650" s="21"/>
      <c r="L650" s="22"/>
    </row>
    <row r="651" spans="1:12" x14ac:dyDescent="0.2">
      <c r="A651" s="18"/>
      <c r="B651" s="19"/>
      <c r="C651" s="20"/>
      <c r="D651" s="20"/>
      <c r="E651" s="21"/>
      <c r="F651" s="21"/>
      <c r="G651" s="21"/>
      <c r="H651" s="21"/>
      <c r="I651" s="21"/>
      <c r="J651" s="21"/>
      <c r="K651" s="21"/>
      <c r="L651" s="22"/>
    </row>
    <row r="652" spans="1:12" x14ac:dyDescent="0.2">
      <c r="A652" s="18"/>
      <c r="B652" s="19"/>
      <c r="C652" s="20"/>
      <c r="D652" s="20"/>
      <c r="E652" s="21"/>
      <c r="F652" s="21"/>
      <c r="G652" s="21"/>
      <c r="H652" s="21"/>
      <c r="I652" s="21"/>
      <c r="J652" s="21"/>
      <c r="K652" s="21"/>
      <c r="L652" s="22"/>
    </row>
    <row r="653" spans="1:12" x14ac:dyDescent="0.2">
      <c r="A653" s="18"/>
      <c r="B653" s="19"/>
      <c r="C653" s="20"/>
      <c r="D653" s="20"/>
      <c r="E653" s="21"/>
      <c r="F653" s="21"/>
      <c r="G653" s="21"/>
      <c r="H653" s="21"/>
      <c r="I653" s="21"/>
      <c r="J653" s="21"/>
      <c r="K653" s="21"/>
      <c r="L653" s="22"/>
    </row>
    <row r="654" spans="1:12" x14ac:dyDescent="0.2">
      <c r="A654" s="18"/>
      <c r="B654" s="19"/>
      <c r="C654" s="20"/>
      <c r="D654" s="20"/>
      <c r="E654" s="21"/>
      <c r="F654" s="21"/>
      <c r="G654" s="21"/>
      <c r="H654" s="21"/>
      <c r="I654" s="21"/>
      <c r="J654" s="21"/>
      <c r="K654" s="21"/>
      <c r="L654" s="22"/>
    </row>
    <row r="655" spans="1:12" x14ac:dyDescent="0.2">
      <c r="A655" s="18"/>
      <c r="B655" s="19"/>
      <c r="C655" s="20"/>
      <c r="D655" s="20"/>
      <c r="E655" s="21"/>
      <c r="F655" s="21"/>
      <c r="G655" s="21"/>
      <c r="H655" s="21"/>
      <c r="I655" s="21"/>
      <c r="J655" s="21"/>
      <c r="K655" s="21"/>
      <c r="L655" s="22"/>
    </row>
    <row r="656" spans="1:12" x14ac:dyDescent="0.2">
      <c r="A656" s="18"/>
      <c r="B656" s="19"/>
      <c r="C656" s="20"/>
      <c r="D656" s="20"/>
      <c r="E656" s="21"/>
      <c r="F656" s="21"/>
      <c r="G656" s="21"/>
      <c r="H656" s="21"/>
      <c r="I656" s="21"/>
      <c r="J656" s="21"/>
      <c r="K656" s="21"/>
      <c r="L656" s="22"/>
    </row>
    <row r="657" spans="1:12" x14ac:dyDescent="0.2">
      <c r="A657" s="18"/>
      <c r="B657" s="19"/>
      <c r="C657" s="20"/>
      <c r="D657" s="20"/>
      <c r="E657" s="21"/>
      <c r="F657" s="21"/>
      <c r="G657" s="21"/>
      <c r="H657" s="21"/>
      <c r="I657" s="21"/>
      <c r="J657" s="21"/>
      <c r="K657" s="21"/>
      <c r="L657" s="22"/>
    </row>
    <row r="658" spans="1:12" x14ac:dyDescent="0.2">
      <c r="A658" s="18"/>
      <c r="B658" s="19"/>
      <c r="C658" s="20"/>
      <c r="D658" s="20"/>
      <c r="E658" s="21"/>
      <c r="F658" s="21"/>
      <c r="G658" s="21"/>
      <c r="H658" s="21"/>
      <c r="I658" s="21"/>
      <c r="J658" s="21"/>
      <c r="K658" s="21"/>
      <c r="L658" s="22"/>
    </row>
    <row r="659" spans="1:12" x14ac:dyDescent="0.2">
      <c r="A659" s="18"/>
      <c r="B659" s="19"/>
      <c r="C659" s="20"/>
      <c r="D659" s="20"/>
      <c r="E659" s="21"/>
      <c r="F659" s="21"/>
      <c r="G659" s="21"/>
      <c r="H659" s="21"/>
      <c r="I659" s="21"/>
      <c r="J659" s="21"/>
      <c r="K659" s="21"/>
      <c r="L659" s="22"/>
    </row>
    <row r="660" spans="1:12" x14ac:dyDescent="0.2">
      <c r="A660" s="18"/>
      <c r="B660" s="19"/>
      <c r="C660" s="20"/>
      <c r="D660" s="20"/>
      <c r="E660" s="21"/>
      <c r="F660" s="21"/>
      <c r="G660" s="21"/>
      <c r="H660" s="21"/>
      <c r="I660" s="21"/>
      <c r="J660" s="21"/>
      <c r="K660" s="21"/>
      <c r="L660" s="22"/>
    </row>
    <row r="661" spans="1:12" x14ac:dyDescent="0.2">
      <c r="A661" s="18"/>
      <c r="B661" s="19"/>
      <c r="C661" s="20"/>
      <c r="D661" s="20"/>
      <c r="E661" s="21"/>
      <c r="F661" s="21"/>
      <c r="G661" s="21"/>
      <c r="H661" s="21"/>
      <c r="I661" s="21"/>
      <c r="J661" s="21"/>
      <c r="K661" s="21"/>
      <c r="L661" s="22"/>
    </row>
    <row r="662" spans="1:12" x14ac:dyDescent="0.2">
      <c r="A662" s="18"/>
      <c r="B662" s="19"/>
      <c r="C662" s="20"/>
      <c r="D662" s="20"/>
      <c r="E662" s="21"/>
      <c r="F662" s="21"/>
      <c r="G662" s="21"/>
      <c r="H662" s="21"/>
      <c r="I662" s="21"/>
      <c r="J662" s="21"/>
      <c r="K662" s="21"/>
      <c r="L662" s="22"/>
    </row>
    <row r="663" spans="1:12" x14ac:dyDescent="0.2">
      <c r="A663" s="18"/>
      <c r="B663" s="19"/>
      <c r="C663" s="20"/>
      <c r="D663" s="20"/>
      <c r="E663" s="21"/>
      <c r="F663" s="21"/>
      <c r="G663" s="21"/>
      <c r="H663" s="21"/>
      <c r="I663" s="21"/>
      <c r="J663" s="21"/>
      <c r="K663" s="21"/>
      <c r="L663" s="22"/>
    </row>
    <row r="664" spans="1:12" x14ac:dyDescent="0.2">
      <c r="A664" s="18"/>
      <c r="B664" s="19"/>
      <c r="C664" s="20"/>
      <c r="D664" s="20"/>
      <c r="E664" s="21"/>
      <c r="F664" s="21"/>
      <c r="G664" s="21"/>
      <c r="H664" s="21"/>
      <c r="I664" s="21"/>
      <c r="J664" s="21"/>
      <c r="K664" s="21"/>
      <c r="L664" s="22"/>
    </row>
    <row r="665" spans="1:12" x14ac:dyDescent="0.2">
      <c r="A665" s="18"/>
      <c r="B665" s="19"/>
      <c r="C665" s="20"/>
      <c r="D665" s="20"/>
      <c r="E665" s="21"/>
      <c r="F665" s="21"/>
      <c r="G665" s="21"/>
      <c r="H665" s="21"/>
      <c r="I665" s="21"/>
      <c r="J665" s="21"/>
      <c r="K665" s="21"/>
      <c r="L665" s="22"/>
    </row>
    <row r="666" spans="1:12" x14ac:dyDescent="0.2">
      <c r="A666" s="18"/>
      <c r="B666" s="19"/>
      <c r="C666" s="20"/>
      <c r="D666" s="20"/>
      <c r="E666" s="21"/>
      <c r="F666" s="21"/>
      <c r="G666" s="21"/>
      <c r="H666" s="21"/>
      <c r="I666" s="21"/>
      <c r="J666" s="21"/>
      <c r="K666" s="21"/>
      <c r="L666" s="22"/>
    </row>
    <row r="667" spans="1:12" x14ac:dyDescent="0.2">
      <c r="A667" s="18"/>
      <c r="B667" s="19"/>
      <c r="C667" s="20"/>
      <c r="D667" s="20"/>
      <c r="E667" s="21"/>
      <c r="F667" s="21"/>
      <c r="G667" s="21"/>
      <c r="H667" s="21"/>
      <c r="I667" s="21"/>
      <c r="J667" s="21"/>
      <c r="K667" s="21"/>
      <c r="L667" s="22"/>
    </row>
    <row r="668" spans="1:12" x14ac:dyDescent="0.2">
      <c r="A668" s="18"/>
      <c r="B668" s="19"/>
      <c r="C668" s="20"/>
      <c r="D668" s="20"/>
      <c r="E668" s="21"/>
      <c r="F668" s="21"/>
      <c r="G668" s="21"/>
      <c r="H668" s="21"/>
      <c r="I668" s="21"/>
      <c r="J668" s="21"/>
      <c r="K668" s="21"/>
      <c r="L668" s="22"/>
    </row>
    <row r="669" spans="1:12" x14ac:dyDescent="0.2">
      <c r="A669" s="18"/>
      <c r="B669" s="19"/>
      <c r="C669" s="20"/>
      <c r="D669" s="20"/>
      <c r="E669" s="21"/>
      <c r="F669" s="21"/>
      <c r="G669" s="21"/>
      <c r="H669" s="21"/>
      <c r="I669" s="21"/>
      <c r="J669" s="21"/>
      <c r="K669" s="21"/>
      <c r="L669" s="22"/>
    </row>
    <row r="670" spans="1:12" x14ac:dyDescent="0.2">
      <c r="A670" s="18"/>
      <c r="B670" s="19"/>
      <c r="C670" s="20"/>
      <c r="D670" s="20"/>
      <c r="E670" s="21"/>
      <c r="F670" s="21"/>
      <c r="G670" s="21"/>
      <c r="H670" s="21"/>
      <c r="I670" s="21"/>
      <c r="J670" s="21"/>
      <c r="K670" s="21"/>
      <c r="L670" s="22"/>
    </row>
    <row r="671" spans="1:12" x14ac:dyDescent="0.2">
      <c r="A671" s="18"/>
      <c r="B671" s="19"/>
      <c r="C671" s="20"/>
      <c r="D671" s="20"/>
      <c r="E671" s="21"/>
      <c r="F671" s="21"/>
      <c r="G671" s="21"/>
      <c r="H671" s="21"/>
      <c r="I671" s="21"/>
      <c r="J671" s="21"/>
      <c r="K671" s="21"/>
      <c r="L671" s="22"/>
    </row>
    <row r="672" spans="1:12" x14ac:dyDescent="0.2">
      <c r="A672" s="18"/>
      <c r="B672" s="19"/>
      <c r="C672" s="20"/>
      <c r="D672" s="20"/>
      <c r="E672" s="21"/>
      <c r="F672" s="21"/>
      <c r="G672" s="21"/>
      <c r="H672" s="21"/>
      <c r="I672" s="21"/>
      <c r="J672" s="21"/>
      <c r="K672" s="21"/>
      <c r="L672" s="22"/>
    </row>
    <row r="673" spans="1:12" x14ac:dyDescent="0.2">
      <c r="A673" s="18"/>
      <c r="B673" s="19"/>
      <c r="C673" s="20"/>
      <c r="D673" s="20"/>
      <c r="E673" s="21"/>
      <c r="F673" s="21"/>
      <c r="G673" s="21"/>
      <c r="H673" s="21"/>
      <c r="I673" s="21"/>
      <c r="J673" s="21"/>
      <c r="K673" s="21"/>
      <c r="L673" s="22"/>
    </row>
    <row r="674" spans="1:12" x14ac:dyDescent="0.2">
      <c r="A674" s="18"/>
      <c r="B674" s="19"/>
      <c r="C674" s="20"/>
      <c r="D674" s="20"/>
      <c r="E674" s="21"/>
      <c r="F674" s="21"/>
      <c r="G674" s="21"/>
      <c r="H674" s="21"/>
      <c r="I674" s="21"/>
      <c r="J674" s="21"/>
      <c r="K674" s="21"/>
      <c r="L674" s="22"/>
    </row>
    <row r="675" spans="1:12" x14ac:dyDescent="0.2">
      <c r="A675" s="18"/>
      <c r="B675" s="19"/>
      <c r="C675" s="20"/>
      <c r="D675" s="20"/>
      <c r="E675" s="21"/>
      <c r="F675" s="21"/>
      <c r="G675" s="21"/>
      <c r="H675" s="21"/>
      <c r="I675" s="21"/>
      <c r="J675" s="21"/>
      <c r="K675" s="21"/>
      <c r="L675" s="22"/>
    </row>
    <row r="676" spans="1:12" x14ac:dyDescent="0.2">
      <c r="A676" s="18"/>
      <c r="B676" s="19"/>
      <c r="C676" s="20"/>
      <c r="D676" s="20"/>
      <c r="E676" s="21"/>
      <c r="F676" s="21"/>
      <c r="G676" s="21"/>
      <c r="H676" s="21"/>
      <c r="I676" s="21"/>
      <c r="J676" s="21"/>
      <c r="K676" s="21"/>
      <c r="L676" s="22"/>
    </row>
    <row r="677" spans="1:12" x14ac:dyDescent="0.2">
      <c r="A677" s="18"/>
      <c r="B677" s="19"/>
      <c r="C677" s="20"/>
      <c r="D677" s="20"/>
      <c r="E677" s="21"/>
      <c r="F677" s="21"/>
      <c r="G677" s="21"/>
      <c r="H677" s="21"/>
      <c r="I677" s="21"/>
      <c r="J677" s="21"/>
      <c r="K677" s="21"/>
      <c r="L677" s="22"/>
    </row>
    <row r="678" spans="1:12" x14ac:dyDescent="0.2">
      <c r="A678" s="18"/>
      <c r="B678" s="19"/>
      <c r="C678" s="20"/>
      <c r="D678" s="20"/>
      <c r="E678" s="21"/>
      <c r="F678" s="21"/>
      <c r="G678" s="21"/>
      <c r="H678" s="21"/>
      <c r="I678" s="21"/>
      <c r="J678" s="21"/>
      <c r="K678" s="21"/>
      <c r="L678" s="22"/>
    </row>
    <row r="679" spans="1:12" x14ac:dyDescent="0.2">
      <c r="A679" s="18"/>
      <c r="B679" s="19"/>
      <c r="C679" s="20"/>
      <c r="D679" s="20"/>
      <c r="E679" s="21"/>
      <c r="F679" s="21"/>
      <c r="G679" s="21"/>
      <c r="H679" s="21"/>
      <c r="I679" s="21"/>
      <c r="J679" s="21"/>
      <c r="K679" s="21"/>
      <c r="L679" s="22"/>
    </row>
    <row r="680" spans="1:12" x14ac:dyDescent="0.2">
      <c r="A680" s="18"/>
      <c r="B680" s="19"/>
      <c r="C680" s="20"/>
      <c r="D680" s="20"/>
      <c r="E680" s="21"/>
      <c r="F680" s="21"/>
      <c r="G680" s="21"/>
      <c r="H680" s="21"/>
      <c r="I680" s="21"/>
      <c r="J680" s="21"/>
      <c r="K680" s="21"/>
      <c r="L680" s="22"/>
    </row>
    <row r="681" spans="1:12" x14ac:dyDescent="0.2">
      <c r="A681" s="18"/>
      <c r="B681" s="19"/>
      <c r="C681" s="20"/>
      <c r="D681" s="20"/>
      <c r="E681" s="21"/>
      <c r="F681" s="21"/>
      <c r="G681" s="21"/>
      <c r="H681" s="21"/>
      <c r="I681" s="21"/>
      <c r="J681" s="21"/>
      <c r="K681" s="21"/>
      <c r="L681" s="22"/>
    </row>
    <row r="682" spans="1:12" x14ac:dyDescent="0.2">
      <c r="A682" s="18"/>
      <c r="B682" s="19"/>
      <c r="C682" s="20"/>
      <c r="D682" s="20"/>
      <c r="E682" s="21"/>
      <c r="F682" s="21"/>
      <c r="G682" s="21"/>
      <c r="H682" s="21"/>
      <c r="I682" s="21"/>
      <c r="J682" s="21"/>
      <c r="K682" s="21"/>
      <c r="L682" s="22"/>
    </row>
    <row r="683" spans="1:12" x14ac:dyDescent="0.2">
      <c r="A683" s="18"/>
      <c r="B683" s="19"/>
      <c r="C683" s="20"/>
      <c r="D683" s="20"/>
      <c r="E683" s="21"/>
      <c r="F683" s="21"/>
      <c r="G683" s="21"/>
      <c r="H683" s="21"/>
      <c r="I683" s="21"/>
      <c r="J683" s="21"/>
      <c r="K683" s="21"/>
      <c r="L683" s="22"/>
    </row>
    <row r="684" spans="1:12" x14ac:dyDescent="0.2">
      <c r="A684" s="18"/>
      <c r="B684" s="19"/>
      <c r="C684" s="20"/>
      <c r="D684" s="20"/>
      <c r="E684" s="21"/>
      <c r="F684" s="21"/>
      <c r="G684" s="21"/>
      <c r="H684" s="21"/>
      <c r="I684" s="21"/>
      <c r="J684" s="21"/>
      <c r="K684" s="21"/>
      <c r="L684" s="22"/>
    </row>
    <row r="685" spans="1:12" x14ac:dyDescent="0.2">
      <c r="A685" s="18"/>
      <c r="B685" s="19"/>
      <c r="C685" s="20"/>
      <c r="D685" s="20"/>
      <c r="E685" s="21"/>
      <c r="F685" s="21"/>
      <c r="G685" s="21"/>
      <c r="H685" s="21"/>
      <c r="I685" s="21"/>
      <c r="J685" s="21"/>
      <c r="K685" s="21"/>
      <c r="L685" s="22"/>
    </row>
    <row r="686" spans="1:12" x14ac:dyDescent="0.2">
      <c r="A686" s="18"/>
      <c r="B686" s="19"/>
      <c r="C686" s="20"/>
      <c r="D686" s="20"/>
      <c r="E686" s="21"/>
      <c r="F686" s="21"/>
      <c r="G686" s="21"/>
      <c r="H686" s="21"/>
      <c r="I686" s="21"/>
      <c r="J686" s="21"/>
      <c r="K686" s="21"/>
      <c r="L686" s="22"/>
    </row>
    <row r="687" spans="1:12" x14ac:dyDescent="0.2">
      <c r="A687" s="18"/>
      <c r="B687" s="19"/>
      <c r="C687" s="20"/>
      <c r="D687" s="20"/>
      <c r="E687" s="21"/>
      <c r="F687" s="21"/>
      <c r="G687" s="21"/>
      <c r="H687" s="21"/>
      <c r="I687" s="21"/>
      <c r="J687" s="21"/>
      <c r="K687" s="21"/>
      <c r="L687" s="22"/>
    </row>
    <row r="688" spans="1:12" x14ac:dyDescent="0.2">
      <c r="A688" s="18"/>
      <c r="B688" s="19"/>
      <c r="C688" s="20"/>
      <c r="D688" s="20"/>
      <c r="E688" s="21"/>
      <c r="F688" s="21"/>
      <c r="G688" s="21"/>
      <c r="H688" s="21"/>
      <c r="I688" s="21"/>
      <c r="J688" s="21"/>
      <c r="K688" s="21"/>
      <c r="L688" s="22"/>
    </row>
    <row r="689" spans="1:12" x14ac:dyDescent="0.2">
      <c r="A689" s="18"/>
      <c r="B689" s="19"/>
      <c r="C689" s="20"/>
      <c r="D689" s="20"/>
      <c r="E689" s="21"/>
      <c r="F689" s="21"/>
      <c r="G689" s="21"/>
      <c r="H689" s="21"/>
      <c r="I689" s="21"/>
      <c r="J689" s="21"/>
      <c r="K689" s="21"/>
      <c r="L689" s="22"/>
    </row>
    <row r="690" spans="1:12" x14ac:dyDescent="0.2">
      <c r="A690" s="18"/>
      <c r="B690" s="19"/>
      <c r="C690" s="20"/>
      <c r="D690" s="20"/>
      <c r="E690" s="21"/>
      <c r="F690" s="21"/>
      <c r="G690" s="21"/>
      <c r="H690" s="21"/>
      <c r="I690" s="21"/>
      <c r="J690" s="21"/>
      <c r="K690" s="21"/>
      <c r="L690" s="22"/>
    </row>
    <row r="691" spans="1:12" x14ac:dyDescent="0.2">
      <c r="A691" s="18"/>
      <c r="B691" s="19"/>
      <c r="C691" s="20"/>
      <c r="D691" s="20"/>
      <c r="E691" s="21"/>
      <c r="F691" s="21"/>
      <c r="G691" s="21"/>
      <c r="H691" s="21"/>
      <c r="I691" s="21"/>
      <c r="J691" s="21"/>
      <c r="K691" s="21"/>
      <c r="L691" s="22"/>
    </row>
    <row r="692" spans="1:12" x14ac:dyDescent="0.2">
      <c r="A692" s="18"/>
      <c r="B692" s="19"/>
      <c r="C692" s="20"/>
      <c r="D692" s="20"/>
      <c r="E692" s="21"/>
      <c r="F692" s="21"/>
      <c r="G692" s="21"/>
      <c r="H692" s="21"/>
      <c r="I692" s="21"/>
      <c r="J692" s="21"/>
      <c r="K692" s="21"/>
      <c r="L692" s="22"/>
    </row>
    <row r="693" spans="1:12" x14ac:dyDescent="0.2">
      <c r="A693" s="18"/>
      <c r="B693" s="19"/>
      <c r="C693" s="20"/>
      <c r="D693" s="20"/>
      <c r="E693" s="21"/>
      <c r="F693" s="21"/>
      <c r="G693" s="21"/>
      <c r="H693" s="21"/>
      <c r="I693" s="21"/>
      <c r="J693" s="21"/>
      <c r="K693" s="21"/>
      <c r="L693" s="22"/>
    </row>
    <row r="694" spans="1:12" x14ac:dyDescent="0.2">
      <c r="A694" s="18"/>
      <c r="B694" s="19"/>
      <c r="C694" s="20"/>
      <c r="D694" s="20"/>
      <c r="E694" s="21"/>
      <c r="F694" s="21"/>
      <c r="G694" s="21"/>
      <c r="H694" s="21"/>
      <c r="I694" s="21"/>
      <c r="J694" s="21"/>
      <c r="K694" s="21"/>
      <c r="L694" s="22"/>
    </row>
    <row r="695" spans="1:12" x14ac:dyDescent="0.2">
      <c r="A695" s="18"/>
      <c r="B695" s="19"/>
      <c r="C695" s="20"/>
      <c r="D695" s="20"/>
      <c r="E695" s="21"/>
      <c r="F695" s="21"/>
      <c r="G695" s="21"/>
      <c r="H695" s="21"/>
      <c r="I695" s="21"/>
      <c r="J695" s="21"/>
      <c r="K695" s="21"/>
      <c r="L695" s="22"/>
    </row>
    <row r="696" spans="1:12" x14ac:dyDescent="0.2">
      <c r="A696" s="18"/>
      <c r="B696" s="19"/>
      <c r="C696" s="20"/>
      <c r="D696" s="20"/>
      <c r="E696" s="21"/>
      <c r="F696" s="21"/>
      <c r="G696" s="21"/>
      <c r="H696" s="21"/>
      <c r="I696" s="21"/>
      <c r="J696" s="21"/>
      <c r="K696" s="21"/>
      <c r="L696" s="22"/>
    </row>
    <row r="697" spans="1:12" x14ac:dyDescent="0.2">
      <c r="A697" s="18"/>
      <c r="B697" s="19"/>
      <c r="C697" s="20"/>
      <c r="D697" s="20"/>
      <c r="E697" s="21"/>
      <c r="F697" s="21"/>
      <c r="G697" s="21"/>
      <c r="H697" s="21"/>
      <c r="I697" s="21"/>
      <c r="J697" s="21"/>
      <c r="K697" s="21"/>
      <c r="L697" s="22"/>
    </row>
    <row r="698" spans="1:12" x14ac:dyDescent="0.2">
      <c r="A698" s="18"/>
      <c r="B698" s="19"/>
      <c r="C698" s="20"/>
      <c r="D698" s="20"/>
      <c r="E698" s="21"/>
      <c r="F698" s="21"/>
      <c r="G698" s="21"/>
      <c r="H698" s="21"/>
      <c r="I698" s="21"/>
      <c r="J698" s="21"/>
      <c r="K698" s="21"/>
      <c r="L698" s="22"/>
    </row>
    <row r="699" spans="1:12" x14ac:dyDescent="0.2">
      <c r="A699" s="18"/>
      <c r="B699" s="19"/>
      <c r="C699" s="20"/>
      <c r="D699" s="20"/>
      <c r="E699" s="21"/>
      <c r="F699" s="21"/>
      <c r="G699" s="21"/>
      <c r="H699" s="21"/>
      <c r="I699" s="21"/>
      <c r="J699" s="21"/>
      <c r="K699" s="21"/>
      <c r="L699" s="22"/>
    </row>
    <row r="700" spans="1:12" x14ac:dyDescent="0.2">
      <c r="A700" s="18"/>
      <c r="B700" s="19"/>
      <c r="C700" s="20"/>
      <c r="D700" s="20"/>
      <c r="E700" s="21"/>
      <c r="F700" s="21"/>
      <c r="G700" s="21"/>
      <c r="H700" s="21"/>
      <c r="I700" s="21"/>
      <c r="J700" s="21"/>
      <c r="K700" s="21"/>
      <c r="L700" s="22"/>
    </row>
    <row r="701" spans="1:12" x14ac:dyDescent="0.2">
      <c r="A701" s="18"/>
      <c r="B701" s="19"/>
      <c r="C701" s="20"/>
      <c r="D701" s="20"/>
      <c r="E701" s="21"/>
      <c r="F701" s="21"/>
      <c r="G701" s="21"/>
      <c r="H701" s="21"/>
      <c r="I701" s="21"/>
      <c r="J701" s="21"/>
      <c r="K701" s="21"/>
      <c r="L701" s="22"/>
    </row>
    <row r="702" spans="1:12" x14ac:dyDescent="0.2">
      <c r="A702" s="18"/>
      <c r="B702" s="19"/>
      <c r="C702" s="20"/>
      <c r="D702" s="20"/>
      <c r="E702" s="21"/>
      <c r="F702" s="21"/>
      <c r="G702" s="21"/>
      <c r="H702" s="21"/>
      <c r="I702" s="21"/>
      <c r="J702" s="21"/>
      <c r="K702" s="21"/>
      <c r="L702" s="22"/>
    </row>
    <row r="703" spans="1:12" x14ac:dyDescent="0.2">
      <c r="A703" s="18"/>
      <c r="B703" s="19"/>
      <c r="C703" s="20"/>
      <c r="D703" s="20"/>
      <c r="E703" s="21"/>
      <c r="F703" s="21"/>
      <c r="G703" s="21"/>
      <c r="H703" s="21"/>
      <c r="I703" s="21"/>
      <c r="J703" s="21"/>
      <c r="K703" s="21"/>
      <c r="L703" s="22"/>
    </row>
    <row r="704" spans="1:12" x14ac:dyDescent="0.2">
      <c r="A704" s="18"/>
      <c r="B704" s="19"/>
      <c r="C704" s="20"/>
      <c r="D704" s="20"/>
      <c r="E704" s="21"/>
      <c r="F704" s="21"/>
      <c r="G704" s="21"/>
      <c r="H704" s="21"/>
      <c r="I704" s="21"/>
      <c r="J704" s="21"/>
      <c r="K704" s="21"/>
      <c r="L704" s="22"/>
    </row>
    <row r="705" spans="1:12" x14ac:dyDescent="0.2">
      <c r="A705" s="18"/>
      <c r="B705" s="19"/>
      <c r="C705" s="20"/>
      <c r="D705" s="20"/>
      <c r="E705" s="21"/>
      <c r="F705" s="21"/>
      <c r="G705" s="21"/>
      <c r="H705" s="21"/>
      <c r="I705" s="21"/>
      <c r="J705" s="21"/>
      <c r="K705" s="21"/>
      <c r="L705" s="22"/>
    </row>
    <row r="706" spans="1:12" x14ac:dyDescent="0.2">
      <c r="A706" s="18"/>
      <c r="B706" s="19"/>
      <c r="C706" s="20"/>
      <c r="D706" s="20"/>
      <c r="E706" s="21"/>
      <c r="F706" s="21"/>
      <c r="G706" s="21"/>
      <c r="H706" s="21"/>
      <c r="I706" s="21"/>
      <c r="J706" s="21"/>
      <c r="K706" s="21"/>
      <c r="L706" s="22"/>
    </row>
    <row r="707" spans="1:12" x14ac:dyDescent="0.2">
      <c r="A707" s="18"/>
      <c r="B707" s="19"/>
      <c r="C707" s="20"/>
      <c r="D707" s="20"/>
      <c r="E707" s="21"/>
      <c r="F707" s="21"/>
      <c r="G707" s="21"/>
      <c r="H707" s="21"/>
      <c r="I707" s="21"/>
      <c r="J707" s="21"/>
      <c r="K707" s="21"/>
      <c r="L707" s="22"/>
    </row>
    <row r="708" spans="1:12" x14ac:dyDescent="0.2">
      <c r="A708" s="18"/>
      <c r="B708" s="19"/>
      <c r="C708" s="20"/>
      <c r="D708" s="20"/>
      <c r="E708" s="21"/>
      <c r="F708" s="21"/>
      <c r="G708" s="21"/>
      <c r="H708" s="21"/>
      <c r="I708" s="21"/>
      <c r="J708" s="21"/>
      <c r="K708" s="21"/>
      <c r="L708" s="22"/>
    </row>
    <row r="709" spans="1:12" x14ac:dyDescent="0.2">
      <c r="A709" s="18"/>
      <c r="B709" s="19"/>
      <c r="C709" s="20"/>
      <c r="D709" s="20"/>
      <c r="E709" s="21"/>
      <c r="F709" s="21"/>
      <c r="G709" s="21"/>
      <c r="H709" s="21"/>
      <c r="I709" s="21"/>
      <c r="J709" s="21"/>
      <c r="K709" s="21"/>
      <c r="L709" s="22"/>
    </row>
    <row r="710" spans="1:12" x14ac:dyDescent="0.2">
      <c r="A710" s="18"/>
      <c r="B710" s="19"/>
      <c r="C710" s="20"/>
      <c r="D710" s="20"/>
      <c r="E710" s="21"/>
      <c r="F710" s="21"/>
      <c r="G710" s="21"/>
      <c r="H710" s="21"/>
      <c r="I710" s="21"/>
      <c r="J710" s="21"/>
      <c r="K710" s="21"/>
      <c r="L710" s="22"/>
    </row>
    <row r="711" spans="1:12" x14ac:dyDescent="0.2">
      <c r="A711" s="18"/>
      <c r="B711" s="19"/>
      <c r="C711" s="20"/>
      <c r="D711" s="20"/>
      <c r="E711" s="21"/>
      <c r="F711" s="21"/>
      <c r="G711" s="21"/>
      <c r="H711" s="21"/>
      <c r="I711" s="21"/>
      <c r="J711" s="21"/>
      <c r="K711" s="21"/>
      <c r="L711" s="22"/>
    </row>
    <row r="712" spans="1:12" x14ac:dyDescent="0.2">
      <c r="A712" s="22"/>
      <c r="B712" s="22"/>
      <c r="C712" s="22"/>
      <c r="D712" s="22"/>
      <c r="E712" s="23"/>
      <c r="F712" s="23"/>
      <c r="G712" s="23"/>
      <c r="H712" s="23"/>
      <c r="I712" s="23"/>
      <c r="J712" s="23"/>
      <c r="K712" s="23"/>
      <c r="L712" s="22"/>
    </row>
  </sheetData>
  <mergeCells count="44">
    <mergeCell ref="A16:K16"/>
    <mergeCell ref="A130:K130"/>
    <mergeCell ref="A145:K145"/>
    <mergeCell ref="A564:K564"/>
    <mergeCell ref="A577:K577"/>
    <mergeCell ref="A620:F620"/>
    <mergeCell ref="A616:F616"/>
    <mergeCell ref="I616:K616"/>
    <mergeCell ref="I620:K620"/>
    <mergeCell ref="I619:K619"/>
    <mergeCell ref="A617:F617"/>
    <mergeCell ref="I617:K617"/>
    <mergeCell ref="A619:F619"/>
    <mergeCell ref="I618:K618"/>
    <mergeCell ref="A618:F618"/>
    <mergeCell ref="I615:K615"/>
    <mergeCell ref="B614:K614"/>
    <mergeCell ref="A611:C611"/>
    <mergeCell ref="A592:B592"/>
    <mergeCell ref="G2:K2"/>
    <mergeCell ref="A615:F615"/>
    <mergeCell ref="A602:K602"/>
    <mergeCell ref="A608:C608"/>
    <mergeCell ref="A423:B423"/>
    <mergeCell ref="A493:B493"/>
    <mergeCell ref="I5:K5"/>
    <mergeCell ref="E5:E6"/>
    <mergeCell ref="C5:C6"/>
    <mergeCell ref="D5:D6"/>
    <mergeCell ref="B5:B6"/>
    <mergeCell ref="A15:K15"/>
    <mergeCell ref="A601:K601"/>
    <mergeCell ref="A279:K279"/>
    <mergeCell ref="A278:K278"/>
    <mergeCell ref="A563:K563"/>
    <mergeCell ref="A572:B572"/>
    <mergeCell ref="A587:B587"/>
    <mergeCell ref="G1:K1"/>
    <mergeCell ref="A3:K3"/>
    <mergeCell ref="H5:H6"/>
    <mergeCell ref="B4:I4"/>
    <mergeCell ref="A5:A6"/>
    <mergeCell ref="G5:G6"/>
    <mergeCell ref="F5:F6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&amp;C&amp;P</oddHeader>
  </headerFooter>
  <rowBreaks count="27" manualBreakCount="27">
    <brk id="14" min="2" max="10" man="1"/>
    <brk id="21" min="2" max="10" man="1"/>
    <brk id="32" min="2" max="10" man="1"/>
    <brk id="68" max="10" man="1"/>
    <brk id="83" max="10" man="1"/>
    <brk id="91" max="10" man="1"/>
    <brk id="101" max="10" man="1"/>
    <brk id="111" max="10" man="1"/>
    <brk id="124" max="10" man="1"/>
    <brk id="134" max="10" man="1"/>
    <brk id="144" max="10" man="1"/>
    <brk id="157" min="2" max="10" man="1"/>
    <brk id="164" min="2" max="10" man="1"/>
    <brk id="184" max="10" man="1"/>
    <brk id="197" max="10" man="1"/>
    <brk id="223" max="10" man="1"/>
    <brk id="302" max="10" man="1"/>
    <brk id="312" max="10" man="1"/>
    <brk id="322" max="10" man="1"/>
    <brk id="330" max="10" man="1"/>
    <brk id="338" max="10" man="1"/>
    <brk id="348" max="10" man="1"/>
    <brk id="356" max="10" man="1"/>
    <brk id="366" max="10" man="1"/>
    <brk id="554" max="10" man="1"/>
    <brk id="565" max="10" man="1"/>
    <brk id="57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2022-08-16T06:38:53Z</cp:lastPrinted>
  <dcterms:created xsi:type="dcterms:W3CDTF">2014-12-30T07:03:20Z</dcterms:created>
  <dcterms:modified xsi:type="dcterms:W3CDTF">2022-08-24T13:50:00Z</dcterms:modified>
</cp:coreProperties>
</file>