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40" yWindow="0" windowWidth="12180" windowHeight="3435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'!$A$1:$K$491</definedName>
  </definedNames>
  <calcPr calcId="144525"/>
</workbook>
</file>

<file path=xl/calcChain.xml><?xml version="1.0" encoding="utf-8"?>
<calcChain xmlns="http://schemas.openxmlformats.org/spreadsheetml/2006/main">
  <c r="K342" i="3" l="1"/>
  <c r="H342" i="3" s="1"/>
  <c r="J342" i="3"/>
  <c r="I111" i="3"/>
  <c r="I109" i="3" s="1"/>
  <c r="I145" i="3"/>
  <c r="I147" i="3"/>
  <c r="I342" i="3"/>
  <c r="I366" i="3"/>
  <c r="K180" i="3"/>
  <c r="J180" i="3"/>
  <c r="I180" i="3"/>
  <c r="H180" i="3"/>
  <c r="I110" i="3"/>
  <c r="H110" i="3"/>
  <c r="J109" i="3"/>
  <c r="K101" i="3"/>
  <c r="J101" i="3"/>
  <c r="I101" i="3"/>
  <c r="H102" i="3"/>
  <c r="K113" i="3"/>
  <c r="J113" i="3"/>
  <c r="K112" i="3"/>
  <c r="K109" i="3" s="1"/>
  <c r="J112" i="3"/>
  <c r="K111" i="3"/>
  <c r="J111" i="3"/>
  <c r="I113" i="3"/>
  <c r="I112" i="3"/>
  <c r="H105" i="3"/>
  <c r="H104" i="3"/>
  <c r="K449" i="3"/>
  <c r="K450" i="3"/>
  <c r="K468" i="3"/>
  <c r="J449" i="3"/>
  <c r="J450" i="3"/>
  <c r="J468" i="3"/>
  <c r="I82" i="3"/>
  <c r="I169" i="3" s="1"/>
  <c r="H169" i="3" s="1"/>
  <c r="I89" i="3"/>
  <c r="I87" i="3"/>
  <c r="I449" i="3"/>
  <c r="I450" i="3"/>
  <c r="I468" i="3" s="1"/>
  <c r="H468" i="3" s="1"/>
  <c r="I367" i="3"/>
  <c r="K171" i="3"/>
  <c r="I171" i="3"/>
  <c r="K84" i="3"/>
  <c r="J84" i="3"/>
  <c r="H84" i="3" s="1"/>
  <c r="I84" i="3"/>
  <c r="I26" i="3"/>
  <c r="H29" i="3"/>
  <c r="I158" i="3"/>
  <c r="I146" i="3"/>
  <c r="I136" i="3"/>
  <c r="H138" i="3"/>
  <c r="K152" i="3"/>
  <c r="K191" i="3" s="1"/>
  <c r="J152" i="3"/>
  <c r="J191" i="3" s="1"/>
  <c r="I152" i="3"/>
  <c r="I191" i="3" s="1"/>
  <c r="H191" i="3" s="1"/>
  <c r="K150" i="3"/>
  <c r="K189" i="3" s="1"/>
  <c r="J150" i="3"/>
  <c r="J189" i="3" s="1"/>
  <c r="I150" i="3"/>
  <c r="I189" i="3" s="1"/>
  <c r="H152" i="3"/>
  <c r="I133" i="3"/>
  <c r="H135" i="3"/>
  <c r="K195" i="3"/>
  <c r="I195" i="3"/>
  <c r="K156" i="3"/>
  <c r="J156" i="3"/>
  <c r="J195" i="3" s="1"/>
  <c r="H195" i="3" s="1"/>
  <c r="I156" i="3"/>
  <c r="K130" i="3"/>
  <c r="J130" i="3"/>
  <c r="I130" i="3"/>
  <c r="H132" i="3"/>
  <c r="I148" i="3"/>
  <c r="I154" i="3"/>
  <c r="K149" i="3"/>
  <c r="K83" i="3"/>
  <c r="J149" i="3"/>
  <c r="J83" i="3"/>
  <c r="J86" i="3"/>
  <c r="I153" i="3"/>
  <c r="I149" i="3"/>
  <c r="I151" i="3"/>
  <c r="I157" i="3"/>
  <c r="I83" i="3"/>
  <c r="I86" i="3"/>
  <c r="I346" i="3"/>
  <c r="K400" i="3"/>
  <c r="K399" i="3"/>
  <c r="J399" i="3"/>
  <c r="I399" i="3"/>
  <c r="K343" i="3"/>
  <c r="J343" i="3"/>
  <c r="J400" i="3" s="1"/>
  <c r="I343" i="3"/>
  <c r="H343" i="3" s="1"/>
  <c r="H399" i="3"/>
  <c r="K248" i="3"/>
  <c r="K247" i="3"/>
  <c r="J248" i="3"/>
  <c r="J247" i="3" s="1"/>
  <c r="I281" i="3"/>
  <c r="I277" i="3"/>
  <c r="I248" i="3"/>
  <c r="I247" i="3"/>
  <c r="H247" i="3" s="1"/>
  <c r="H250" i="3"/>
  <c r="H249" i="3"/>
  <c r="H248" i="3"/>
  <c r="K379" i="3"/>
  <c r="J379" i="3"/>
  <c r="J436" i="3" s="1"/>
  <c r="I379" i="3"/>
  <c r="I436" i="3" s="1"/>
  <c r="K436" i="3"/>
  <c r="H379" i="3"/>
  <c r="I320" i="3"/>
  <c r="H322" i="3"/>
  <c r="I351" i="3"/>
  <c r="I348" i="3"/>
  <c r="I354" i="3"/>
  <c r="I369" i="3"/>
  <c r="K402" i="3"/>
  <c r="J402" i="3"/>
  <c r="K345" i="3"/>
  <c r="J345" i="3"/>
  <c r="I345" i="3"/>
  <c r="I402" i="3" s="1"/>
  <c r="H402" i="3" s="1"/>
  <c r="K252" i="3"/>
  <c r="J252" i="3"/>
  <c r="I252" i="3"/>
  <c r="H254" i="3"/>
  <c r="G101" i="3"/>
  <c r="K465" i="3"/>
  <c r="H465" i="3" s="1"/>
  <c r="J465" i="3"/>
  <c r="I465" i="3"/>
  <c r="K464" i="3"/>
  <c r="H464" i="3" s="1"/>
  <c r="J464" i="3"/>
  <c r="I464" i="3"/>
  <c r="K463" i="3"/>
  <c r="H463" i="3" s="1"/>
  <c r="J463" i="3"/>
  <c r="I463" i="3"/>
  <c r="H462" i="3"/>
  <c r="H461" i="3"/>
  <c r="K460" i="3"/>
  <c r="J460" i="3"/>
  <c r="I460" i="3"/>
  <c r="H460" i="3" s="1"/>
  <c r="G460" i="3"/>
  <c r="H459" i="3"/>
  <c r="H458" i="3"/>
  <c r="K457" i="3"/>
  <c r="J457" i="3"/>
  <c r="I457" i="3"/>
  <c r="H457" i="3"/>
  <c r="G457" i="3"/>
  <c r="K456" i="3"/>
  <c r="J456" i="3"/>
  <c r="I456" i="3"/>
  <c r="H456" i="3" s="1"/>
  <c r="K76" i="3"/>
  <c r="K77" i="3"/>
  <c r="K79" i="3"/>
  <c r="K86" i="3"/>
  <c r="K88" i="3"/>
  <c r="K91" i="3"/>
  <c r="K114" i="3"/>
  <c r="K145" i="3"/>
  <c r="K147" i="3"/>
  <c r="K153" i="3"/>
  <c r="K157" i="3"/>
  <c r="K159" i="3"/>
  <c r="K326" i="3"/>
  <c r="K327" i="3"/>
  <c r="K328" i="3"/>
  <c r="K330" i="3"/>
  <c r="K332" i="3"/>
  <c r="K334" i="3"/>
  <c r="K336" i="3"/>
  <c r="K338" i="3"/>
  <c r="K340" i="3"/>
  <c r="K346" i="3"/>
  <c r="K347" i="3"/>
  <c r="K350" i="3"/>
  <c r="K353" i="3"/>
  <c r="K356" i="3"/>
  <c r="K358" i="3"/>
  <c r="K360" i="3"/>
  <c r="K363" i="3"/>
  <c r="K365" i="3"/>
  <c r="K366" i="3"/>
  <c r="K368" i="3"/>
  <c r="K371" i="3"/>
  <c r="K374" i="3"/>
  <c r="K380" i="3"/>
  <c r="K481" i="3"/>
  <c r="K362" i="3"/>
  <c r="K377" i="3"/>
  <c r="K344" i="3"/>
  <c r="K378" i="3"/>
  <c r="K155" i="3"/>
  <c r="K136" i="3"/>
  <c r="K151" i="3" s="1"/>
  <c r="K81" i="3"/>
  <c r="K452" i="3"/>
  <c r="J76" i="3"/>
  <c r="J77" i="3"/>
  <c r="J79" i="3"/>
  <c r="J88" i="3"/>
  <c r="J91" i="3"/>
  <c r="J114" i="3"/>
  <c r="J145" i="3"/>
  <c r="J147" i="3"/>
  <c r="J153" i="3"/>
  <c r="J157" i="3"/>
  <c r="J159" i="3"/>
  <c r="J326" i="3"/>
  <c r="J327" i="3"/>
  <c r="J328" i="3"/>
  <c r="J330" i="3"/>
  <c r="J332" i="3"/>
  <c r="J334" i="3"/>
  <c r="J336" i="3"/>
  <c r="J338" i="3"/>
  <c r="J340" i="3"/>
  <c r="J346" i="3"/>
  <c r="J347" i="3"/>
  <c r="J350" i="3"/>
  <c r="J353" i="3"/>
  <c r="J356" i="3"/>
  <c r="J358" i="3"/>
  <c r="J360" i="3"/>
  <c r="J363" i="3"/>
  <c r="J365" i="3"/>
  <c r="J366" i="3"/>
  <c r="J368" i="3"/>
  <c r="J371" i="3"/>
  <c r="J374" i="3"/>
  <c r="J380" i="3"/>
  <c r="J481" i="3"/>
  <c r="J362" i="3"/>
  <c r="J377" i="3"/>
  <c r="J344" i="3"/>
  <c r="J378" i="3"/>
  <c r="J155" i="3"/>
  <c r="J136" i="3"/>
  <c r="J151" i="3" s="1"/>
  <c r="J144" i="3" s="1"/>
  <c r="J81" i="3"/>
  <c r="J452" i="3"/>
  <c r="J470" i="3" s="1"/>
  <c r="I76" i="3"/>
  <c r="I77" i="3"/>
  <c r="I79" i="3"/>
  <c r="I8" i="3" s="1"/>
  <c r="I88" i="3"/>
  <c r="I91" i="3"/>
  <c r="I114" i="3"/>
  <c r="I159" i="3"/>
  <c r="I326" i="3"/>
  <c r="I327" i="3"/>
  <c r="I328" i="3"/>
  <c r="I330" i="3"/>
  <c r="I332" i="3"/>
  <c r="I334" i="3"/>
  <c r="I336" i="3"/>
  <c r="I338" i="3"/>
  <c r="I340" i="3"/>
  <c r="I347" i="3"/>
  <c r="I350" i="3"/>
  <c r="I353" i="3"/>
  <c r="I356" i="3"/>
  <c r="I358" i="3"/>
  <c r="I360" i="3"/>
  <c r="I363" i="3"/>
  <c r="I365" i="3"/>
  <c r="I368" i="3"/>
  <c r="I371" i="3"/>
  <c r="I374" i="3"/>
  <c r="I380" i="3"/>
  <c r="I481" i="3"/>
  <c r="I362" i="3"/>
  <c r="I377" i="3"/>
  <c r="I344" i="3"/>
  <c r="I378" i="3"/>
  <c r="I155" i="3"/>
  <c r="I81" i="3"/>
  <c r="I452" i="3"/>
  <c r="I470" i="3" s="1"/>
  <c r="H470" i="3" s="1"/>
  <c r="K470" i="3"/>
  <c r="I442" i="3"/>
  <c r="I446" i="3"/>
  <c r="I441" i="3"/>
  <c r="J442" i="3"/>
  <c r="H442" i="3" s="1"/>
  <c r="J446" i="3"/>
  <c r="K442" i="3"/>
  <c r="K441" i="3" s="1"/>
  <c r="K446" i="3"/>
  <c r="H446" i="3"/>
  <c r="I451" i="3"/>
  <c r="H452" i="3"/>
  <c r="H447" i="3"/>
  <c r="G446" i="3"/>
  <c r="K78" i="3"/>
  <c r="K9" i="3" s="1"/>
  <c r="K80" i="3"/>
  <c r="K87" i="3"/>
  <c r="K89" i="3"/>
  <c r="K92" i="3"/>
  <c r="K146" i="3"/>
  <c r="K148" i="3"/>
  <c r="K154" i="3"/>
  <c r="K158" i="3"/>
  <c r="K160" i="3"/>
  <c r="K329" i="3"/>
  <c r="K331" i="3"/>
  <c r="K333" i="3"/>
  <c r="K335" i="3"/>
  <c r="K337" i="3"/>
  <c r="K339" i="3"/>
  <c r="K341" i="3"/>
  <c r="K348" i="3"/>
  <c r="K351" i="3"/>
  <c r="K354" i="3"/>
  <c r="K357" i="3"/>
  <c r="K359" i="3"/>
  <c r="K361" i="3"/>
  <c r="K364" i="3"/>
  <c r="K367" i="3"/>
  <c r="K369" i="3"/>
  <c r="K372" i="3"/>
  <c r="K375" i="3"/>
  <c r="K381" i="3"/>
  <c r="K482" i="3"/>
  <c r="K82" i="3"/>
  <c r="J78" i="3"/>
  <c r="J80" i="3"/>
  <c r="J9" i="3" s="1"/>
  <c r="J87" i="3"/>
  <c r="J89" i="3"/>
  <c r="J92" i="3"/>
  <c r="J146" i="3"/>
  <c r="J148" i="3"/>
  <c r="J154" i="3"/>
  <c r="J158" i="3"/>
  <c r="J160" i="3"/>
  <c r="J329" i="3"/>
  <c r="J331" i="3"/>
  <c r="J333" i="3"/>
  <c r="J335" i="3"/>
  <c r="J337" i="3"/>
  <c r="J339" i="3"/>
  <c r="J341" i="3"/>
  <c r="J348" i="3"/>
  <c r="J351" i="3"/>
  <c r="J354" i="3"/>
  <c r="J357" i="3"/>
  <c r="J359" i="3"/>
  <c r="J361" i="3"/>
  <c r="J364" i="3"/>
  <c r="J367" i="3"/>
  <c r="J369" i="3"/>
  <c r="J372" i="3"/>
  <c r="J375" i="3"/>
  <c r="J381" i="3"/>
  <c r="J482" i="3"/>
  <c r="J82" i="3"/>
  <c r="J169" i="3" s="1"/>
  <c r="I78" i="3"/>
  <c r="I80" i="3"/>
  <c r="I92" i="3"/>
  <c r="I160" i="3"/>
  <c r="I329" i="3"/>
  <c r="I331" i="3"/>
  <c r="I333" i="3"/>
  <c r="I335" i="3"/>
  <c r="I337" i="3"/>
  <c r="I339" i="3"/>
  <c r="I341" i="3"/>
  <c r="I357" i="3"/>
  <c r="I359" i="3"/>
  <c r="I361" i="3"/>
  <c r="I364" i="3"/>
  <c r="I372" i="3"/>
  <c r="I375" i="3"/>
  <c r="I381" i="3"/>
  <c r="I482" i="3"/>
  <c r="K169" i="3"/>
  <c r="H82" i="3"/>
  <c r="I22" i="3"/>
  <c r="H25" i="3"/>
  <c r="K206" i="3"/>
  <c r="K210" i="3"/>
  <c r="K214" i="3"/>
  <c r="K217" i="3"/>
  <c r="K221" i="3"/>
  <c r="K225" i="3"/>
  <c r="K229" i="3"/>
  <c r="K233" i="3"/>
  <c r="K236" i="3"/>
  <c r="K239" i="3"/>
  <c r="K241" i="3"/>
  <c r="K243" i="3"/>
  <c r="K245" i="3"/>
  <c r="K205" i="3"/>
  <c r="K258" i="3"/>
  <c r="K263" i="3"/>
  <c r="K268" i="3"/>
  <c r="K273" i="3"/>
  <c r="K251" i="3" s="1"/>
  <c r="K277" i="3"/>
  <c r="K281" i="3"/>
  <c r="J206" i="3"/>
  <c r="J205" i="3" s="1"/>
  <c r="J210" i="3"/>
  <c r="J214" i="3"/>
  <c r="J217" i="3"/>
  <c r="J221" i="3"/>
  <c r="J225" i="3"/>
  <c r="J229" i="3"/>
  <c r="J233" i="3"/>
  <c r="J236" i="3"/>
  <c r="J239" i="3"/>
  <c r="J241" i="3"/>
  <c r="J243" i="3"/>
  <c r="J245" i="3"/>
  <c r="J258" i="3"/>
  <c r="J263" i="3"/>
  <c r="J268" i="3"/>
  <c r="J273" i="3"/>
  <c r="J277" i="3"/>
  <c r="J281" i="3"/>
  <c r="J251" i="3"/>
  <c r="I206" i="3"/>
  <c r="I210" i="3"/>
  <c r="I214" i="3"/>
  <c r="I205" i="3" s="1"/>
  <c r="I217" i="3"/>
  <c r="I221" i="3"/>
  <c r="I225" i="3"/>
  <c r="I229" i="3"/>
  <c r="I233" i="3"/>
  <c r="I236" i="3"/>
  <c r="I239" i="3"/>
  <c r="I241" i="3"/>
  <c r="I243" i="3"/>
  <c r="I245" i="3"/>
  <c r="I258" i="3"/>
  <c r="I251" i="3" s="1"/>
  <c r="H251" i="3" s="1"/>
  <c r="I263" i="3"/>
  <c r="I268" i="3"/>
  <c r="I273" i="3"/>
  <c r="K18" i="3"/>
  <c r="K26" i="3"/>
  <c r="K32" i="3"/>
  <c r="K37" i="3"/>
  <c r="K41" i="3"/>
  <c r="K46" i="3"/>
  <c r="K49" i="3"/>
  <c r="K51" i="3"/>
  <c r="K53" i="3"/>
  <c r="K55" i="3"/>
  <c r="K57" i="3"/>
  <c r="K59" i="3"/>
  <c r="K63" i="3"/>
  <c r="H63" i="3" s="1"/>
  <c r="K65" i="3"/>
  <c r="H65" i="3" s="1"/>
  <c r="K67" i="3"/>
  <c r="K69" i="3"/>
  <c r="K22" i="3"/>
  <c r="H22" i="3" s="1"/>
  <c r="K17" i="3"/>
  <c r="J18" i="3"/>
  <c r="J26" i="3"/>
  <c r="J32" i="3"/>
  <c r="J37" i="3"/>
  <c r="H37" i="3" s="1"/>
  <c r="J41" i="3"/>
  <c r="J46" i="3"/>
  <c r="J49" i="3"/>
  <c r="J51" i="3"/>
  <c r="H51" i="3" s="1"/>
  <c r="J53" i="3"/>
  <c r="J55" i="3"/>
  <c r="J57" i="3"/>
  <c r="H57" i="3" s="1"/>
  <c r="J59" i="3"/>
  <c r="H59" i="3" s="1"/>
  <c r="J63" i="3"/>
  <c r="J65" i="3"/>
  <c r="J67" i="3"/>
  <c r="H67" i="3" s="1"/>
  <c r="J69" i="3"/>
  <c r="H69" i="3" s="1"/>
  <c r="J22" i="3"/>
  <c r="I97" i="3"/>
  <c r="I96" i="3"/>
  <c r="I107" i="3"/>
  <c r="I106" i="3"/>
  <c r="J97" i="3"/>
  <c r="J96" i="3"/>
  <c r="J95" i="3"/>
  <c r="J107" i="3"/>
  <c r="K97" i="3"/>
  <c r="K96" i="3"/>
  <c r="K95" i="3" s="1"/>
  <c r="K94" i="3" s="1"/>
  <c r="K107" i="3"/>
  <c r="K106" i="3"/>
  <c r="H101" i="3"/>
  <c r="H103" i="3"/>
  <c r="K168" i="3"/>
  <c r="J168" i="3"/>
  <c r="H81" i="3"/>
  <c r="H24" i="3"/>
  <c r="J190" i="3"/>
  <c r="I190" i="3"/>
  <c r="H151" i="3"/>
  <c r="K118" i="3"/>
  <c r="K121" i="3"/>
  <c r="K124" i="3"/>
  <c r="K127" i="3"/>
  <c r="K133" i="3"/>
  <c r="H133" i="3" s="1"/>
  <c r="J118" i="3"/>
  <c r="J121" i="3"/>
  <c r="H121" i="3" s="1"/>
  <c r="J124" i="3"/>
  <c r="H124" i="3" s="1"/>
  <c r="J127" i="3"/>
  <c r="J133" i="3"/>
  <c r="J117" i="3"/>
  <c r="J116" i="3" s="1"/>
  <c r="I118" i="3"/>
  <c r="H118" i="3" s="1"/>
  <c r="I121" i="3"/>
  <c r="I124" i="3"/>
  <c r="I127" i="3"/>
  <c r="I117" i="3" s="1"/>
  <c r="H137" i="3"/>
  <c r="H136" i="3"/>
  <c r="G136" i="3"/>
  <c r="K188" i="3"/>
  <c r="I188" i="3"/>
  <c r="J188" i="3"/>
  <c r="H188" i="3"/>
  <c r="H149" i="3"/>
  <c r="H134" i="3"/>
  <c r="G133" i="3"/>
  <c r="K194" i="3"/>
  <c r="H194" i="3" s="1"/>
  <c r="J194" i="3"/>
  <c r="I194" i="3"/>
  <c r="H155" i="3"/>
  <c r="G130" i="3"/>
  <c r="H130" i="3"/>
  <c r="H131" i="3"/>
  <c r="I168" i="3"/>
  <c r="H168" i="3" s="1"/>
  <c r="K401" i="3"/>
  <c r="H344" i="3"/>
  <c r="I401" i="3"/>
  <c r="H401" i="3" s="1"/>
  <c r="K435" i="3"/>
  <c r="J435" i="3"/>
  <c r="I435" i="3"/>
  <c r="H435" i="3"/>
  <c r="H378" i="3"/>
  <c r="I316" i="3"/>
  <c r="I315" i="3"/>
  <c r="K320" i="3"/>
  <c r="H320" i="3" s="1"/>
  <c r="J320" i="3"/>
  <c r="H321" i="3"/>
  <c r="H253" i="3"/>
  <c r="J401" i="3"/>
  <c r="H252" i="3"/>
  <c r="H211" i="3"/>
  <c r="H207" i="3"/>
  <c r="H269" i="3"/>
  <c r="H259" i="3"/>
  <c r="H264" i="3"/>
  <c r="H246" i="3"/>
  <c r="H222" i="3"/>
  <c r="H230" i="3"/>
  <c r="H218" i="3"/>
  <c r="H245" i="3"/>
  <c r="H225" i="3"/>
  <c r="H226" i="3"/>
  <c r="I314" i="3"/>
  <c r="K434" i="3"/>
  <c r="J434" i="3"/>
  <c r="I434" i="3"/>
  <c r="H434" i="3" s="1"/>
  <c r="K316" i="3"/>
  <c r="K315" i="3" s="1"/>
  <c r="K314" i="3" s="1"/>
  <c r="J316" i="3"/>
  <c r="J315" i="3"/>
  <c r="H317" i="3"/>
  <c r="K419" i="3"/>
  <c r="I419" i="3"/>
  <c r="K288" i="3"/>
  <c r="H288" i="3" s="1"/>
  <c r="J288" i="3"/>
  <c r="I288" i="3"/>
  <c r="I287" i="3"/>
  <c r="H289" i="3"/>
  <c r="H302" i="3"/>
  <c r="K163" i="3"/>
  <c r="I163" i="3"/>
  <c r="H163" i="3" s="1"/>
  <c r="H23" i="3"/>
  <c r="E22" i="3"/>
  <c r="G22" i="3"/>
  <c r="H74" i="3"/>
  <c r="I73" i="3"/>
  <c r="H73" i="3"/>
  <c r="G73" i="3"/>
  <c r="H72" i="3"/>
  <c r="I71" i="3"/>
  <c r="H71" i="3"/>
  <c r="G71" i="3"/>
  <c r="H70" i="3"/>
  <c r="I69" i="3"/>
  <c r="G69" i="3"/>
  <c r="H68" i="3"/>
  <c r="I67" i="3"/>
  <c r="G67" i="3"/>
  <c r="H66" i="3"/>
  <c r="I65" i="3"/>
  <c r="G65" i="3"/>
  <c r="H64" i="3"/>
  <c r="I63" i="3"/>
  <c r="G63" i="3"/>
  <c r="H62" i="3"/>
  <c r="I61" i="3"/>
  <c r="H61" i="3"/>
  <c r="G61" i="3"/>
  <c r="H60" i="3"/>
  <c r="I59" i="3"/>
  <c r="G59" i="3"/>
  <c r="G57" i="3"/>
  <c r="H56" i="3"/>
  <c r="I55" i="3"/>
  <c r="G55" i="3"/>
  <c r="G53" i="3"/>
  <c r="H58" i="3"/>
  <c r="I57" i="3"/>
  <c r="H54" i="3"/>
  <c r="I53" i="3"/>
  <c r="H53" i="3" s="1"/>
  <c r="G51" i="3"/>
  <c r="H52" i="3"/>
  <c r="I51" i="3"/>
  <c r="I49" i="3"/>
  <c r="H49" i="3" s="1"/>
  <c r="H50" i="3"/>
  <c r="G49" i="3"/>
  <c r="K165" i="3"/>
  <c r="K167" i="3"/>
  <c r="K176" i="3"/>
  <c r="K185" i="3"/>
  <c r="K187" i="3"/>
  <c r="K193" i="3"/>
  <c r="K197" i="3"/>
  <c r="K200" i="3"/>
  <c r="K405" i="3"/>
  <c r="K411" i="3"/>
  <c r="K421" i="3"/>
  <c r="K432" i="3"/>
  <c r="K467" i="3"/>
  <c r="K466" i="3" s="1"/>
  <c r="J165" i="3"/>
  <c r="J167" i="3"/>
  <c r="J174" i="3"/>
  <c r="J176" i="3"/>
  <c r="H176" i="3" s="1"/>
  <c r="J179" i="3"/>
  <c r="J182" i="3"/>
  <c r="J185" i="3"/>
  <c r="J187" i="3"/>
  <c r="J193" i="3"/>
  <c r="H193" i="3" s="1"/>
  <c r="J197" i="3"/>
  <c r="J200" i="3"/>
  <c r="J411" i="3"/>
  <c r="J421" i="3"/>
  <c r="J426" i="3"/>
  <c r="J429" i="3"/>
  <c r="J432" i="3"/>
  <c r="J467" i="3"/>
  <c r="J480" i="3"/>
  <c r="I165" i="3"/>
  <c r="I167" i="3"/>
  <c r="H167" i="3" s="1"/>
  <c r="I174" i="3"/>
  <c r="I176" i="3"/>
  <c r="I179" i="3"/>
  <c r="I182" i="3"/>
  <c r="I187" i="3"/>
  <c r="I193" i="3"/>
  <c r="I197" i="3"/>
  <c r="I200" i="3"/>
  <c r="H200" i="3" s="1"/>
  <c r="I396" i="3"/>
  <c r="I405" i="3"/>
  <c r="I421" i="3"/>
  <c r="I432" i="3"/>
  <c r="H432" i="3" s="1"/>
  <c r="H444" i="3"/>
  <c r="G221" i="3"/>
  <c r="I164" i="3"/>
  <c r="I166" i="3"/>
  <c r="I85" i="3"/>
  <c r="I172" i="3" s="1"/>
  <c r="I175" i="3"/>
  <c r="I90" i="3"/>
  <c r="H90" i="3" s="1"/>
  <c r="I177" i="3"/>
  <c r="H177" i="3" s="1"/>
  <c r="I178" i="3"/>
  <c r="I183" i="3"/>
  <c r="I184" i="3"/>
  <c r="I186" i="3"/>
  <c r="H186" i="3" s="1"/>
  <c r="I192" i="3"/>
  <c r="I196" i="3"/>
  <c r="I199" i="3"/>
  <c r="I161" i="3"/>
  <c r="J163" i="3"/>
  <c r="J170" i="3"/>
  <c r="J85" i="3"/>
  <c r="J173" i="3"/>
  <c r="J175" i="3"/>
  <c r="J90" i="3"/>
  <c r="J177" i="3" s="1"/>
  <c r="J178" i="3"/>
  <c r="J181" i="3"/>
  <c r="H181" i="3" s="1"/>
  <c r="J183" i="3"/>
  <c r="J186" i="3"/>
  <c r="J192" i="3"/>
  <c r="J196" i="3"/>
  <c r="H196" i="3" s="1"/>
  <c r="J198" i="3"/>
  <c r="J199" i="3"/>
  <c r="J161" i="3"/>
  <c r="J201" i="3"/>
  <c r="K170" i="3"/>
  <c r="K85" i="3"/>
  <c r="K172" i="3"/>
  <c r="K173" i="3"/>
  <c r="K175" i="3"/>
  <c r="K90" i="3"/>
  <c r="K177" i="3"/>
  <c r="K178" i="3"/>
  <c r="H178" i="3" s="1"/>
  <c r="K179" i="3"/>
  <c r="K181" i="3"/>
  <c r="K184" i="3"/>
  <c r="K186" i="3"/>
  <c r="K192" i="3"/>
  <c r="H192" i="3" s="1"/>
  <c r="K196" i="3"/>
  <c r="K199" i="3"/>
  <c r="K161" i="3"/>
  <c r="I293" i="3"/>
  <c r="I300" i="3"/>
  <c r="J300" i="3"/>
  <c r="K300" i="3"/>
  <c r="I303" i="3"/>
  <c r="J293" i="3"/>
  <c r="H293" i="3" s="1"/>
  <c r="J303" i="3"/>
  <c r="H303" i="3" s="1"/>
  <c r="J287" i="3"/>
  <c r="K293" i="3"/>
  <c r="K303" i="3"/>
  <c r="K287" i="3"/>
  <c r="H287" i="3" s="1"/>
  <c r="H233" i="3"/>
  <c r="H229" i="3"/>
  <c r="H258" i="3"/>
  <c r="H236" i="3"/>
  <c r="H268" i="3"/>
  <c r="I310" i="3"/>
  <c r="I309" i="3"/>
  <c r="I308" i="3"/>
  <c r="J310" i="3"/>
  <c r="J309" i="3"/>
  <c r="J308" i="3"/>
  <c r="K310" i="3"/>
  <c r="I467" i="3"/>
  <c r="I469" i="3"/>
  <c r="I471" i="3"/>
  <c r="I472" i="3"/>
  <c r="J451" i="3"/>
  <c r="J469" i="3"/>
  <c r="J471" i="3"/>
  <c r="J472" i="3"/>
  <c r="K451" i="3"/>
  <c r="K448" i="3" s="1"/>
  <c r="K469" i="3"/>
  <c r="K471" i="3"/>
  <c r="K472" i="3"/>
  <c r="I480" i="3"/>
  <c r="I485" i="3"/>
  <c r="J484" i="3"/>
  <c r="K484" i="3"/>
  <c r="K485" i="3"/>
  <c r="K483" i="3"/>
  <c r="K349" i="3"/>
  <c r="K406" i="3"/>
  <c r="K352" i="3"/>
  <c r="K355" i="3"/>
  <c r="K412" i="3" s="1"/>
  <c r="K370" i="3"/>
  <c r="K427" i="3"/>
  <c r="K373" i="3"/>
  <c r="K376" i="3"/>
  <c r="J349" i="3"/>
  <c r="J406" i="3"/>
  <c r="J352" i="3"/>
  <c r="J355" i="3"/>
  <c r="J412" i="3"/>
  <c r="J370" i="3"/>
  <c r="J373" i="3"/>
  <c r="J430" i="3"/>
  <c r="J376" i="3"/>
  <c r="J433" i="3" s="1"/>
  <c r="K391" i="3"/>
  <c r="K404" i="3"/>
  <c r="K420" i="3"/>
  <c r="K423" i="3"/>
  <c r="H423" i="3" s="1"/>
  <c r="H327" i="3"/>
  <c r="J385" i="3"/>
  <c r="J397" i="3"/>
  <c r="J407" i="3"/>
  <c r="J413" i="3"/>
  <c r="J415" i="3"/>
  <c r="J417" i="3"/>
  <c r="J420" i="3"/>
  <c r="J425" i="3"/>
  <c r="J431" i="3"/>
  <c r="I349" i="3"/>
  <c r="H349" i="3" s="1"/>
  <c r="I406" i="3"/>
  <c r="I352" i="3"/>
  <c r="I355" i="3"/>
  <c r="I412" i="3" s="1"/>
  <c r="H355" i="3"/>
  <c r="I370" i="3"/>
  <c r="I427" i="3"/>
  <c r="I373" i="3"/>
  <c r="I430" i="3" s="1"/>
  <c r="H373" i="3"/>
  <c r="I376" i="3"/>
  <c r="I433" i="3"/>
  <c r="I391" i="3"/>
  <c r="H391" i="3" s="1"/>
  <c r="H346" i="3"/>
  <c r="I417" i="3"/>
  <c r="I422" i="3"/>
  <c r="I425" i="3"/>
  <c r="I437" i="3"/>
  <c r="H437" i="3" s="1"/>
  <c r="G46" i="3"/>
  <c r="E41" i="3"/>
  <c r="G41" i="3"/>
  <c r="E37" i="3"/>
  <c r="G37" i="3" s="1"/>
  <c r="E32" i="3"/>
  <c r="F32" i="3"/>
  <c r="G32" i="3" s="1"/>
  <c r="G26" i="3"/>
  <c r="G18" i="3"/>
  <c r="I46" i="3"/>
  <c r="H46" i="3" s="1"/>
  <c r="I18" i="3"/>
  <c r="I32" i="3"/>
  <c r="I37" i="3"/>
  <c r="I41" i="3"/>
  <c r="H326" i="3"/>
  <c r="H329" i="3"/>
  <c r="H332" i="3"/>
  <c r="H333" i="3"/>
  <c r="H337" i="3"/>
  <c r="H341" i="3"/>
  <c r="H351" i="3"/>
  <c r="H357" i="3"/>
  <c r="H361" i="3"/>
  <c r="H367" i="3"/>
  <c r="H381" i="3"/>
  <c r="G107" i="3"/>
  <c r="G127" i="3"/>
  <c r="G310" i="3"/>
  <c r="G300" i="3"/>
  <c r="G217" i="3"/>
  <c r="H482" i="3"/>
  <c r="K477" i="3"/>
  <c r="K475" i="3" s="1"/>
  <c r="J477" i="3"/>
  <c r="J475" i="3"/>
  <c r="I477" i="3"/>
  <c r="H477" i="3" s="1"/>
  <c r="H479" i="3"/>
  <c r="H478" i="3"/>
  <c r="I426" i="3"/>
  <c r="H426" i="3" s="1"/>
  <c r="K425" i="3"/>
  <c r="I409" i="3"/>
  <c r="H272" i="3"/>
  <c r="H262" i="3"/>
  <c r="H267" i="3"/>
  <c r="K455" i="3"/>
  <c r="K454" i="3"/>
  <c r="H127" i="3"/>
  <c r="G442" i="3"/>
  <c r="H129" i="3"/>
  <c r="H128" i="3"/>
  <c r="I12" i="3"/>
  <c r="H31" i="3"/>
  <c r="H26" i="3"/>
  <c r="H48" i="3"/>
  <c r="H47" i="3"/>
  <c r="H45" i="3"/>
  <c r="H36" i="3"/>
  <c r="I14" i="3"/>
  <c r="I13" i="3"/>
  <c r="H298" i="3"/>
  <c r="H297" i="3"/>
  <c r="H257" i="3"/>
  <c r="H256" i="3"/>
  <c r="H255" i="3"/>
  <c r="G252" i="3"/>
  <c r="K438" i="3"/>
  <c r="J438" i="3"/>
  <c r="I438" i="3"/>
  <c r="K437" i="3"/>
  <c r="J437" i="3"/>
  <c r="K433" i="3"/>
  <c r="K431" i="3"/>
  <c r="I431" i="3"/>
  <c r="H313" i="3"/>
  <c r="K430" i="3"/>
  <c r="K429" i="3"/>
  <c r="I429" i="3"/>
  <c r="K428" i="3"/>
  <c r="J428" i="3"/>
  <c r="H428" i="3" s="1"/>
  <c r="I428" i="3"/>
  <c r="K424" i="3"/>
  <c r="J424" i="3"/>
  <c r="I424" i="3"/>
  <c r="J423" i="3"/>
  <c r="I423" i="3"/>
  <c r="K422" i="3"/>
  <c r="J422" i="3"/>
  <c r="H422" i="3" s="1"/>
  <c r="H301" i="3"/>
  <c r="K418" i="3"/>
  <c r="J418" i="3"/>
  <c r="I418" i="3"/>
  <c r="K417" i="3"/>
  <c r="K416" i="3"/>
  <c r="J416" i="3"/>
  <c r="K415" i="3"/>
  <c r="I415" i="3"/>
  <c r="K414" i="3"/>
  <c r="J414" i="3"/>
  <c r="I414" i="3"/>
  <c r="H414" i="3" s="1"/>
  <c r="K413" i="3"/>
  <c r="I413" i="3"/>
  <c r="I411" i="3"/>
  <c r="K410" i="3"/>
  <c r="H410" i="3" s="1"/>
  <c r="J410" i="3"/>
  <c r="I410" i="3"/>
  <c r="K408" i="3"/>
  <c r="J408" i="3"/>
  <c r="H408" i="3" s="1"/>
  <c r="I408" i="3"/>
  <c r="K407" i="3"/>
  <c r="J405" i="3"/>
  <c r="J404" i="3"/>
  <c r="H404" i="3" s="1"/>
  <c r="I404" i="3"/>
  <c r="K403" i="3"/>
  <c r="J403" i="3"/>
  <c r="I403" i="3"/>
  <c r="H403" i="3" s="1"/>
  <c r="K398" i="3"/>
  <c r="J398" i="3"/>
  <c r="I398" i="3"/>
  <c r="K397" i="3"/>
  <c r="I397" i="3"/>
  <c r="K396" i="3"/>
  <c r="J396" i="3"/>
  <c r="K395" i="3"/>
  <c r="I395" i="3"/>
  <c r="K394" i="3"/>
  <c r="J394" i="3"/>
  <c r="I394" i="3"/>
  <c r="H394" i="3" s="1"/>
  <c r="K393" i="3"/>
  <c r="J393" i="3"/>
  <c r="I393" i="3"/>
  <c r="H393" i="3" s="1"/>
  <c r="K392" i="3"/>
  <c r="H392" i="3" s="1"/>
  <c r="I392" i="3"/>
  <c r="J391" i="3"/>
  <c r="K390" i="3"/>
  <c r="J390" i="3"/>
  <c r="H390" i="3" s="1"/>
  <c r="I390" i="3"/>
  <c r="K389" i="3"/>
  <c r="J389" i="3"/>
  <c r="I389" i="3"/>
  <c r="H389" i="3" s="1"/>
  <c r="K388" i="3"/>
  <c r="J388" i="3"/>
  <c r="I388" i="3"/>
  <c r="K387" i="3"/>
  <c r="H387" i="3" s="1"/>
  <c r="J387" i="3"/>
  <c r="I387" i="3"/>
  <c r="K386" i="3"/>
  <c r="J386" i="3"/>
  <c r="I386" i="3"/>
  <c r="K385" i="3"/>
  <c r="I385" i="3"/>
  <c r="K384" i="3"/>
  <c r="H384" i="3" s="1"/>
  <c r="J384" i="3"/>
  <c r="I384" i="3"/>
  <c r="I383" i="3"/>
  <c r="K383" i="3"/>
  <c r="J383" i="3"/>
  <c r="H307" i="3"/>
  <c r="H296" i="3"/>
  <c r="J448" i="3"/>
  <c r="H443" i="3"/>
  <c r="H445" i="3"/>
  <c r="H319" i="3"/>
  <c r="H318" i="3"/>
  <c r="H291" i="3"/>
  <c r="H290" i="3"/>
  <c r="H306" i="3"/>
  <c r="H305" i="3"/>
  <c r="H304" i="3"/>
  <c r="G303" i="3"/>
  <c r="H263" i="3"/>
  <c r="H273" i="3"/>
  <c r="H277" i="3"/>
  <c r="H281" i="3"/>
  <c r="G281" i="3"/>
  <c r="G277" i="3"/>
  <c r="G268" i="3"/>
  <c r="G273" i="3"/>
  <c r="H275" i="3"/>
  <c r="F263" i="3"/>
  <c r="F258" i="3"/>
  <c r="H206" i="3"/>
  <c r="H214" i="3"/>
  <c r="H217" i="3"/>
  <c r="H221" i="3"/>
  <c r="H239" i="3"/>
  <c r="H241" i="3"/>
  <c r="H243" i="3"/>
  <c r="H244" i="3"/>
  <c r="H242" i="3"/>
  <c r="H240" i="3"/>
  <c r="H238" i="3"/>
  <c r="H237" i="3"/>
  <c r="H235" i="3"/>
  <c r="H234" i="3"/>
  <c r="G214" i="3"/>
  <c r="H215" i="3"/>
  <c r="H223" i="3"/>
  <c r="H209" i="3"/>
  <c r="H213" i="3"/>
  <c r="H228" i="3"/>
  <c r="H232" i="3"/>
  <c r="H220" i="3"/>
  <c r="H219" i="3"/>
  <c r="I140" i="3"/>
  <c r="J140" i="3"/>
  <c r="J139" i="3"/>
  <c r="K140" i="3"/>
  <c r="K139" i="3" s="1"/>
  <c r="H122" i="3"/>
  <c r="H125" i="3"/>
  <c r="H38" i="3"/>
  <c r="H108" i="3"/>
  <c r="H20" i="3"/>
  <c r="H30" i="3"/>
  <c r="H21" i="3"/>
  <c r="H28" i="3"/>
  <c r="H231" i="3"/>
  <c r="H227" i="3"/>
  <c r="H44" i="3"/>
  <c r="H43" i="3"/>
  <c r="H42" i="3"/>
  <c r="H13" i="3"/>
  <c r="H14" i="3"/>
  <c r="H19" i="3"/>
  <c r="H27" i="3"/>
  <c r="H33" i="3"/>
  <c r="H34" i="3"/>
  <c r="H35" i="3"/>
  <c r="H39" i="3"/>
  <c r="H40" i="3"/>
  <c r="G97" i="3"/>
  <c r="H98" i="3"/>
  <c r="H99" i="3"/>
  <c r="H100" i="3"/>
  <c r="G118" i="3"/>
  <c r="H119" i="3"/>
  <c r="H120" i="3"/>
  <c r="G121" i="3"/>
  <c r="H123" i="3"/>
  <c r="G124" i="3"/>
  <c r="H126" i="3"/>
  <c r="G140" i="3"/>
  <c r="H141" i="3"/>
  <c r="H142" i="3"/>
  <c r="H143" i="3"/>
  <c r="H208" i="3"/>
  <c r="H212" i="3"/>
  <c r="H216" i="3"/>
  <c r="H224" i="3"/>
  <c r="H260" i="3"/>
  <c r="H261" i="3"/>
  <c r="H265" i="3"/>
  <c r="H266" i="3"/>
  <c r="H270" i="3"/>
  <c r="H271" i="3"/>
  <c r="H274" i="3"/>
  <c r="H276" i="3"/>
  <c r="H278" i="3"/>
  <c r="H279" i="3"/>
  <c r="H280" i="3"/>
  <c r="H282" i="3"/>
  <c r="H283" i="3"/>
  <c r="H284" i="3"/>
  <c r="H294" i="3"/>
  <c r="H295" i="3"/>
  <c r="H299" i="3"/>
  <c r="H311" i="3"/>
  <c r="H312" i="3"/>
  <c r="G320" i="3"/>
  <c r="H323" i="3"/>
  <c r="H324" i="3"/>
  <c r="G293" i="3"/>
  <c r="G225" i="3"/>
  <c r="I170" i="3"/>
  <c r="H170" i="3" s="1"/>
  <c r="I75" i="3"/>
  <c r="I181" i="3"/>
  <c r="K166" i="3"/>
  <c r="J166" i="3"/>
  <c r="I173" i="3"/>
  <c r="H173" i="3" s="1"/>
  <c r="I198" i="3"/>
  <c r="K198" i="3"/>
  <c r="H198" i="3"/>
  <c r="H356" i="3"/>
  <c r="H359" i="3"/>
  <c r="H78" i="3"/>
  <c r="H347" i="3"/>
  <c r="H79" i="3"/>
  <c r="J164" i="3"/>
  <c r="K164" i="3"/>
  <c r="H335" i="3"/>
  <c r="H331" i="3"/>
  <c r="H350" i="3"/>
  <c r="H368" i="3"/>
  <c r="H338" i="3"/>
  <c r="I407" i="3"/>
  <c r="H92" i="3"/>
  <c r="J392" i="3"/>
  <c r="H481" i="3"/>
  <c r="H348" i="3"/>
  <c r="I484" i="3"/>
  <c r="J485" i="3"/>
  <c r="J483" i="3"/>
  <c r="H365" i="3"/>
  <c r="H354" i="3"/>
  <c r="I416" i="3"/>
  <c r="H416" i="3" s="1"/>
  <c r="H76" i="3"/>
  <c r="H114" i="3"/>
  <c r="H210" i="3"/>
  <c r="H449" i="3"/>
  <c r="J395" i="3"/>
  <c r="H395" i="3"/>
  <c r="H339" i="3"/>
  <c r="H360" i="3"/>
  <c r="K480" i="3"/>
  <c r="H480" i="3"/>
  <c r="H340" i="3"/>
  <c r="H328" i="3"/>
  <c r="H366" i="3"/>
  <c r="H375" i="3"/>
  <c r="H364" i="3"/>
  <c r="H358" i="3"/>
  <c r="H362" i="3"/>
  <c r="K182" i="3"/>
  <c r="H182" i="3"/>
  <c r="H112" i="3"/>
  <c r="H397" i="3"/>
  <c r="H472" i="3"/>
  <c r="H369" i="3"/>
  <c r="J455" i="3"/>
  <c r="J454" i="3"/>
  <c r="K292" i="3"/>
  <c r="K286" i="3" s="1"/>
  <c r="K285" i="3" s="1"/>
  <c r="H353" i="3"/>
  <c r="H334" i="3"/>
  <c r="J419" i="3"/>
  <c r="H419" i="3"/>
  <c r="H41" i="3"/>
  <c r="H55" i="3"/>
  <c r="H363" i="3"/>
  <c r="J292" i="3"/>
  <c r="H292" i="3" s="1"/>
  <c r="I292" i="3"/>
  <c r="H377" i="3"/>
  <c r="H450" i="3"/>
  <c r="H113" i="3"/>
  <c r="H87" i="3"/>
  <c r="H89" i="3"/>
  <c r="H146" i="3"/>
  <c r="H383" i="3"/>
  <c r="H385" i="3"/>
  <c r="H330" i="3"/>
  <c r="H83" i="3"/>
  <c r="H111" i="3"/>
  <c r="H80" i="3"/>
  <c r="H179" i="3"/>
  <c r="H86" i="3"/>
  <c r="I144" i="3"/>
  <c r="H160" i="3"/>
  <c r="H88" i="3"/>
  <c r="H158" i="3"/>
  <c r="H77" i="3"/>
  <c r="H438" i="3"/>
  <c r="H433" i="3"/>
  <c r="H421" i="3"/>
  <c r="H429" i="3"/>
  <c r="H197" i="3"/>
  <c r="H199" i="3"/>
  <c r="H424" i="3"/>
  <c r="H145" i="3"/>
  <c r="K75" i="3"/>
  <c r="H430" i="3"/>
  <c r="K426" i="3"/>
  <c r="H374" i="3"/>
  <c r="H159" i="3"/>
  <c r="I185" i="3"/>
  <c r="H185" i="3" s="1"/>
  <c r="H371" i="3"/>
  <c r="I420" i="3"/>
  <c r="H420" i="3"/>
  <c r="H372" i="3"/>
  <c r="H154" i="3"/>
  <c r="H376" i="3"/>
  <c r="H166" i="3"/>
  <c r="H91" i="3"/>
  <c r="I325" i="3"/>
  <c r="H411" i="3"/>
  <c r="H148" i="3"/>
  <c r="H386" i="3"/>
  <c r="H388" i="3"/>
  <c r="H396" i="3"/>
  <c r="H398" i="3"/>
  <c r="H431" i="3"/>
  <c r="H380" i="3"/>
  <c r="J184" i="3"/>
  <c r="I286" i="3"/>
  <c r="H175" i="3"/>
  <c r="H147" i="3"/>
  <c r="K174" i="3"/>
  <c r="H174" i="3"/>
  <c r="J10" i="3"/>
  <c r="H418" i="3"/>
  <c r="H336" i="3"/>
  <c r="H407" i="3"/>
  <c r="H413" i="3"/>
  <c r="H415" i="3"/>
  <c r="H417" i="3"/>
  <c r="H157" i="3"/>
  <c r="H315" i="3"/>
  <c r="J314" i="3"/>
  <c r="H471" i="3"/>
  <c r="K183" i="3"/>
  <c r="H183" i="3"/>
  <c r="I455" i="3"/>
  <c r="H455" i="3" s="1"/>
  <c r="H153" i="3"/>
  <c r="H164" i="3"/>
  <c r="H484" i="3"/>
  <c r="I285" i="3"/>
  <c r="I454" i="3"/>
  <c r="H454" i="3"/>
  <c r="K162" i="3" l="1"/>
  <c r="J382" i="3"/>
  <c r="H12" i="3"/>
  <c r="I11" i="3"/>
  <c r="H11" i="3" s="1"/>
  <c r="H314" i="3"/>
  <c r="I204" i="3"/>
  <c r="H205" i="3"/>
  <c r="K10" i="3"/>
  <c r="K201" i="3"/>
  <c r="I201" i="3"/>
  <c r="H201" i="3" s="1"/>
  <c r="H161" i="3"/>
  <c r="I162" i="3"/>
  <c r="H405" i="3"/>
  <c r="I95" i="3"/>
  <c r="H96" i="3"/>
  <c r="J17" i="3"/>
  <c r="H32" i="3"/>
  <c r="K204" i="3"/>
  <c r="H441" i="3"/>
  <c r="H467" i="3"/>
  <c r="H165" i="3"/>
  <c r="J427" i="3"/>
  <c r="H427" i="3" s="1"/>
  <c r="H370" i="3"/>
  <c r="K309" i="3"/>
  <c r="H310" i="3"/>
  <c r="H309" i="3" s="1"/>
  <c r="J172" i="3"/>
  <c r="H172" i="3" s="1"/>
  <c r="J75" i="3"/>
  <c r="H184" i="3"/>
  <c r="I10" i="3"/>
  <c r="J286" i="3"/>
  <c r="J285" i="3" s="1"/>
  <c r="H285" i="3" s="1"/>
  <c r="H85" i="3"/>
  <c r="I139" i="3"/>
  <c r="H139" i="3" s="1"/>
  <c r="H140" i="3"/>
  <c r="I475" i="3"/>
  <c r="H475" i="3" s="1"/>
  <c r="H406" i="3"/>
  <c r="H300" i="3"/>
  <c r="H485" i="3"/>
  <c r="I483" i="3"/>
  <c r="H483" i="3" s="1"/>
  <c r="H469" i="3"/>
  <c r="H190" i="3"/>
  <c r="J106" i="3"/>
  <c r="H106" i="3" s="1"/>
  <c r="H107" i="3"/>
  <c r="H97" i="3"/>
  <c r="J204" i="3"/>
  <c r="K144" i="3"/>
  <c r="H144" i="3" s="1"/>
  <c r="H189" i="3"/>
  <c r="H18" i="3"/>
  <c r="I17" i="3"/>
  <c r="H17" i="3" s="1"/>
  <c r="H75" i="3" s="1"/>
  <c r="H425" i="3"/>
  <c r="H412" i="3"/>
  <c r="J409" i="3"/>
  <c r="J325" i="3"/>
  <c r="H352" i="3"/>
  <c r="K325" i="3"/>
  <c r="K409" i="3"/>
  <c r="K382" i="3" s="1"/>
  <c r="H451" i="3"/>
  <c r="I466" i="3"/>
  <c r="H466" i="3" s="1"/>
  <c r="H187" i="3"/>
  <c r="J466" i="3"/>
  <c r="H316" i="3"/>
  <c r="K117" i="3"/>
  <c r="K116" i="3" s="1"/>
  <c r="K190" i="3"/>
  <c r="I9" i="3"/>
  <c r="H9" i="3" s="1"/>
  <c r="J8" i="3"/>
  <c r="K8" i="3"/>
  <c r="H436" i="3"/>
  <c r="J441" i="3"/>
  <c r="H345" i="3"/>
  <c r="I400" i="3"/>
  <c r="H156" i="3"/>
  <c r="H150" i="3"/>
  <c r="J171" i="3"/>
  <c r="H171" i="3" s="1"/>
  <c r="I448" i="3"/>
  <c r="H448" i="3" s="1"/>
  <c r="J7" i="3" l="1"/>
  <c r="H8" i="3"/>
  <c r="H7" i="3" s="1"/>
  <c r="K308" i="3"/>
  <c r="H308" i="3" s="1"/>
  <c r="H162" i="3"/>
  <c r="H325" i="3"/>
  <c r="H382" i="3" s="1"/>
  <c r="I94" i="3"/>
  <c r="H95" i="3"/>
  <c r="H204" i="3"/>
  <c r="J94" i="3"/>
  <c r="H409" i="3"/>
  <c r="H10" i="3"/>
  <c r="H286" i="3"/>
  <c r="H117" i="3"/>
  <c r="H400" i="3"/>
  <c r="I382" i="3"/>
  <c r="K7" i="3"/>
  <c r="I7" i="3"/>
  <c r="J162" i="3"/>
  <c r="I116" i="3"/>
  <c r="H116" i="3" s="1"/>
  <c r="H94" i="3" l="1"/>
  <c r="H109" i="3" s="1"/>
</calcChain>
</file>

<file path=xl/sharedStrings.xml><?xml version="1.0" encoding="utf-8"?>
<sst xmlns="http://schemas.openxmlformats.org/spreadsheetml/2006/main" count="1038" uniqueCount="466">
  <si>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</si>
  <si>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</si>
  <si>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</si>
  <si>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</si>
  <si>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</si>
  <si>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</si>
  <si>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0408 014 0610183 466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</si>
  <si>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0408 014 0610183 466 </t>
    </r>
  </si>
  <si>
    <t>Итого по МУП "Брянское троллейбусное управление" г. Брянска</t>
  </si>
  <si>
    <t xml:space="preserve">19.RS.032                             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</si>
  <si>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</si>
  <si>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</si>
  <si>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1,2 км</t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</si>
  <si>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</si>
  <si>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</si>
  <si>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</si>
  <si>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</si>
  <si>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</si>
  <si>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</si>
  <si>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</si>
  <si>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</si>
  <si>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</si>
  <si>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</si>
  <si>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</si>
  <si>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</si>
  <si>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Обл.12.WS.185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</si>
  <si>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</si>
  <si>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Обл 25.SP.029</t>
  </si>
  <si>
    <t xml:space="preserve">25.SP.029                                  </t>
  </si>
  <si>
    <t>Подпрограмма "Внешнее благоустройство территории города Брянска"</t>
  </si>
  <si>
    <t>Строительство крематория                                                                           в г. Брянске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</si>
  <si>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09S1270 414 </t>
    </r>
    <r>
      <rPr>
        <i/>
        <sz val="10"/>
        <rFont val="Times New Roman"/>
        <family val="1"/>
        <charset val="204"/>
      </rPr>
      <t xml:space="preserve"> </t>
    </r>
  </si>
  <si>
    <t>12.BG.001                  Гор.12.BG.001</t>
  </si>
  <si>
    <t>12.BG.001                       Обл.12.BG.001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</si>
  <si>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0503 084 09S1270 414   </t>
    </r>
    <r>
      <rPr>
        <i/>
        <sz val="10"/>
        <rFont val="Times New Roman"/>
        <family val="1"/>
        <charset val="204"/>
      </rPr>
      <t xml:space="preserve">   </t>
    </r>
  </si>
  <si>
    <t xml:space="preserve">12.BG.001                 </t>
  </si>
  <si>
    <t xml:space="preserve">12.BG.001                      </t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</si>
  <si>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</si>
  <si>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</si>
  <si>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>22800     228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</si>
  <si>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</si>
  <si>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Реконструкция моста через                                           р. Снежеть  в Фокинском районе г. Брянска</t>
  </si>
  <si>
    <t>Строительство автодороги от пр-та Московского до мк-на  Радужного в Фокинском районе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</si>
  <si>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</si>
  <si>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Строительство объекта «Автодорога по ул. имени                                        О.Н. Строкина в Советском районе г. Брянска"</t>
  </si>
  <si>
    <t>Строительство объекта «Автодорога по                                                                 ул. им. И.Н. Лысенко в Советском районе г. Брянска"</t>
  </si>
  <si>
    <t>Строительство объекта «Автодорога по                                                          ул. им. А.Ф. Войстроченко                (от ул. Крахмалева до                                  ул. имени Визнюка) в Советском районе г. Брянска»</t>
  </si>
  <si>
    <t>19.ЕN.028                          Обл 19.ЕN.028</t>
  </si>
  <si>
    <t xml:space="preserve">19.ЕN.028                          </t>
  </si>
  <si>
    <t>19.ЕN.019                          Обл 19.ЕN.019</t>
  </si>
  <si>
    <t>19.ЕN.028                          Обл 19.ЕN.020</t>
  </si>
  <si>
    <t>22315701000001210002                      Обл 19.RS.042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</si>
  <si>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</si>
  <si>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</si>
  <si>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</si>
  <si>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414 </t>
    </r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</si>
  <si>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</si>
  <si>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</si>
  <si>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</si>
  <si>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</si>
  <si>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</si>
  <si>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</si>
  <si>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</si>
  <si>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</si>
  <si>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</si>
  <si>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</si>
  <si>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</si>
  <si>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</si>
  <si>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</si>
  <si>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</si>
  <si>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</si>
  <si>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</si>
  <si>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</si>
  <si>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</si>
  <si>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</si>
  <si>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</si>
  <si>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</si>
  <si>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</si>
  <si>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</si>
  <si>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</si>
  <si>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</si>
  <si>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</si>
  <si>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</si>
  <si>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</si>
  <si>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</si>
  <si>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</si>
  <si>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</si>
  <si>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</si>
  <si>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</si>
  <si>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</si>
  <si>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</si>
  <si>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</si>
  <si>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</si>
  <si>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</si>
  <si>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</si>
  <si>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</si>
  <si>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</si>
  <si>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1000 п.м</t>
  </si>
  <si>
    <t>ориентировочно   3 100 000,00</t>
  </si>
  <si>
    <t>ориентировочно  3 100 000,00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</si>
  <si>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</si>
  <si>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</si>
  <si>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</si>
  <si>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</si>
  <si>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</si>
  <si>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</si>
  <si>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</si>
  <si>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</si>
  <si>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</si>
  <si>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Строительство объекта: "Улично-дорожная сеть в микрорайоне по ул. Флотской г.Брянска"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</si>
  <si>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</si>
  <si>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</si>
  <si>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</si>
  <si>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</si>
  <si>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</si>
  <si>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</si>
  <si>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19.RS.056                             </t>
  </si>
  <si>
    <t xml:space="preserve">19.RS.056                            </t>
  </si>
  <si>
    <t xml:space="preserve">19.IN.007                         </t>
  </si>
  <si>
    <t xml:space="preserve">19.IN.007                           </t>
  </si>
  <si>
    <t xml:space="preserve">19.ЕN.013                         </t>
  </si>
  <si>
    <t xml:space="preserve">19.ЕN.013                          </t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</si>
  <si>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</si>
  <si>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</si>
  <si>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</si>
  <si>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</si>
  <si>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</si>
  <si>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</si>
  <si>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2 880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</si>
  <si>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0408 014 0610183 466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</si>
  <si>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0408 014 0610183 466 </t>
    </r>
  </si>
  <si>
    <t>118 квартир</t>
  </si>
  <si>
    <t>Реконструкция объекта: "Путепровод через ж/д пути станции Брянск 2 в Фокинском районе  г. Брянска"</t>
  </si>
  <si>
    <t>Строительство объекта: «Автодорога по ул. Амосова (от ул. Советской до ул. Ильи Иванова) в Советском районе                                     г. Брянска»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</si>
  <si>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</si>
  <si>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Водозаборное сооружение на территории технологического комплекса "Деповский" по адресу: г. Брянск, Володарский район,  ул. Мичурина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</si>
  <si>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</si>
  <si>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</si>
  <si>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</si>
  <si>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</si>
  <si>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2022-2024 годы</t>
  </si>
  <si>
    <t>115 квартир</t>
  </si>
  <si>
    <t>ориентировочно  6 835 000,00</t>
  </si>
  <si>
    <t>ориентировочно 12 700 000,00</t>
  </si>
  <si>
    <t>ориентировочно   47 968 529,88</t>
  </si>
  <si>
    <t xml:space="preserve">    843 п.м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</si>
  <si>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0409 024 0310181 414</t>
    </r>
  </si>
  <si>
    <t>Подпрограмма "Жилищное хозяйство города Брянска"</t>
  </si>
  <si>
    <t>Региональный проект "Обеспечение устойчивого сокращения непригодного для проживания жилищного фонда (Брянская область)"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</si>
  <si>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</si>
  <si>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</si>
  <si>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</si>
  <si>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</si>
  <si>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</si>
  <si>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</si>
  <si>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</si>
  <si>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</si>
  <si>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</si>
  <si>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</si>
  <si>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0,22635 км</t>
  </si>
  <si>
    <t>0,24945 км</t>
  </si>
  <si>
    <t>2,39 км</t>
  </si>
  <si>
    <t>Реконструкция автодороги по пер. Депутатскому                                                                  (от пер. Делегатского до                                           ул. Делегатской) в Бежицком районе г. Брянска</t>
  </si>
  <si>
    <t>Реконструкция автодороги по ул. Сахарова                                                        (от ул. Делегатской до дома                                                      № 2а по ул. Сахарова) в Бежицком районе г. Брянска</t>
  </si>
  <si>
    <t>0,15 км</t>
  </si>
  <si>
    <t>0,155 км</t>
  </si>
  <si>
    <t>0,717 км</t>
  </si>
  <si>
    <t>0,616 км</t>
  </si>
  <si>
    <t>8,36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</si>
  <si>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0701 054 1081680 414</t>
    </r>
  </si>
  <si>
    <r>
      <t xml:space="preserve">бюджет города                     </t>
    </r>
    <r>
      <rPr>
        <sz val="10"/>
        <rFont val="Times New Roman"/>
        <family val="1"/>
        <charset val="204"/>
      </rPr>
      <t>1102 054 1081680 414</t>
    </r>
  </si>
  <si>
    <t>Канализация по у. Зеленая и пер. 3-й Бежицкий в Бежицком р-не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</si>
  <si>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</si>
  <si>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t>982215001           Гор 16.ED.046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</si>
  <si>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</si>
  <si>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982215001           Обл 16.ED.046</t>
  </si>
  <si>
    <t xml:space="preserve">982215001      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</si>
  <si>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</si>
  <si>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</si>
  <si>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</si>
  <si>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19.RS.044                                    Обл 19.RS.044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</si>
  <si>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</si>
  <si>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982215001        Гор37.IN.005</t>
  </si>
  <si>
    <t>982215001        Обл37.IN.005</t>
  </si>
  <si>
    <t>982215001   Гор37.IN.005</t>
  </si>
  <si>
    <t>Реконструкция тяговых подстанций  энергохозяйства МУП «Брянское троллейбусное управление»  г. Брянска</t>
  </si>
  <si>
    <t>Строительство тяговой подстанции и кабельных линий энергохозяйства МУП «Брянской троллейбусное управление» г. Брянска</t>
  </si>
  <si>
    <t>Модернизация городского 
общественного транспорта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</si>
  <si>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</si>
  <si>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</si>
  <si>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0113  030 0483270 412 </t>
    </r>
  </si>
  <si>
    <t xml:space="preserve">31000   </t>
  </si>
  <si>
    <t>13 200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</si>
  <si>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</si>
  <si>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</si>
  <si>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 xml:space="preserve">25.SP.029                                 </t>
  </si>
  <si>
    <t xml:space="preserve">12.WS.185                </t>
  </si>
  <si>
    <t>ориентировочно    7 000 000,00</t>
  </si>
  <si>
    <t>2022 год      проект</t>
  </si>
  <si>
    <t>19.ЕN.028                          Гор 19.ЕN.028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</si>
  <si>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</si>
  <si>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</si>
  <si>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 xml:space="preserve">19.ЕN.028  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</si>
  <si>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</si>
  <si>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</si>
  <si>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t>19.ЕN.019                         Гор 19.ЕN.019</t>
  </si>
  <si>
    <t xml:space="preserve">19.ЕN.019                        </t>
  </si>
  <si>
    <t xml:space="preserve">L= 100 м </t>
  </si>
  <si>
    <t>19.ЕN.020                         Гор 19.ЕN.020</t>
  </si>
  <si>
    <t xml:space="preserve">19.ЕN.020                        </t>
  </si>
  <si>
    <t>19.RS.044                                    Гор 19.RS.044</t>
  </si>
  <si>
    <t xml:space="preserve">19.RS.044                                    </t>
  </si>
  <si>
    <t>7561  Гор 310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</si>
  <si>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</si>
  <si>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t>982215001                            Гор 19.RS.056</t>
  </si>
  <si>
    <t>982215001                            Обл 19.RS.056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</si>
  <si>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0409 024 03980011 414</t>
    </r>
  </si>
  <si>
    <t xml:space="preserve">982215001                          </t>
  </si>
  <si>
    <t xml:space="preserve">982215001                            </t>
  </si>
  <si>
    <t>Строительсто многоквартирного дома с целью переселения граждан-нанимателей по этапам                                     2022-2023 г.</t>
  </si>
  <si>
    <t xml:space="preserve">3,708 км </t>
  </si>
  <si>
    <t xml:space="preserve"> 1720 м.п.</t>
  </si>
  <si>
    <t>ориентировочно    6 437 654,00</t>
  </si>
  <si>
    <t>1,03 км</t>
  </si>
  <si>
    <t>1,09 км</t>
  </si>
  <si>
    <t>0,95 км</t>
  </si>
  <si>
    <t>0,94 км</t>
  </si>
  <si>
    <t>Строительство автомобильной дороги - защитной дамбы Брянск 1 - Брянск 2 г. Брянска (1 этап) (ПК 17+00-ПК47+60)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</si>
  <si>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</si>
  <si>
    <t>"</t>
  </si>
  <si>
    <t>И.о. начальника Управления по строительству и развитию территории города Брянска</t>
  </si>
  <si>
    <t>Т.В. Волкова</t>
  </si>
  <si>
    <t>Реконструкция моста через                                  р. Болву  в Бежицком районе                                                г. Брянска</t>
  </si>
  <si>
    <t>Реконструкция автодороги по ул. Литейной ( от ул. 22-го Съезда КПСС до Литейного моста) в Бежицком районе                                             г. Брянска</t>
  </si>
  <si>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</si>
  <si>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</si>
  <si>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</si>
  <si>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</si>
  <si>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t>0,330 км</t>
  </si>
  <si>
    <t>19.RS.032                     Гор 19.RS.032</t>
  </si>
  <si>
    <t>19.RS.032                             Обл 19.RS.032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</si>
  <si>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024 02S6160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</si>
  <si>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</si>
  <si>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</si>
  <si>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</si>
  <si>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</si>
  <si>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</si>
  <si>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</si>
  <si>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</si>
  <si>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</si>
  <si>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t>Реконструкция объекта: "Самотечный канализационный коллектор №4-а  по                                            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                                  D 800 мм"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</si>
  <si>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</si>
  <si>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</si>
  <si>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</si>
  <si>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</si>
  <si>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</si>
  <si>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</si>
  <si>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</si>
  <si>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</si>
  <si>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</si>
  <si>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</si>
  <si>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</si>
  <si>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</si>
  <si>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</si>
  <si>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</si>
  <si>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</si>
  <si>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</si>
  <si>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</si>
  <si>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Канализационная сеть по ул.Декабристов, ул. Цурюпы в Бежицком районе г. Брянска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</si>
  <si>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</si>
  <si>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</si>
  <si>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</si>
  <si>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Электрические сети по                                                    ул. Почтовой в Бежицком районе г.Брянска</t>
  </si>
  <si>
    <t>Канализационные сети по ул.Вознесенская, ул.Рождественская, ул.Созидания Бежицкого района г.Брянска</t>
  </si>
  <si>
    <t>2023 год    проект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</si>
  <si>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</si>
  <si>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</si>
  <si>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</si>
  <si>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2024 год</t>
  </si>
  <si>
    <t xml:space="preserve">Заместитель Главы городской администрации 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</si>
  <si>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</si>
  <si>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</si>
  <si>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</si>
  <si>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</si>
  <si>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</si>
  <si>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</si>
  <si>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</si>
  <si>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</si>
  <si>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</si>
  <si>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</si>
  <si>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</si>
  <si>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</si>
  <si>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</si>
  <si>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</si>
  <si>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</si>
  <si>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</si>
  <si>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</si>
  <si>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</si>
  <si>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</si>
  <si>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</si>
  <si>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</si>
  <si>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</si>
  <si>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</si>
  <si>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</si>
  <si>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</si>
  <si>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</si>
  <si>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</si>
  <si>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</si>
  <si>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</si>
  <si>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Гор 310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</si>
  <si>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</si>
  <si>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</si>
  <si>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</si>
  <si>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</si>
  <si>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</si>
  <si>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</si>
  <si>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</si>
  <si>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</si>
  <si>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</si>
  <si>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</si>
  <si>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</si>
  <si>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>Самотечный канализационный коллектор №1 из железобетонных труб Ø700-900 мм в Бежицком районе                     г. Брянска. Участок от                                       ул. Дружбы до ГКНС-4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</si>
  <si>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</si>
  <si>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</si>
  <si>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</si>
  <si>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</si>
  <si>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</si>
  <si>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</si>
  <si>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</si>
  <si>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</si>
  <si>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</si>
  <si>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</si>
  <si>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</si>
  <si>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</si>
  <si>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2021 год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</si>
  <si>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</si>
  <si>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</si>
  <si>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</si>
  <si>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</si>
  <si>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</si>
  <si>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</si>
  <si>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</si>
  <si>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</si>
  <si>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</si>
  <si>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</si>
  <si>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</si>
  <si>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</si>
  <si>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</si>
  <si>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</si>
  <si>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</si>
  <si>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</si>
  <si>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</si>
  <si>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Школа в мкр. № 4 в Советском районе г. Брянска</t>
  </si>
  <si>
    <t>1,175 км</t>
  </si>
  <si>
    <t>2,020 км</t>
  </si>
  <si>
    <t>Дебиторская задолженность на 01.01.2021,  в т.ч.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</si>
  <si>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</si>
  <si>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</si>
  <si>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</si>
  <si>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</si>
  <si>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</si>
  <si>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</si>
  <si>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</si>
  <si>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</si>
  <si>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</si>
  <si>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19.IN.007                           Обл 19.IN.007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</si>
  <si>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</si>
  <si>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</si>
  <si>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</si>
  <si>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</si>
  <si>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</si>
  <si>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</si>
  <si>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</si>
  <si>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</si>
  <si>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</si>
  <si>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t>Муниципальная программа "Поддержка и сохранение культуры и искусства в городе Брянске"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</si>
  <si>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</si>
  <si>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0505 084 0781680 414 </t>
    </r>
    <r>
      <rPr>
        <i/>
        <sz val="10"/>
        <rFont val="Times New Roman"/>
        <family val="1"/>
        <charset val="204"/>
      </rPr>
      <t xml:space="preserve"> </t>
    </r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</si>
  <si>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</si>
  <si>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</si>
  <si>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</si>
  <si>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</si>
  <si>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160 куб. м/час</t>
  </si>
  <si>
    <t>40 куб. м/час</t>
  </si>
  <si>
    <t>Реализация инфраструктурных проектов на территории города Брянска</t>
  </si>
  <si>
    <t>ориентировочно     330 000 000,00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</si>
  <si>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</si>
  <si>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</si>
  <si>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</si>
  <si>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</si>
  <si>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</si>
  <si>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</si>
  <si>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</si>
  <si>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</si>
  <si>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</si>
  <si>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</si>
  <si>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</si>
  <si>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</si>
  <si>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</si>
  <si>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</si>
  <si>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</si>
  <si>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</si>
  <si>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</si>
  <si>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</si>
  <si>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</si>
  <si>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</si>
  <si>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</si>
  <si>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</si>
  <si>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</si>
  <si>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</si>
  <si>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</si>
  <si>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</si>
  <si>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</si>
  <si>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</si>
  <si>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</si>
  <si>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</si>
  <si>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</si>
  <si>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</si>
  <si>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</si>
  <si>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</si>
  <si>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</si>
  <si>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</si>
  <si>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</si>
  <si>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</si>
  <si>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</si>
  <si>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</si>
  <si>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</si>
  <si>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</si>
  <si>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</si>
  <si>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</si>
  <si>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</si>
  <si>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</si>
  <si>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</si>
  <si>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</si>
  <si>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</si>
  <si>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</si>
  <si>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</si>
  <si>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>20.ED.015   Гор.20.ED.015</t>
  </si>
  <si>
    <t>20.ED.015    Обл.20.ED.015</t>
  </si>
  <si>
    <t xml:space="preserve">20.ED.015   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</si>
  <si>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</si>
  <si>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</si>
  <si>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</si>
  <si>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</si>
  <si>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</si>
  <si>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</si>
  <si>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</si>
  <si>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</si>
  <si>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</si>
  <si>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</si>
  <si>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</si>
  <si>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19.RS.032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</si>
  <si>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</si>
  <si>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</si>
  <si>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</si>
  <si>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</si>
  <si>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0409 024 0310181 414  </t>
    </r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</si>
  <si>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</si>
  <si>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</si>
  <si>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</si>
  <si>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</si>
  <si>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</si>
  <si>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</si>
  <si>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</si>
  <si>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t xml:space="preserve">33 квартиры                                   44 квартиры                                                    44 квартиры 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</si>
  <si>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04.03.2022  № 707-п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</si>
</sst>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sz val="12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0">
      <alignment vertical="top" wrapText="1"/>
    </xf>
  </cellStyleXfs>
  <cellXfs count="359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6" xfId="0" applyFont="1" applyBorder="1" applyAlignment="1">
      <alignment vertical="top" wrapText="1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8" fillId="3" borderId="4" xfId="0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4" fillId="0" borderId="6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12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4" fontId="17" fillId="0" borderId="0" xfId="0" applyNumberFormat="1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9" fillId="0" borderId="2" xfId="0" applyNumberFormat="1" applyFont="1" applyBorder="1"/>
    <xf numFmtId="0" fontId="9" fillId="0" borderId="2" xfId="0" applyFont="1" applyBorder="1"/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5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4" fontId="19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4" fontId="11" fillId="0" borderId="6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2" xfId="0" applyFont="1" applyBorder="1"/>
    <xf numFmtId="0" fontId="11" fillId="0" borderId="5" xfId="0" applyFont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49" fontId="4" fillId="4" borderId="0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4" fontId="4" fillId="0" borderId="1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center" vertical="top"/>
    </xf>
    <xf numFmtId="49" fontId="11" fillId="0" borderId="1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" fontId="8" fillId="0" borderId="6" xfId="0" applyNumberFormat="1" applyFont="1" applyFill="1" applyBorder="1" applyAlignment="1">
      <alignment horizontal="center" vertical="top"/>
    </xf>
    <xf numFmtId="0" fontId="22" fillId="0" borderId="8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0" fontId="23" fillId="0" borderId="7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5" fillId="0" borderId="7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2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4" fillId="0" borderId="17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20" fillId="0" borderId="5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1" fillId="0" borderId="4" xfId="0" applyFont="1" applyBorder="1"/>
    <xf numFmtId="0" fontId="11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0" fontId="4" fillId="0" borderId="8" xfId="0" applyFont="1" applyBorder="1"/>
    <xf numFmtId="4" fontId="4" fillId="0" borderId="8" xfId="0" applyNumberFormat="1" applyFont="1" applyBorder="1"/>
    <xf numFmtId="4" fontId="4" fillId="5" borderId="2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25" fillId="0" borderId="0" xfId="0" applyNumberFormat="1" applyFont="1" applyAlignment="1">
      <alignment horizontal="left" vertical="top"/>
    </xf>
    <xf numFmtId="0" fontId="8" fillId="5" borderId="2" xfId="0" applyFont="1" applyFill="1" applyBorder="1" applyAlignment="1">
      <alignment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0" fontId="26" fillId="0" borderId="0" xfId="0" applyFont="1" applyBorder="1" applyAlignment="1">
      <alignment vertical="top" wrapText="1"/>
    </xf>
    <xf numFmtId="4" fontId="4" fillId="0" borderId="18" xfId="0" applyNumberFormat="1" applyFont="1" applyBorder="1" applyAlignment="1">
      <alignment horizontal="center" vertical="top"/>
    </xf>
    <xf numFmtId="0" fontId="25" fillId="0" borderId="0" xfId="0" applyFont="1" applyAlignment="1">
      <alignment horizontal="left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49" fontId="18" fillId="0" borderId="8" xfId="0" applyNumberFormat="1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top"/>
    </xf>
    <xf numFmtId="4" fontId="18" fillId="0" borderId="8" xfId="0" applyNumberFormat="1" applyFont="1" applyBorder="1" applyAlignment="1">
      <alignment horizontal="center" vertical="top"/>
    </xf>
    <xf numFmtId="4" fontId="9" fillId="0" borderId="8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20" fillId="0" borderId="7" xfId="0" applyFont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center" vertical="top"/>
    </xf>
    <xf numFmtId="0" fontId="8" fillId="5" borderId="5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20" xfId="0" applyFont="1" applyFill="1" applyBorder="1" applyAlignment="1">
      <alignment horizontal="center" vertical="top" wrapText="1"/>
    </xf>
    <xf numFmtId="4" fontId="4" fillId="0" borderId="20" xfId="0" applyNumberFormat="1" applyFont="1" applyFill="1" applyBorder="1" applyAlignment="1">
      <alignment horizontal="center" vertical="top" wrapText="1"/>
    </xf>
    <xf numFmtId="4" fontId="4" fillId="0" borderId="20" xfId="0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4" fontId="11" fillId="0" borderId="7" xfId="0" applyNumberFormat="1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5" fillId="3" borderId="21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2" borderId="2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 vertical="top"/>
    </xf>
    <xf numFmtId="0" fontId="5" fillId="3" borderId="4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6" fillId="0" borderId="9" xfId="0" applyFont="1" applyBorder="1" applyAlignment="1">
      <alignment horizontal="right" vertical="top"/>
    </xf>
    <xf numFmtId="0" fontId="5" fillId="2" borderId="22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164" fontId="4" fillId="0" borderId="4" xfId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10" fillId="0" borderId="10" xfId="1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4"/>
  <sheetViews>
    <sheetView tabSelected="1" view="pageBreakPreview" zoomScaleNormal="75" zoomScaleSheetLayoutView="90" workbookViewId="0">
      <selection activeCell="G1" sqref="G1:K1"/>
    </sheetView>
  </sheetViews>
  <sheetFormatPr defaultRowHeight="12.75" x14ac:dyDescent="0.2"/>
  <cols>
    <col min="1" max="1" width="25" customWidth="1"/>
    <col min="2" max="2" width="13.8554687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4.5703125" style="22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54" t="s">
        <v>465</v>
      </c>
      <c r="H1" s="354"/>
      <c r="I1" s="354"/>
      <c r="J1" s="354"/>
      <c r="K1" s="354"/>
    </row>
    <row r="2" spans="1:14" ht="54" customHeight="1" x14ac:dyDescent="0.2">
      <c r="G2" s="354" t="s">
        <v>228</v>
      </c>
      <c r="H2" s="354"/>
      <c r="I2" s="354"/>
      <c r="J2" s="354"/>
      <c r="K2" s="354"/>
    </row>
    <row r="3" spans="1:14" ht="15.75" x14ac:dyDescent="0.25">
      <c r="A3" s="355" t="s">
        <v>286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1"/>
    </row>
    <row r="4" spans="1:14" ht="33.75" customHeight="1" thickBot="1" x14ac:dyDescent="0.25">
      <c r="A4" s="116"/>
      <c r="B4" s="356" t="s">
        <v>136</v>
      </c>
      <c r="C4" s="356"/>
      <c r="D4" s="356"/>
      <c r="E4" s="356"/>
      <c r="F4" s="356"/>
      <c r="G4" s="356"/>
      <c r="H4" s="356"/>
      <c r="I4" s="356"/>
      <c r="J4" s="116"/>
      <c r="K4" s="116"/>
      <c r="L4" s="1"/>
    </row>
    <row r="5" spans="1:14" ht="24.75" customHeight="1" thickBot="1" x14ac:dyDescent="0.25">
      <c r="A5" s="357" t="s">
        <v>337</v>
      </c>
      <c r="B5" s="352" t="s">
        <v>338</v>
      </c>
      <c r="C5" s="352" t="s">
        <v>281</v>
      </c>
      <c r="D5" s="352" t="s">
        <v>288</v>
      </c>
      <c r="E5" s="352" t="s">
        <v>287</v>
      </c>
      <c r="F5" s="352" t="s">
        <v>234</v>
      </c>
      <c r="G5" s="353" t="s">
        <v>277</v>
      </c>
      <c r="H5" s="353" t="s">
        <v>332</v>
      </c>
      <c r="I5" s="352" t="s">
        <v>285</v>
      </c>
      <c r="J5" s="352"/>
      <c r="K5" s="352"/>
      <c r="L5" s="2"/>
      <c r="M5" s="2"/>
      <c r="N5" s="2"/>
    </row>
    <row r="6" spans="1:14" ht="174.75" customHeight="1" thickBot="1" x14ac:dyDescent="0.25">
      <c r="A6" s="358"/>
      <c r="B6" s="352"/>
      <c r="C6" s="352"/>
      <c r="D6" s="352"/>
      <c r="E6" s="352"/>
      <c r="F6" s="352"/>
      <c r="G6" s="353"/>
      <c r="H6" s="353"/>
      <c r="I6" s="9" t="s">
        <v>343</v>
      </c>
      <c r="J6" s="9" t="s">
        <v>324</v>
      </c>
      <c r="K6" s="9" t="s">
        <v>278</v>
      </c>
      <c r="L6" s="74"/>
      <c r="M6" s="146"/>
      <c r="N6" s="75"/>
    </row>
    <row r="7" spans="1:14" ht="33" customHeight="1" thickBot="1" x14ac:dyDescent="0.25">
      <c r="A7" s="83" t="s">
        <v>295</v>
      </c>
      <c r="B7" s="84"/>
      <c r="C7" s="84"/>
      <c r="D7" s="84"/>
      <c r="E7" s="85"/>
      <c r="F7" s="85"/>
      <c r="G7" s="85"/>
      <c r="H7" s="78">
        <f>H8+H9+H10</f>
        <v>7684632679.9700003</v>
      </c>
      <c r="I7" s="78">
        <f>SUM(I8:I10)</f>
        <v>3656869664.1700001</v>
      </c>
      <c r="J7" s="78">
        <f>SUM(J8:J10)</f>
        <v>2196554336.0500002</v>
      </c>
      <c r="K7" s="78">
        <f>SUM(K8:K10)</f>
        <v>1831208679.75</v>
      </c>
      <c r="L7" s="76"/>
      <c r="M7" s="2"/>
      <c r="N7" s="2"/>
    </row>
    <row r="8" spans="1:14" ht="18" customHeight="1" x14ac:dyDescent="0.2">
      <c r="A8" s="283" t="s">
        <v>293</v>
      </c>
      <c r="B8" s="284"/>
      <c r="C8" s="284"/>
      <c r="D8" s="284"/>
      <c r="E8" s="285"/>
      <c r="F8" s="285"/>
      <c r="G8" s="285"/>
      <c r="H8" s="36">
        <f>I8+J8+K8</f>
        <v>198305180.85000002</v>
      </c>
      <c r="I8" s="36">
        <f>I76+I77+I79+I83+I86+I88+I91+I111+I114+I145+I147+I153+I157+I159+I326+I327+I328+I330+I332+I334+I336+I338+I340+I346+I347+I350+I353+I356+I358+I360+I363+I365+I366+I368+I371+I374+I380+I464+I481+I362+I377+I344+I378+I155+I149+I151+I81+I452+I342+I110</f>
        <v>147799219.63000003</v>
      </c>
      <c r="J8" s="36">
        <f>J76+J77+J79+J83+J86+J88+J91+J111+J114+J145+J147+J153+J157+J159+J326+J327+J328+J330+J332+J334+J336+J338+J340+J346+J347+J350+J353+J356+J358+J360+J363+J365+J366+J368+J371+J374+J380+J464+J481+J362+J377+J344+J378+J155+J149+J151+J81+J452+J342+J110</f>
        <v>27840545.410000004</v>
      </c>
      <c r="K8" s="36">
        <f>K76+K77+K79+K83+K86+K88+K91+K111+K114+K145+K147+K153+K157+K159+K326+K327+K328+K330+K332+K334+K336+K338+K340+K346+K347+K350+K353+K356+K358+K360+K363+K365+K366+K368+K371+K374+K380+K464+K481+K362+K377+K344+K378+K155+K149+K151+K81+K452+K342+K110</f>
        <v>22665415.809999999</v>
      </c>
      <c r="L8" s="128"/>
      <c r="M8" s="2"/>
      <c r="N8" s="2"/>
    </row>
    <row r="9" spans="1:14" ht="18.75" customHeight="1" x14ac:dyDescent="0.2">
      <c r="A9" s="286" t="s">
        <v>294</v>
      </c>
      <c r="B9" s="287"/>
      <c r="C9" s="287"/>
      <c r="D9" s="287"/>
      <c r="E9" s="288"/>
      <c r="F9" s="288"/>
      <c r="G9" s="288"/>
      <c r="H9" s="8">
        <f>I9+J9+K9</f>
        <v>4389599284.8999996</v>
      </c>
      <c r="I9" s="8">
        <f>I78+I80+I87+I89+I92+I112+I146+I148+I154+I158+I160+I329+I331+I333+I335+I337+I339+I341+I348+I351+I354+I357+I359+I361+I364+I367+I369+I372+I375+I381+I449+I465+I482+I468+I82+I345+I379+I343+I156+I150+I152+I84</f>
        <v>2230520378.6799998</v>
      </c>
      <c r="J9" s="8">
        <f>J78+J80+J87+J89+J92+J112+J146+J148+J154+J158+J160+J329+J331+J333+J335+J337+J339+J341+J348+J351+J354+J357+J359+J361+J364+J367+J369+J372+J375+J381+J449+J465+J482+J468+J82+J345+J379+J343+J156+J150+J152+J84</f>
        <v>1480439739.6399999</v>
      </c>
      <c r="K9" s="8">
        <f>K78+K80+K87+K89+K92+K112+K146+K148+K154+K158+K160+K329+K331+K333+K335+K337+K339+K341+K348+K351+K354+K357+K359+K361+K364+K367+K369+K372+K375+K381+K449+K465+K482+K468+K82+K345+K379+K343+K156+K150+K152+K84</f>
        <v>678639166.58000004</v>
      </c>
    </row>
    <row r="10" spans="1:14" ht="19.5" customHeight="1" thickBot="1" x14ac:dyDescent="0.25">
      <c r="A10" s="289" t="s">
        <v>340</v>
      </c>
      <c r="B10" s="290"/>
      <c r="C10" s="290"/>
      <c r="D10" s="290"/>
      <c r="E10" s="291"/>
      <c r="F10" s="291"/>
      <c r="G10" s="291"/>
      <c r="H10" s="14">
        <f>I10+J10+K10</f>
        <v>3096728214.2200003</v>
      </c>
      <c r="I10" s="14">
        <f>I85+I90+I113+I161+I349+I352+I355+I370+I373+I376+I451</f>
        <v>1278550065.8600001</v>
      </c>
      <c r="J10" s="14">
        <f>J85+J90+J113+J161+J349+J352+J355+J370+J373+J376+J451</f>
        <v>688274051</v>
      </c>
      <c r="K10" s="14">
        <f>K85+K90+K113+K161+K349+K352+K355+K370+K373+K376+K451</f>
        <v>1129904097.3600001</v>
      </c>
    </row>
    <row r="11" spans="1:14" ht="31.5" customHeight="1" thickBot="1" x14ac:dyDescent="0.25">
      <c r="A11" s="31" t="s">
        <v>355</v>
      </c>
      <c r="B11" s="4"/>
      <c r="C11" s="4"/>
      <c r="D11" s="4"/>
      <c r="E11" s="7"/>
      <c r="F11" s="7"/>
      <c r="G11" s="7"/>
      <c r="H11" s="233">
        <f>I11+J11+K11</f>
        <v>27756752.100000001</v>
      </c>
      <c r="I11" s="233">
        <f>SUM(I12:I14)</f>
        <v>27756752.100000001</v>
      </c>
      <c r="J11" s="147"/>
      <c r="K11" s="147"/>
      <c r="L11" s="48"/>
    </row>
    <row r="12" spans="1:14" ht="19.5" customHeight="1" x14ac:dyDescent="0.2">
      <c r="A12" s="283" t="s">
        <v>293</v>
      </c>
      <c r="B12" s="284"/>
      <c r="C12" s="284"/>
      <c r="D12" s="284"/>
      <c r="E12" s="285"/>
      <c r="F12" s="285"/>
      <c r="G12" s="285"/>
      <c r="H12" s="292">
        <f>I12</f>
        <v>750886.28999999992</v>
      </c>
      <c r="I12" s="292">
        <f>I255+I297+I323+I31+I36</f>
        <v>750886.28999999992</v>
      </c>
      <c r="J12" s="293"/>
      <c r="K12" s="293"/>
    </row>
    <row r="13" spans="1:14" ht="19.5" customHeight="1" x14ac:dyDescent="0.2">
      <c r="A13" s="286" t="s">
        <v>294</v>
      </c>
      <c r="B13" s="287"/>
      <c r="C13" s="287"/>
      <c r="D13" s="287"/>
      <c r="E13" s="288"/>
      <c r="F13" s="288"/>
      <c r="G13" s="288"/>
      <c r="H13" s="139">
        <f>I13</f>
        <v>3500247.1399999997</v>
      </c>
      <c r="I13" s="139">
        <f>I256+I298+I324</f>
        <v>3500247.1399999997</v>
      </c>
      <c r="J13" s="294"/>
      <c r="K13" s="294"/>
    </row>
    <row r="14" spans="1:14" ht="21" customHeight="1" thickBot="1" x14ac:dyDescent="0.25">
      <c r="A14" s="289" t="s">
        <v>340</v>
      </c>
      <c r="B14" s="290"/>
      <c r="C14" s="290"/>
      <c r="D14" s="290"/>
      <c r="E14" s="291"/>
      <c r="F14" s="291"/>
      <c r="G14" s="291"/>
      <c r="H14" s="110">
        <f>I14</f>
        <v>23505618.670000002</v>
      </c>
      <c r="I14" s="110">
        <f>I257+I299</f>
        <v>23505618.670000002</v>
      </c>
      <c r="J14" s="295"/>
      <c r="K14" s="295"/>
    </row>
    <row r="15" spans="1:14" ht="23.25" customHeight="1" thickBot="1" x14ac:dyDescent="0.25">
      <c r="A15" s="351" t="s">
        <v>289</v>
      </c>
      <c r="B15" s="351"/>
      <c r="C15" s="351"/>
      <c r="D15" s="351"/>
      <c r="E15" s="351"/>
      <c r="F15" s="351"/>
      <c r="G15" s="351"/>
      <c r="H15" s="351"/>
      <c r="I15" s="351"/>
      <c r="J15" s="351"/>
      <c r="K15" s="351"/>
    </row>
    <row r="16" spans="1:14" ht="23.25" customHeight="1" thickBot="1" x14ac:dyDescent="0.25">
      <c r="A16" s="340" t="s">
        <v>290</v>
      </c>
      <c r="B16" s="340"/>
      <c r="C16" s="340"/>
      <c r="D16" s="340"/>
      <c r="E16" s="340"/>
      <c r="F16" s="340"/>
      <c r="G16" s="340"/>
      <c r="H16" s="340"/>
      <c r="I16" s="340"/>
      <c r="J16" s="340"/>
      <c r="K16" s="340"/>
    </row>
    <row r="17" spans="1:14" ht="57" customHeight="1" thickBot="1" x14ac:dyDescent="0.25">
      <c r="A17" s="11" t="s">
        <v>284</v>
      </c>
      <c r="B17" s="52"/>
      <c r="C17" s="53"/>
      <c r="D17" s="53"/>
      <c r="E17" s="54"/>
      <c r="F17" s="54"/>
      <c r="G17" s="54"/>
      <c r="H17" s="78">
        <f>K17+J17+I17</f>
        <v>3013390441.9099998</v>
      </c>
      <c r="I17" s="78">
        <f>I18+I26+I32+I37+I41+I46+I49+I51+I53+I55+I57+I59+I61+I63+I65+I67+I69+I71+I73+I22</f>
        <v>1492162739.3299997</v>
      </c>
      <c r="J17" s="78">
        <f>J18+J26+J32+J37+J41+J46+J49+J51+J53+J55+J57+J59+J61+J63+J65+J67+J69+J71+J73+J22</f>
        <v>938366722.41999996</v>
      </c>
      <c r="K17" s="78">
        <f>K18+K26+K32+K37+K41+K46+K49+K51+K53+K55+K57+K59+K61+K63+K65+K67+K69+K71+K73+K22</f>
        <v>582860980.15999997</v>
      </c>
      <c r="L17" s="94"/>
    </row>
    <row r="18" spans="1:14" ht="105.75" customHeight="1" x14ac:dyDescent="0.2">
      <c r="A18" s="201" t="s">
        <v>237</v>
      </c>
      <c r="B18" s="118" t="s">
        <v>344</v>
      </c>
      <c r="C18" s="105" t="s">
        <v>238</v>
      </c>
      <c r="D18" s="109" t="s">
        <v>343</v>
      </c>
      <c r="E18" s="95">
        <v>34382406.619999997</v>
      </c>
      <c r="F18" s="95">
        <v>24843858.199999999</v>
      </c>
      <c r="G18" s="95">
        <f>E18-F18</f>
        <v>9538548.4199999981</v>
      </c>
      <c r="H18" s="95">
        <f t="shared" ref="H18:H30" si="0">I18+J18+K18</f>
        <v>9538548.4199999999</v>
      </c>
      <c r="I18" s="95">
        <f>SUM(I19:I21)</f>
        <v>9538548.4199999999</v>
      </c>
      <c r="J18" s="95">
        <f>SUM(J19:J21)</f>
        <v>0</v>
      </c>
      <c r="K18" s="36">
        <f>SUM(K19:K21)</f>
        <v>0</v>
      </c>
      <c r="L18" s="59"/>
      <c r="M18" s="59"/>
      <c r="N18" s="59"/>
    </row>
    <row r="19" spans="1:14" ht="25.5" x14ac:dyDescent="0.2">
      <c r="A19" s="10" t="s">
        <v>242</v>
      </c>
      <c r="B19" s="5" t="s">
        <v>320</v>
      </c>
      <c r="C19" s="57"/>
      <c r="D19" s="160"/>
      <c r="E19" s="103"/>
      <c r="F19" s="103"/>
      <c r="G19" s="103"/>
      <c r="H19" s="103">
        <f t="shared" si="0"/>
        <v>0</v>
      </c>
      <c r="I19" s="103"/>
      <c r="J19" s="103"/>
      <c r="K19" s="8"/>
      <c r="L19" s="59"/>
      <c r="M19" s="59"/>
      <c r="N19" s="59"/>
    </row>
    <row r="20" spans="1:14" ht="25.5" x14ac:dyDescent="0.2">
      <c r="A20" s="120" t="s">
        <v>241</v>
      </c>
      <c r="B20" s="114" t="s">
        <v>239</v>
      </c>
      <c r="C20" s="57"/>
      <c r="D20" s="171"/>
      <c r="E20" s="132"/>
      <c r="F20" s="132"/>
      <c r="G20" s="132"/>
      <c r="H20" s="103">
        <f t="shared" si="0"/>
        <v>476927.42</v>
      </c>
      <c r="I20" s="103">
        <v>476927.42</v>
      </c>
      <c r="J20" s="103"/>
      <c r="K20" s="8"/>
      <c r="L20" s="59"/>
      <c r="M20" s="59"/>
      <c r="N20" s="59"/>
    </row>
    <row r="21" spans="1:14" ht="26.25" thickBot="1" x14ac:dyDescent="0.25">
      <c r="A21" s="17" t="s">
        <v>236</v>
      </c>
      <c r="B21" s="6" t="s">
        <v>240</v>
      </c>
      <c r="C21" s="51"/>
      <c r="D21" s="262"/>
      <c r="E21" s="133"/>
      <c r="F21" s="133"/>
      <c r="G21" s="133"/>
      <c r="H21" s="104">
        <f t="shared" si="0"/>
        <v>9061621</v>
      </c>
      <c r="I21" s="104">
        <v>9061621</v>
      </c>
      <c r="J21" s="104"/>
      <c r="K21" s="14"/>
      <c r="L21" s="59"/>
      <c r="M21" s="59"/>
      <c r="N21" s="59"/>
    </row>
    <row r="22" spans="1:14" ht="63.75" x14ac:dyDescent="0.2">
      <c r="A22" s="113" t="s">
        <v>227</v>
      </c>
      <c r="B22" s="118" t="s">
        <v>297</v>
      </c>
      <c r="C22" s="105" t="s">
        <v>220</v>
      </c>
      <c r="D22" s="105">
        <v>2022</v>
      </c>
      <c r="E22" s="136">
        <f>1303176940*1.051</f>
        <v>1369638963.9399998</v>
      </c>
      <c r="F22" s="95">
        <v>1154850416.3499999</v>
      </c>
      <c r="G22" s="136">
        <f>E22-F22</f>
        <v>214788547.58999991</v>
      </c>
      <c r="H22" s="95">
        <f t="shared" si="0"/>
        <v>64801829.050000004</v>
      </c>
      <c r="I22" s="95">
        <f>SUM(I23:I25)</f>
        <v>64801829.050000004</v>
      </c>
      <c r="J22" s="95">
        <f>SUM(J23:J24)</f>
        <v>0</v>
      </c>
      <c r="K22" s="95">
        <f>SUM(K23:K24)</f>
        <v>0</v>
      </c>
      <c r="L22" s="59"/>
      <c r="M22" s="59"/>
      <c r="N22" s="59"/>
    </row>
    <row r="23" spans="1:14" ht="25.5" x14ac:dyDescent="0.2">
      <c r="A23" s="120" t="s">
        <v>242</v>
      </c>
      <c r="B23" s="114" t="s">
        <v>320</v>
      </c>
      <c r="C23" s="144"/>
      <c r="D23" s="144"/>
      <c r="E23" s="137"/>
      <c r="F23" s="103"/>
      <c r="G23" s="137"/>
      <c r="H23" s="103">
        <f t="shared" si="0"/>
        <v>200000</v>
      </c>
      <c r="I23" s="103">
        <v>200000</v>
      </c>
      <c r="J23" s="103">
        <v>0</v>
      </c>
      <c r="K23" s="103">
        <v>0</v>
      </c>
      <c r="L23" s="59"/>
      <c r="M23" s="59"/>
      <c r="N23" s="59"/>
    </row>
    <row r="24" spans="1:14" ht="25.5" x14ac:dyDescent="0.2">
      <c r="A24" s="120" t="s">
        <v>454</v>
      </c>
      <c r="B24" s="114" t="s">
        <v>210</v>
      </c>
      <c r="C24" s="144"/>
      <c r="D24" s="144"/>
      <c r="E24" s="137"/>
      <c r="F24" s="103"/>
      <c r="G24" s="137"/>
      <c r="H24" s="103">
        <f>I24+J24+K24</f>
        <v>3230110.46</v>
      </c>
      <c r="I24" s="103">
        <v>3230110.46</v>
      </c>
      <c r="J24" s="103"/>
      <c r="K24" s="103"/>
      <c r="L24" s="59"/>
      <c r="M24" s="59"/>
      <c r="N24" s="59"/>
    </row>
    <row r="25" spans="1:14" ht="26.25" thickBot="1" x14ac:dyDescent="0.25">
      <c r="A25" s="17" t="s">
        <v>179</v>
      </c>
      <c r="B25" s="114" t="s">
        <v>180</v>
      </c>
      <c r="C25" s="143"/>
      <c r="D25" s="143"/>
      <c r="E25" s="190"/>
      <c r="F25" s="125"/>
      <c r="G25" s="190"/>
      <c r="H25" s="104">
        <f>I25+J25+K25</f>
        <v>61371718.590000004</v>
      </c>
      <c r="I25" s="125">
        <v>61371718.590000004</v>
      </c>
      <c r="J25" s="125"/>
      <c r="K25" s="125"/>
      <c r="L25" s="59"/>
      <c r="M25" s="59"/>
      <c r="N25" s="59"/>
    </row>
    <row r="26" spans="1:14" ht="51" x14ac:dyDescent="0.2">
      <c r="A26" s="201" t="s">
        <v>312</v>
      </c>
      <c r="B26" s="37" t="s">
        <v>297</v>
      </c>
      <c r="C26" s="105" t="s">
        <v>313</v>
      </c>
      <c r="D26" s="109" t="s">
        <v>343</v>
      </c>
      <c r="E26" s="253">
        <v>1060602471.6900001</v>
      </c>
      <c r="F26" s="253">
        <v>432417023.00999999</v>
      </c>
      <c r="G26" s="136">
        <f>E26-F26</f>
        <v>628185448.68000007</v>
      </c>
      <c r="H26" s="36">
        <f>I26+J26+K26</f>
        <v>629355170.25999999</v>
      </c>
      <c r="I26" s="36">
        <f>SUM(I27:I30)</f>
        <v>629355170.25999999</v>
      </c>
      <c r="J26" s="36">
        <f>SUM(J27:J30)</f>
        <v>0</v>
      </c>
      <c r="K26" s="36">
        <f>SUM(K27:K30)</f>
        <v>0</v>
      </c>
      <c r="M26" s="59"/>
      <c r="N26" s="59"/>
    </row>
    <row r="27" spans="1:14" ht="25.5" x14ac:dyDescent="0.2">
      <c r="A27" s="10" t="s">
        <v>245</v>
      </c>
      <c r="B27" s="5" t="s">
        <v>317</v>
      </c>
      <c r="C27" s="169"/>
      <c r="D27" s="169"/>
      <c r="E27" s="192"/>
      <c r="F27" s="192"/>
      <c r="G27" s="192"/>
      <c r="H27" s="103">
        <f t="shared" si="0"/>
        <v>982568.61</v>
      </c>
      <c r="I27" s="103">
        <v>982568.61</v>
      </c>
      <c r="J27" s="8"/>
      <c r="K27" s="8"/>
      <c r="L27" s="62"/>
      <c r="M27" s="59"/>
      <c r="N27" s="59"/>
    </row>
    <row r="28" spans="1:14" ht="38.25" x14ac:dyDescent="0.2">
      <c r="A28" s="10" t="s">
        <v>454</v>
      </c>
      <c r="B28" s="114" t="s">
        <v>60</v>
      </c>
      <c r="C28" s="169"/>
      <c r="D28" s="169"/>
      <c r="E28" s="192"/>
      <c r="F28" s="192"/>
      <c r="G28" s="192"/>
      <c r="H28" s="8">
        <f t="shared" si="0"/>
        <v>6283726.0199999996</v>
      </c>
      <c r="I28" s="103">
        <v>6283726.0199999996</v>
      </c>
      <c r="J28" s="8"/>
      <c r="K28" s="8"/>
      <c r="L28" s="62"/>
      <c r="M28" s="59"/>
      <c r="N28" s="59"/>
    </row>
    <row r="29" spans="1:14" ht="38.25" x14ac:dyDescent="0.2">
      <c r="A29" s="120" t="s">
        <v>181</v>
      </c>
      <c r="B29" s="114" t="s">
        <v>51</v>
      </c>
      <c r="C29" s="169"/>
      <c r="D29" s="169"/>
      <c r="E29" s="192"/>
      <c r="F29" s="192"/>
      <c r="G29" s="192"/>
      <c r="H29" s="8">
        <f t="shared" si="0"/>
        <v>115798475.63</v>
      </c>
      <c r="I29" s="103">
        <v>115798475.63</v>
      </c>
      <c r="J29" s="8"/>
      <c r="K29" s="8"/>
      <c r="L29" s="62"/>
      <c r="M29" s="59"/>
      <c r="N29" s="59"/>
    </row>
    <row r="30" spans="1:14" ht="38.25" x14ac:dyDescent="0.2">
      <c r="A30" s="120" t="s">
        <v>455</v>
      </c>
      <c r="B30" s="114" t="s">
        <v>59</v>
      </c>
      <c r="C30" s="169"/>
      <c r="D30" s="169"/>
      <c r="E30" s="192"/>
      <c r="F30" s="192"/>
      <c r="G30" s="192"/>
      <c r="H30" s="8">
        <f t="shared" si="0"/>
        <v>506290400</v>
      </c>
      <c r="I30" s="103">
        <v>506290400</v>
      </c>
      <c r="J30" s="8"/>
      <c r="K30" s="8"/>
      <c r="L30" s="59"/>
      <c r="M30" s="59"/>
      <c r="N30" s="59"/>
    </row>
    <row r="31" spans="1:14" ht="29.25" customHeight="1" thickBot="1" x14ac:dyDescent="0.25">
      <c r="A31" s="17" t="s">
        <v>356</v>
      </c>
      <c r="B31" s="6"/>
      <c r="C31" s="51"/>
      <c r="D31" s="51"/>
      <c r="E31" s="14"/>
      <c r="F31" s="14"/>
      <c r="G31" s="14"/>
      <c r="H31" s="110">
        <f>I31</f>
        <v>220210</v>
      </c>
      <c r="I31" s="110">
        <v>220210</v>
      </c>
      <c r="J31" s="26"/>
      <c r="K31" s="26"/>
      <c r="L31" s="59"/>
      <c r="M31" s="59"/>
      <c r="N31" s="59"/>
    </row>
    <row r="32" spans="1:14" ht="56.25" customHeight="1" x14ac:dyDescent="0.2">
      <c r="A32" s="201" t="s">
        <v>342</v>
      </c>
      <c r="B32" s="37" t="s">
        <v>297</v>
      </c>
      <c r="C32" s="105" t="s">
        <v>291</v>
      </c>
      <c r="D32" s="105" t="s">
        <v>343</v>
      </c>
      <c r="E32" s="254">
        <f>66239490*1.054*1.051</f>
        <v>73377060.005460009</v>
      </c>
      <c r="F32" s="95">
        <f>696153.67+14582.98</f>
        <v>710736.65</v>
      </c>
      <c r="G32" s="95">
        <f>E32-F32</f>
        <v>72666323.355460003</v>
      </c>
      <c r="H32" s="36">
        <f t="shared" ref="H32:H45" si="1">I32+J32+K32</f>
        <v>73881355.599999994</v>
      </c>
      <c r="I32" s="36">
        <f>SUM(I33:I35)</f>
        <v>73881355.599999994</v>
      </c>
      <c r="J32" s="36">
        <f>SUM(J33:J35)</f>
        <v>0</v>
      </c>
      <c r="K32" s="36">
        <f>SUM(K33:K35)</f>
        <v>0</v>
      </c>
      <c r="L32" s="59"/>
      <c r="M32" s="58"/>
      <c r="N32" s="93"/>
    </row>
    <row r="33" spans="1:14" ht="28.5" customHeight="1" x14ac:dyDescent="0.2">
      <c r="A33" s="10" t="s">
        <v>242</v>
      </c>
      <c r="B33" s="5" t="s">
        <v>320</v>
      </c>
      <c r="C33" s="57"/>
      <c r="D33" s="57"/>
      <c r="E33" s="8"/>
      <c r="F33" s="8"/>
      <c r="G33" s="8"/>
      <c r="H33" s="8">
        <f t="shared" si="1"/>
        <v>622098.76</v>
      </c>
      <c r="I33" s="8">
        <v>622098.76</v>
      </c>
      <c r="J33" s="8"/>
      <c r="K33" s="8"/>
      <c r="L33" s="59"/>
      <c r="M33" s="58"/>
      <c r="N33" s="93"/>
    </row>
    <row r="34" spans="1:14" ht="28.5" customHeight="1" x14ac:dyDescent="0.2">
      <c r="A34" s="10" t="s">
        <v>235</v>
      </c>
      <c r="B34" s="5" t="s">
        <v>366</v>
      </c>
      <c r="C34" s="57"/>
      <c r="D34" s="57"/>
      <c r="E34" s="8"/>
      <c r="F34" s="8"/>
      <c r="G34" s="103"/>
      <c r="H34" s="8">
        <f t="shared" si="1"/>
        <v>3662962.84</v>
      </c>
      <c r="I34" s="8">
        <v>3662962.84</v>
      </c>
      <c r="J34" s="8"/>
      <c r="K34" s="8"/>
      <c r="L34" s="62"/>
      <c r="M34" s="58"/>
      <c r="N34" s="93"/>
    </row>
    <row r="35" spans="1:14" ht="28.5" customHeight="1" x14ac:dyDescent="0.2">
      <c r="A35" s="10" t="s">
        <v>236</v>
      </c>
      <c r="B35" s="5" t="s">
        <v>363</v>
      </c>
      <c r="C35" s="57"/>
      <c r="D35" s="57"/>
      <c r="E35" s="8"/>
      <c r="F35" s="8"/>
      <c r="G35" s="8"/>
      <c r="H35" s="8">
        <f t="shared" si="1"/>
        <v>69596294</v>
      </c>
      <c r="I35" s="8">
        <v>69596294</v>
      </c>
      <c r="J35" s="8"/>
      <c r="K35" s="8"/>
      <c r="L35" s="62"/>
      <c r="M35" s="58"/>
      <c r="N35" s="93"/>
    </row>
    <row r="36" spans="1:14" ht="33.75" customHeight="1" thickBot="1" x14ac:dyDescent="0.25">
      <c r="A36" s="17" t="s">
        <v>356</v>
      </c>
      <c r="B36" s="6"/>
      <c r="C36" s="51"/>
      <c r="D36" s="51"/>
      <c r="E36" s="14"/>
      <c r="F36" s="14"/>
      <c r="G36" s="14"/>
      <c r="H36" s="110">
        <f>I36</f>
        <v>788.98</v>
      </c>
      <c r="I36" s="110">
        <v>788.98</v>
      </c>
      <c r="J36" s="14"/>
      <c r="K36" s="14"/>
      <c r="L36" s="59"/>
      <c r="M36" s="58"/>
      <c r="N36" s="93"/>
    </row>
    <row r="37" spans="1:14" ht="51" x14ac:dyDescent="0.2">
      <c r="A37" s="201" t="s">
        <v>369</v>
      </c>
      <c r="B37" s="37" t="s">
        <v>297</v>
      </c>
      <c r="C37" s="105" t="s">
        <v>353</v>
      </c>
      <c r="D37" s="38" t="s">
        <v>343</v>
      </c>
      <c r="E37" s="136">
        <f>86980085.27+105460+I38</f>
        <v>87335367.579999998</v>
      </c>
      <c r="F37" s="95">
        <v>105460</v>
      </c>
      <c r="G37" s="136">
        <f>E37-F37</f>
        <v>87229907.579999998</v>
      </c>
      <c r="H37" s="36">
        <f t="shared" si="1"/>
        <v>87229907.590000004</v>
      </c>
      <c r="I37" s="36">
        <f>SUM(I38:I40)</f>
        <v>87229907.590000004</v>
      </c>
      <c r="J37" s="36">
        <f>SUM(J38:J40)</f>
        <v>0</v>
      </c>
      <c r="K37" s="36">
        <f>SUM(K38:K40)</f>
        <v>0</v>
      </c>
      <c r="L37" s="59"/>
      <c r="M37" s="58"/>
      <c r="N37" s="93"/>
    </row>
    <row r="38" spans="1:14" ht="25.5" x14ac:dyDescent="0.2">
      <c r="A38" s="10" t="s">
        <v>242</v>
      </c>
      <c r="B38" s="5" t="s">
        <v>320</v>
      </c>
      <c r="C38" s="144"/>
      <c r="D38" s="57"/>
      <c r="E38" s="137"/>
      <c r="F38" s="103"/>
      <c r="G38" s="137"/>
      <c r="H38" s="103">
        <f t="shared" si="1"/>
        <v>249822.31</v>
      </c>
      <c r="I38" s="103">
        <v>249822.31</v>
      </c>
      <c r="J38" s="8"/>
      <c r="K38" s="8"/>
      <c r="L38" s="59"/>
      <c r="M38" s="58"/>
      <c r="N38" s="93"/>
    </row>
    <row r="39" spans="1:14" ht="28.5" customHeight="1" x14ac:dyDescent="0.2">
      <c r="A39" s="10" t="s">
        <v>246</v>
      </c>
      <c r="B39" s="114" t="s">
        <v>367</v>
      </c>
      <c r="C39" s="57"/>
      <c r="D39" s="57"/>
      <c r="E39" s="8"/>
      <c r="F39" s="8"/>
      <c r="G39" s="8"/>
      <c r="H39" s="8">
        <f t="shared" si="1"/>
        <v>869800.86</v>
      </c>
      <c r="I39" s="8">
        <v>869800.86</v>
      </c>
      <c r="J39" s="8"/>
      <c r="K39" s="8"/>
      <c r="L39" s="59"/>
      <c r="M39" s="58"/>
      <c r="N39" s="93"/>
    </row>
    <row r="40" spans="1:14" ht="28.5" customHeight="1" thickBot="1" x14ac:dyDescent="0.25">
      <c r="A40" s="17" t="s">
        <v>247</v>
      </c>
      <c r="B40" s="115" t="s">
        <v>364</v>
      </c>
      <c r="C40" s="51"/>
      <c r="D40" s="51"/>
      <c r="E40" s="14"/>
      <c r="F40" s="14"/>
      <c r="G40" s="14"/>
      <c r="H40" s="14">
        <f t="shared" si="1"/>
        <v>86110284.420000002</v>
      </c>
      <c r="I40" s="14">
        <v>86110284.420000002</v>
      </c>
      <c r="J40" s="14"/>
      <c r="K40" s="14"/>
      <c r="L40" s="59"/>
      <c r="M40" s="58"/>
      <c r="N40" s="93"/>
    </row>
    <row r="41" spans="1:14" ht="51" x14ac:dyDescent="0.2">
      <c r="A41" s="201" t="s">
        <v>370</v>
      </c>
      <c r="B41" s="37" t="s">
        <v>297</v>
      </c>
      <c r="C41" s="105" t="s">
        <v>354</v>
      </c>
      <c r="D41" s="38" t="s">
        <v>278</v>
      </c>
      <c r="E41" s="136">
        <f>843038540*1.051*1.049*1.047</f>
        <v>973133257.23509848</v>
      </c>
      <c r="F41" s="95">
        <v>0</v>
      </c>
      <c r="G41" s="136">
        <f>E41-F41</f>
        <v>973133257.23509848</v>
      </c>
      <c r="H41" s="36">
        <f t="shared" si="1"/>
        <v>919985511.19000006</v>
      </c>
      <c r="I41" s="36">
        <f>SUM(I42:I45)</f>
        <v>287646697.5</v>
      </c>
      <c r="J41" s="36">
        <f>SUM(J42:J45)</f>
        <v>332306116.36000001</v>
      </c>
      <c r="K41" s="36">
        <f>SUM(K42:K45)</f>
        <v>300032697.32999998</v>
      </c>
      <c r="L41" s="59"/>
      <c r="M41" s="58"/>
      <c r="N41" s="93"/>
    </row>
    <row r="42" spans="1:14" ht="25.5" x14ac:dyDescent="0.2">
      <c r="A42" s="10" t="s">
        <v>242</v>
      </c>
      <c r="B42" s="5" t="s">
        <v>320</v>
      </c>
      <c r="C42" s="57"/>
      <c r="D42" s="57"/>
      <c r="E42" s="8"/>
      <c r="F42" s="8"/>
      <c r="G42" s="8"/>
      <c r="H42" s="8">
        <f t="shared" si="1"/>
        <v>1292515.78</v>
      </c>
      <c r="I42" s="8">
        <v>261160.41</v>
      </c>
      <c r="J42" s="8">
        <v>382106.26</v>
      </c>
      <c r="K42" s="8">
        <v>649249.11</v>
      </c>
      <c r="L42" s="59"/>
      <c r="M42" s="58"/>
      <c r="N42" s="93"/>
    </row>
    <row r="43" spans="1:14" ht="38.25" x14ac:dyDescent="0.2">
      <c r="A43" s="10" t="s">
        <v>243</v>
      </c>
      <c r="B43" s="114" t="s">
        <v>58</v>
      </c>
      <c r="C43" s="57"/>
      <c r="D43" s="57"/>
      <c r="E43" s="8"/>
      <c r="F43" s="8"/>
      <c r="G43" s="8"/>
      <c r="H43" s="8">
        <f t="shared" si="1"/>
        <v>9186929.9600000009</v>
      </c>
      <c r="I43" s="8">
        <v>2873855.37</v>
      </c>
      <c r="J43" s="8">
        <v>3319240.1</v>
      </c>
      <c r="K43" s="8">
        <v>2993834.49</v>
      </c>
      <c r="L43" s="59"/>
      <c r="M43" s="58"/>
      <c r="N43" s="93"/>
    </row>
    <row r="44" spans="1:14" ht="38.25" x14ac:dyDescent="0.2">
      <c r="A44" s="10" t="s">
        <v>244</v>
      </c>
      <c r="B44" s="5" t="s">
        <v>57</v>
      </c>
      <c r="C44" s="57"/>
      <c r="D44" s="57"/>
      <c r="E44" s="8"/>
      <c r="F44" s="8"/>
      <c r="G44" s="8"/>
      <c r="H44" s="8">
        <f t="shared" si="1"/>
        <v>179970965.44999999</v>
      </c>
      <c r="I44" s="8">
        <v>80255181.719999999</v>
      </c>
      <c r="J44" s="8">
        <v>46800570</v>
      </c>
      <c r="K44" s="8">
        <v>52915213.729999997</v>
      </c>
      <c r="L44" s="59"/>
      <c r="M44" s="58"/>
      <c r="N44" s="93"/>
    </row>
    <row r="45" spans="1:14" ht="39" thickBot="1" x14ac:dyDescent="0.25">
      <c r="A45" s="17" t="s">
        <v>453</v>
      </c>
      <c r="B45" s="6" t="s">
        <v>56</v>
      </c>
      <c r="C45" s="200"/>
      <c r="D45" s="200"/>
      <c r="E45" s="27"/>
      <c r="F45" s="27"/>
      <c r="G45" s="27"/>
      <c r="H45" s="14">
        <f t="shared" si="1"/>
        <v>729535100</v>
      </c>
      <c r="I45" s="27">
        <v>204256500</v>
      </c>
      <c r="J45" s="27">
        <v>281804200</v>
      </c>
      <c r="K45" s="27">
        <v>243474400</v>
      </c>
      <c r="L45" s="59"/>
      <c r="M45" s="58"/>
      <c r="N45" s="93"/>
    </row>
    <row r="46" spans="1:14" ht="51" x14ac:dyDescent="0.2">
      <c r="A46" s="201" t="s">
        <v>109</v>
      </c>
      <c r="B46" s="37" t="s">
        <v>297</v>
      </c>
      <c r="C46" s="105" t="s">
        <v>168</v>
      </c>
      <c r="D46" s="105" t="s">
        <v>278</v>
      </c>
      <c r="E46" s="136">
        <v>1222222222.22</v>
      </c>
      <c r="F46" s="95">
        <v>0</v>
      </c>
      <c r="G46" s="136">
        <f>E46-F46</f>
        <v>1222222222.22</v>
      </c>
      <c r="H46" s="36">
        <f>I46+J46+K46</f>
        <v>1222222222.2199998</v>
      </c>
      <c r="I46" s="36">
        <f>SUM(I47:I48)</f>
        <v>333333333.32999998</v>
      </c>
      <c r="J46" s="36">
        <f>SUM(J47:J48)</f>
        <v>606060606.05999994</v>
      </c>
      <c r="K46" s="36">
        <f>SUM(K47:K48)</f>
        <v>282828282.82999998</v>
      </c>
      <c r="L46" s="59"/>
      <c r="M46" s="58"/>
      <c r="N46" s="93"/>
    </row>
    <row r="47" spans="1:14" ht="25.5" x14ac:dyDescent="0.2">
      <c r="A47" s="120" t="s">
        <v>213</v>
      </c>
      <c r="B47" s="5" t="s">
        <v>214</v>
      </c>
      <c r="C47" s="57"/>
      <c r="D47" s="57"/>
      <c r="E47" s="8"/>
      <c r="F47" s="8"/>
      <c r="G47" s="8"/>
      <c r="H47" s="8">
        <f>I47+K47</f>
        <v>6161616.1600000001</v>
      </c>
      <c r="I47" s="8">
        <v>3333333.33</v>
      </c>
      <c r="J47" s="8">
        <v>6060606.0599999996</v>
      </c>
      <c r="K47" s="8">
        <v>2828282.83</v>
      </c>
      <c r="L47" s="59"/>
      <c r="M47" s="58"/>
      <c r="N47" s="93"/>
    </row>
    <row r="48" spans="1:14" ht="26.25" thickBot="1" x14ac:dyDescent="0.25">
      <c r="A48" s="107" t="s">
        <v>216</v>
      </c>
      <c r="B48" s="6" t="s">
        <v>215</v>
      </c>
      <c r="C48" s="200"/>
      <c r="D48" s="200"/>
      <c r="E48" s="27"/>
      <c r="F48" s="27"/>
      <c r="G48" s="27"/>
      <c r="H48" s="27">
        <f t="shared" ref="H48:H60" si="2">I48+J48+K48</f>
        <v>1210000000</v>
      </c>
      <c r="I48" s="27">
        <v>330000000</v>
      </c>
      <c r="J48" s="27">
        <v>600000000</v>
      </c>
      <c r="K48" s="27">
        <v>280000000</v>
      </c>
      <c r="L48" s="59"/>
      <c r="M48" s="58"/>
      <c r="N48" s="93"/>
    </row>
    <row r="49" spans="1:14" ht="81" customHeight="1" x14ac:dyDescent="0.2">
      <c r="A49" s="203" t="s">
        <v>40</v>
      </c>
      <c r="B49" s="161" t="s">
        <v>318</v>
      </c>
      <c r="C49" s="202" t="s">
        <v>167</v>
      </c>
      <c r="D49" s="202" t="s">
        <v>343</v>
      </c>
      <c r="E49" s="26">
        <v>96100000</v>
      </c>
      <c r="F49" s="26">
        <v>0</v>
      </c>
      <c r="G49" s="26">
        <f>E49-F49</f>
        <v>96100000</v>
      </c>
      <c r="H49" s="26">
        <f t="shared" si="2"/>
        <v>1080000</v>
      </c>
      <c r="I49" s="26">
        <f>SUM(I50)</f>
        <v>1080000</v>
      </c>
      <c r="J49" s="26">
        <f>SUM(J50)</f>
        <v>0</v>
      </c>
      <c r="K49" s="26">
        <f>SUM(K50)</f>
        <v>0</v>
      </c>
      <c r="L49" s="59"/>
      <c r="M49" s="58"/>
      <c r="N49" s="93"/>
    </row>
    <row r="50" spans="1:14" ht="26.25" thickBot="1" x14ac:dyDescent="0.25">
      <c r="A50" s="17" t="s">
        <v>242</v>
      </c>
      <c r="B50" s="6" t="s">
        <v>320</v>
      </c>
      <c r="C50" s="51"/>
      <c r="D50" s="51"/>
      <c r="E50" s="14"/>
      <c r="F50" s="14"/>
      <c r="G50" s="14"/>
      <c r="H50" s="14">
        <f t="shared" si="2"/>
        <v>1080000</v>
      </c>
      <c r="I50" s="104">
        <v>1080000</v>
      </c>
      <c r="J50" s="14"/>
      <c r="K50" s="14"/>
      <c r="L50" s="59"/>
      <c r="M50" s="58"/>
      <c r="N50" s="93"/>
    </row>
    <row r="51" spans="1:14" ht="42.75" customHeight="1" x14ac:dyDescent="0.2">
      <c r="A51" s="201" t="s">
        <v>232</v>
      </c>
      <c r="B51" s="161" t="s">
        <v>318</v>
      </c>
      <c r="C51" s="105" t="s">
        <v>159</v>
      </c>
      <c r="D51" s="105">
        <v>2023</v>
      </c>
      <c r="E51" s="136">
        <v>449682400</v>
      </c>
      <c r="F51" s="95">
        <v>0</v>
      </c>
      <c r="G51" s="136">
        <f>E51-F51</f>
        <v>449682400</v>
      </c>
      <c r="H51" s="36">
        <f t="shared" si="2"/>
        <v>100000</v>
      </c>
      <c r="I51" s="36">
        <f>SUM(I52)</f>
        <v>100000</v>
      </c>
      <c r="J51" s="36">
        <f>SUM(J52)</f>
        <v>0</v>
      </c>
      <c r="K51" s="36">
        <f>SUM(K52)</f>
        <v>0</v>
      </c>
      <c r="L51" s="59"/>
      <c r="M51" s="58"/>
      <c r="N51" s="93"/>
    </row>
    <row r="52" spans="1:14" ht="26.25" thickBot="1" x14ac:dyDescent="0.25">
      <c r="A52" s="17" t="s">
        <v>242</v>
      </c>
      <c r="B52" s="6" t="s">
        <v>320</v>
      </c>
      <c r="C52" s="51"/>
      <c r="D52" s="51"/>
      <c r="E52" s="14"/>
      <c r="F52" s="14"/>
      <c r="G52" s="14"/>
      <c r="H52" s="14">
        <f t="shared" si="2"/>
        <v>100000</v>
      </c>
      <c r="I52" s="14">
        <v>100000</v>
      </c>
      <c r="J52" s="14"/>
      <c r="K52" s="14"/>
      <c r="L52" s="59"/>
      <c r="M52" s="58"/>
      <c r="N52" s="93"/>
    </row>
    <row r="53" spans="1:14" ht="42" customHeight="1" x14ac:dyDescent="0.2">
      <c r="A53" s="113" t="s">
        <v>41</v>
      </c>
      <c r="B53" s="161" t="s">
        <v>318</v>
      </c>
      <c r="C53" s="105" t="s">
        <v>160</v>
      </c>
      <c r="D53" s="105">
        <v>2023</v>
      </c>
      <c r="E53" s="136">
        <v>495839220</v>
      </c>
      <c r="F53" s="95">
        <v>0</v>
      </c>
      <c r="G53" s="136">
        <f>E53-F53</f>
        <v>495839220</v>
      </c>
      <c r="H53" s="26">
        <f t="shared" si="2"/>
        <v>100000</v>
      </c>
      <c r="I53" s="26">
        <f>SUM(I54)</f>
        <v>100000</v>
      </c>
      <c r="J53" s="26">
        <f>SUM(J54)</f>
        <v>0</v>
      </c>
      <c r="K53" s="26">
        <f>SUM(K54)</f>
        <v>0</v>
      </c>
      <c r="L53" s="59"/>
      <c r="M53" s="58"/>
      <c r="N53" s="93"/>
    </row>
    <row r="54" spans="1:14" ht="26.25" thickBot="1" x14ac:dyDescent="0.25">
      <c r="A54" s="17" t="s">
        <v>242</v>
      </c>
      <c r="B54" s="6" t="s">
        <v>320</v>
      </c>
      <c r="C54" s="51"/>
      <c r="D54" s="51"/>
      <c r="E54" s="14"/>
      <c r="F54" s="14"/>
      <c r="G54" s="14"/>
      <c r="H54" s="14">
        <f t="shared" si="2"/>
        <v>100000</v>
      </c>
      <c r="I54" s="14">
        <v>100000</v>
      </c>
      <c r="J54" s="14"/>
      <c r="K54" s="14"/>
      <c r="L54" s="59"/>
      <c r="M54" s="58"/>
      <c r="N54" s="93"/>
    </row>
    <row r="55" spans="1:14" ht="64.5" customHeight="1" x14ac:dyDescent="0.2">
      <c r="A55" s="113" t="s">
        <v>132</v>
      </c>
      <c r="B55" s="161" t="s">
        <v>318</v>
      </c>
      <c r="C55" s="105" t="s">
        <v>160</v>
      </c>
      <c r="D55" s="105">
        <v>2023</v>
      </c>
      <c r="E55" s="136">
        <v>221956140</v>
      </c>
      <c r="F55" s="95">
        <v>0</v>
      </c>
      <c r="G55" s="136">
        <f>E55-F55</f>
        <v>221956140</v>
      </c>
      <c r="H55" s="26">
        <f t="shared" si="2"/>
        <v>100000</v>
      </c>
      <c r="I55" s="26">
        <f>SUM(I56)</f>
        <v>100000</v>
      </c>
      <c r="J55" s="26">
        <f>SUM(J56)</f>
        <v>0</v>
      </c>
      <c r="K55" s="26">
        <f>SUM(K56)</f>
        <v>0</v>
      </c>
      <c r="L55" s="59"/>
      <c r="M55" s="58"/>
      <c r="N55" s="93"/>
    </row>
    <row r="56" spans="1:14" ht="26.25" thickBot="1" x14ac:dyDescent="0.25">
      <c r="A56" s="107" t="s">
        <v>242</v>
      </c>
      <c r="B56" s="115" t="s">
        <v>320</v>
      </c>
      <c r="C56" s="194"/>
      <c r="D56" s="194"/>
      <c r="E56" s="164"/>
      <c r="F56" s="104"/>
      <c r="G56" s="164"/>
      <c r="H56" s="14">
        <f t="shared" si="2"/>
        <v>100000</v>
      </c>
      <c r="I56" s="14">
        <v>100000</v>
      </c>
      <c r="J56" s="14"/>
      <c r="K56" s="14"/>
      <c r="L56" s="59"/>
      <c r="M56" s="58"/>
      <c r="N56" s="93"/>
    </row>
    <row r="57" spans="1:14" ht="82.5" customHeight="1" x14ac:dyDescent="0.2">
      <c r="A57" s="113" t="s">
        <v>43</v>
      </c>
      <c r="B57" s="161" t="s">
        <v>318</v>
      </c>
      <c r="C57" s="105" t="s">
        <v>161</v>
      </c>
      <c r="D57" s="105">
        <v>2024</v>
      </c>
      <c r="E57" s="136">
        <v>815219200</v>
      </c>
      <c r="F57" s="95">
        <v>0</v>
      </c>
      <c r="G57" s="136">
        <f>E57-F57</f>
        <v>815219200</v>
      </c>
      <c r="H57" s="26">
        <f t="shared" si="2"/>
        <v>3985000</v>
      </c>
      <c r="I57" s="26">
        <f>SUM(I58)</f>
        <v>3985000</v>
      </c>
      <c r="J57" s="26">
        <f>SUM(J58)</f>
        <v>0</v>
      </c>
      <c r="K57" s="26">
        <f>SUM(K58)</f>
        <v>0</v>
      </c>
      <c r="L57" s="59"/>
      <c r="M57" s="58"/>
      <c r="N57" s="93"/>
    </row>
    <row r="58" spans="1:14" ht="26.25" thickBot="1" x14ac:dyDescent="0.25">
      <c r="A58" s="107" t="s">
        <v>242</v>
      </c>
      <c r="B58" s="115" t="s">
        <v>320</v>
      </c>
      <c r="C58" s="194"/>
      <c r="D58" s="194"/>
      <c r="E58" s="164"/>
      <c r="F58" s="104"/>
      <c r="G58" s="164"/>
      <c r="H58" s="14">
        <f t="shared" si="2"/>
        <v>3985000</v>
      </c>
      <c r="I58" s="14">
        <v>3985000</v>
      </c>
      <c r="J58" s="14"/>
      <c r="K58" s="14"/>
      <c r="L58" s="59"/>
      <c r="M58" s="58"/>
      <c r="N58" s="93"/>
    </row>
    <row r="59" spans="1:14" ht="66.75" customHeight="1" x14ac:dyDescent="0.2">
      <c r="A59" s="113" t="s">
        <v>162</v>
      </c>
      <c r="B59" s="161" t="s">
        <v>318</v>
      </c>
      <c r="C59" s="105" t="s">
        <v>164</v>
      </c>
      <c r="D59" s="105">
        <v>2022</v>
      </c>
      <c r="E59" s="136">
        <v>49800000</v>
      </c>
      <c r="F59" s="95">
        <v>0</v>
      </c>
      <c r="G59" s="136">
        <f>E59-F59</f>
        <v>49800000</v>
      </c>
      <c r="H59" s="36">
        <f t="shared" si="2"/>
        <v>100000</v>
      </c>
      <c r="I59" s="36">
        <f>SUM(I60)</f>
        <v>100000</v>
      </c>
      <c r="J59" s="36">
        <f>SUM(J60)</f>
        <v>0</v>
      </c>
      <c r="K59" s="36">
        <f>SUM(K60)</f>
        <v>0</v>
      </c>
      <c r="L59" s="59"/>
      <c r="M59" s="58"/>
      <c r="N59" s="93"/>
    </row>
    <row r="60" spans="1:14" ht="26.25" thickBot="1" x14ac:dyDescent="0.25">
      <c r="A60" s="107" t="s">
        <v>242</v>
      </c>
      <c r="B60" s="115" t="s">
        <v>320</v>
      </c>
      <c r="C60" s="194"/>
      <c r="D60" s="194"/>
      <c r="E60" s="164"/>
      <c r="F60" s="104"/>
      <c r="G60" s="164"/>
      <c r="H60" s="14">
        <f t="shared" si="2"/>
        <v>100000</v>
      </c>
      <c r="I60" s="14">
        <v>100000</v>
      </c>
      <c r="J60" s="14"/>
      <c r="K60" s="14"/>
      <c r="L60" s="59"/>
      <c r="M60" s="58"/>
      <c r="N60" s="93"/>
    </row>
    <row r="61" spans="1:14" ht="67.5" customHeight="1" x14ac:dyDescent="0.2">
      <c r="A61" s="113" t="s">
        <v>163</v>
      </c>
      <c r="B61" s="161" t="s">
        <v>318</v>
      </c>
      <c r="C61" s="105" t="s">
        <v>165</v>
      </c>
      <c r="D61" s="105">
        <v>2022</v>
      </c>
      <c r="E61" s="136">
        <v>26300000</v>
      </c>
      <c r="F61" s="95">
        <v>0</v>
      </c>
      <c r="G61" s="136">
        <f>E61-F61</f>
        <v>26300000</v>
      </c>
      <c r="H61" s="95">
        <f>70000+10000+15897.58</f>
        <v>95897.58</v>
      </c>
      <c r="I61" s="95">
        <f>I62</f>
        <v>95897.58</v>
      </c>
      <c r="J61" s="95">
        <v>0</v>
      </c>
      <c r="K61" s="95">
        <v>0</v>
      </c>
      <c r="L61" s="59"/>
      <c r="M61" s="58"/>
      <c r="N61" s="93"/>
    </row>
    <row r="62" spans="1:14" ht="26.25" thickBot="1" x14ac:dyDescent="0.25">
      <c r="A62" s="107" t="s">
        <v>242</v>
      </c>
      <c r="B62" s="115" t="s">
        <v>320</v>
      </c>
      <c r="C62" s="194"/>
      <c r="D62" s="194"/>
      <c r="E62" s="164"/>
      <c r="F62" s="104"/>
      <c r="G62" s="164"/>
      <c r="H62" s="104">
        <f t="shared" ref="H62:H74" si="3">I62+J62+K62</f>
        <v>95897.58</v>
      </c>
      <c r="I62" s="104">
        <v>95897.58</v>
      </c>
      <c r="J62" s="104">
        <v>0</v>
      </c>
      <c r="K62" s="104">
        <v>0</v>
      </c>
      <c r="L62" s="59"/>
      <c r="M62" s="58"/>
      <c r="N62" s="93"/>
    </row>
    <row r="63" spans="1:14" ht="55.5" customHeight="1" x14ac:dyDescent="0.2">
      <c r="A63" s="113" t="s">
        <v>44</v>
      </c>
      <c r="B63" s="161" t="s">
        <v>318</v>
      </c>
      <c r="C63" s="105" t="s">
        <v>166</v>
      </c>
      <c r="D63" s="105">
        <v>2022</v>
      </c>
      <c r="E63" s="136">
        <v>25622140</v>
      </c>
      <c r="F63" s="95">
        <v>0</v>
      </c>
      <c r="G63" s="136">
        <f>E63-F63</f>
        <v>25622140</v>
      </c>
      <c r="H63" s="26">
        <f t="shared" si="3"/>
        <v>5000</v>
      </c>
      <c r="I63" s="26">
        <f>SUM(I64)</f>
        <v>5000</v>
      </c>
      <c r="J63" s="26">
        <f>SUM(J64)</f>
        <v>0</v>
      </c>
      <c r="K63" s="26">
        <f>SUM(K64)</f>
        <v>0</v>
      </c>
      <c r="L63" s="59"/>
      <c r="M63" s="58"/>
      <c r="N63" s="93"/>
    </row>
    <row r="64" spans="1:14" ht="26.25" thickBot="1" x14ac:dyDescent="0.25">
      <c r="A64" s="107" t="s">
        <v>242</v>
      </c>
      <c r="B64" s="115" t="s">
        <v>320</v>
      </c>
      <c r="C64" s="194"/>
      <c r="D64" s="194"/>
      <c r="E64" s="164"/>
      <c r="F64" s="104"/>
      <c r="G64" s="164"/>
      <c r="H64" s="14">
        <f t="shared" si="3"/>
        <v>5000</v>
      </c>
      <c r="I64" s="14">
        <v>5000</v>
      </c>
      <c r="J64" s="14"/>
      <c r="K64" s="14"/>
      <c r="L64" s="59"/>
      <c r="M64" s="58"/>
      <c r="N64" s="93"/>
    </row>
    <row r="65" spans="1:14" ht="57" customHeight="1" x14ac:dyDescent="0.2">
      <c r="A65" s="113" t="s">
        <v>45</v>
      </c>
      <c r="B65" s="161" t="s">
        <v>318</v>
      </c>
      <c r="C65" s="105" t="s">
        <v>223</v>
      </c>
      <c r="D65" s="105">
        <v>2022</v>
      </c>
      <c r="E65" s="136">
        <v>192083900</v>
      </c>
      <c r="F65" s="95">
        <v>0</v>
      </c>
      <c r="G65" s="136">
        <f>E65-F65</f>
        <v>192083900</v>
      </c>
      <c r="H65" s="26">
        <f t="shared" si="3"/>
        <v>5000</v>
      </c>
      <c r="I65" s="26">
        <f>SUM(I66)</f>
        <v>5000</v>
      </c>
      <c r="J65" s="26">
        <f>SUM(J66)</f>
        <v>0</v>
      </c>
      <c r="K65" s="26">
        <f>SUM(K66)</f>
        <v>0</v>
      </c>
      <c r="L65" s="59"/>
      <c r="M65" s="58"/>
      <c r="N65" s="93"/>
    </row>
    <row r="66" spans="1:14" ht="26.25" thickBot="1" x14ac:dyDescent="0.25">
      <c r="A66" s="107" t="s">
        <v>242</v>
      </c>
      <c r="B66" s="115" t="s">
        <v>320</v>
      </c>
      <c r="C66" s="194"/>
      <c r="D66" s="194"/>
      <c r="E66" s="164"/>
      <c r="F66" s="104"/>
      <c r="G66" s="164"/>
      <c r="H66" s="14">
        <f t="shared" si="3"/>
        <v>5000</v>
      </c>
      <c r="I66" s="14">
        <v>5000</v>
      </c>
      <c r="J66" s="14"/>
      <c r="K66" s="14"/>
      <c r="L66" s="59"/>
      <c r="M66" s="58"/>
      <c r="N66" s="93"/>
    </row>
    <row r="67" spans="1:14" ht="81.75" customHeight="1" x14ac:dyDescent="0.2">
      <c r="A67" s="113" t="s">
        <v>46</v>
      </c>
      <c r="B67" s="161" t="s">
        <v>318</v>
      </c>
      <c r="C67" s="105" t="s">
        <v>224</v>
      </c>
      <c r="D67" s="105">
        <v>2023</v>
      </c>
      <c r="E67" s="136">
        <v>208574050</v>
      </c>
      <c r="F67" s="95">
        <v>0</v>
      </c>
      <c r="G67" s="136">
        <f>E67-F67</f>
        <v>208574050</v>
      </c>
      <c r="H67" s="36">
        <f t="shared" si="3"/>
        <v>5000</v>
      </c>
      <c r="I67" s="36">
        <f>SUM(I68)</f>
        <v>5000</v>
      </c>
      <c r="J67" s="36">
        <f>SUM(J68)</f>
        <v>0</v>
      </c>
      <c r="K67" s="36">
        <f>SUM(K68)</f>
        <v>0</v>
      </c>
      <c r="L67" s="59"/>
      <c r="M67" s="58"/>
      <c r="N67" s="93"/>
    </row>
    <row r="68" spans="1:14" ht="26.25" thickBot="1" x14ac:dyDescent="0.25">
      <c r="A68" s="107" t="s">
        <v>242</v>
      </c>
      <c r="B68" s="115" t="s">
        <v>320</v>
      </c>
      <c r="C68" s="194"/>
      <c r="D68" s="194"/>
      <c r="E68" s="164"/>
      <c r="F68" s="104"/>
      <c r="G68" s="164"/>
      <c r="H68" s="14">
        <f t="shared" si="3"/>
        <v>5000</v>
      </c>
      <c r="I68" s="14">
        <v>5000</v>
      </c>
      <c r="J68" s="14"/>
      <c r="K68" s="14"/>
      <c r="L68" s="59"/>
      <c r="M68" s="58"/>
      <c r="N68" s="93"/>
    </row>
    <row r="69" spans="1:14" ht="68.25" customHeight="1" x14ac:dyDescent="0.2">
      <c r="A69" s="113" t="s">
        <v>233</v>
      </c>
      <c r="B69" s="161" t="s">
        <v>318</v>
      </c>
      <c r="C69" s="105" t="s">
        <v>225</v>
      </c>
      <c r="D69" s="105">
        <v>2022</v>
      </c>
      <c r="E69" s="136">
        <v>148143330</v>
      </c>
      <c r="F69" s="95">
        <v>0</v>
      </c>
      <c r="G69" s="136">
        <f>E69-F69</f>
        <v>148143330</v>
      </c>
      <c r="H69" s="26">
        <f t="shared" si="3"/>
        <v>300000</v>
      </c>
      <c r="I69" s="26">
        <f>SUM(I70)</f>
        <v>300000</v>
      </c>
      <c r="J69" s="26">
        <f>SUM(J70)</f>
        <v>0</v>
      </c>
      <c r="K69" s="26">
        <f>SUM(K70)</f>
        <v>0</v>
      </c>
      <c r="L69" s="59"/>
      <c r="M69" s="58"/>
      <c r="N69" s="93"/>
    </row>
    <row r="70" spans="1:14" ht="26.25" thickBot="1" x14ac:dyDescent="0.25">
      <c r="A70" s="107" t="s">
        <v>242</v>
      </c>
      <c r="B70" s="115" t="s">
        <v>320</v>
      </c>
      <c r="C70" s="194"/>
      <c r="D70" s="194"/>
      <c r="E70" s="164"/>
      <c r="F70" s="104"/>
      <c r="G70" s="164"/>
      <c r="H70" s="14">
        <f t="shared" si="3"/>
        <v>300000</v>
      </c>
      <c r="I70" s="14">
        <v>300000</v>
      </c>
      <c r="J70" s="14"/>
      <c r="K70" s="14"/>
      <c r="L70" s="59"/>
      <c r="M70" s="58"/>
      <c r="N70" s="93"/>
    </row>
    <row r="71" spans="1:14" ht="66" customHeight="1" x14ac:dyDescent="0.2">
      <c r="A71" s="113" t="s">
        <v>133</v>
      </c>
      <c r="B71" s="161" t="s">
        <v>318</v>
      </c>
      <c r="C71" s="105" t="s">
        <v>226</v>
      </c>
      <c r="D71" s="105">
        <v>2022</v>
      </c>
      <c r="E71" s="136">
        <v>57591670</v>
      </c>
      <c r="F71" s="95">
        <v>0</v>
      </c>
      <c r="G71" s="136">
        <f>E71-F71</f>
        <v>57591670</v>
      </c>
      <c r="H71" s="95">
        <f t="shared" si="3"/>
        <v>400000</v>
      </c>
      <c r="I71" s="95">
        <f>I72</f>
        <v>400000</v>
      </c>
      <c r="J71" s="95">
        <v>0</v>
      </c>
      <c r="K71" s="95">
        <v>0</v>
      </c>
      <c r="L71" s="59"/>
      <c r="M71" s="58"/>
      <c r="N71" s="93"/>
    </row>
    <row r="72" spans="1:14" ht="26.25" thickBot="1" x14ac:dyDescent="0.25">
      <c r="A72" s="107" t="s">
        <v>242</v>
      </c>
      <c r="B72" s="115" t="s">
        <v>320</v>
      </c>
      <c r="C72" s="194"/>
      <c r="D72" s="194"/>
      <c r="E72" s="164"/>
      <c r="F72" s="104"/>
      <c r="G72" s="164"/>
      <c r="H72" s="104">
        <f t="shared" si="3"/>
        <v>400000</v>
      </c>
      <c r="I72" s="104">
        <v>400000</v>
      </c>
      <c r="J72" s="104">
        <v>0</v>
      </c>
      <c r="K72" s="104">
        <v>0</v>
      </c>
      <c r="L72" s="59"/>
      <c r="M72" s="58"/>
      <c r="N72" s="93"/>
    </row>
    <row r="73" spans="1:14" ht="51" x14ac:dyDescent="0.2">
      <c r="A73" s="113" t="s">
        <v>42</v>
      </c>
      <c r="B73" s="37" t="s">
        <v>318</v>
      </c>
      <c r="C73" s="105" t="s">
        <v>12</v>
      </c>
      <c r="D73" s="105">
        <v>2022</v>
      </c>
      <c r="E73" s="136">
        <v>39300000</v>
      </c>
      <c r="F73" s="95">
        <v>0</v>
      </c>
      <c r="G73" s="136">
        <f>E73-F73</f>
        <v>39300000</v>
      </c>
      <c r="H73" s="95">
        <f t="shared" si="3"/>
        <v>100000</v>
      </c>
      <c r="I73" s="95">
        <f>I74</f>
        <v>100000</v>
      </c>
      <c r="J73" s="95">
        <v>0</v>
      </c>
      <c r="K73" s="95">
        <v>0</v>
      </c>
      <c r="L73" s="59"/>
      <c r="M73" s="58"/>
      <c r="N73" s="93"/>
    </row>
    <row r="74" spans="1:14" ht="26.25" thickBot="1" x14ac:dyDescent="0.25">
      <c r="A74" s="107" t="s">
        <v>242</v>
      </c>
      <c r="B74" s="115" t="s">
        <v>320</v>
      </c>
      <c r="C74" s="194"/>
      <c r="D74" s="194"/>
      <c r="E74" s="164"/>
      <c r="F74" s="104"/>
      <c r="G74" s="164"/>
      <c r="H74" s="104">
        <f t="shared" si="3"/>
        <v>100000</v>
      </c>
      <c r="I74" s="104">
        <v>100000</v>
      </c>
      <c r="J74" s="104">
        <v>0</v>
      </c>
      <c r="K74" s="104">
        <v>0</v>
      </c>
      <c r="L74" s="59"/>
      <c r="M74" s="58"/>
      <c r="N74" s="93"/>
    </row>
    <row r="75" spans="1:14" ht="26.25" thickBot="1" x14ac:dyDescent="0.25">
      <c r="A75" s="43" t="s">
        <v>298</v>
      </c>
      <c r="B75" s="65"/>
      <c r="C75" s="65"/>
      <c r="D75" s="65"/>
      <c r="E75" s="66"/>
      <c r="F75" s="66"/>
      <c r="G75" s="66"/>
      <c r="H75" s="67">
        <f>H17</f>
        <v>3013390441.9099998</v>
      </c>
      <c r="I75" s="67">
        <f>SUM(I76:I92)</f>
        <v>1492162739.3299999</v>
      </c>
      <c r="J75" s="67">
        <f>SUM(J76:J92)</f>
        <v>938366722.42000008</v>
      </c>
      <c r="K75" s="67">
        <f>SUM(K76:K92)</f>
        <v>582860980.15999997</v>
      </c>
      <c r="L75" s="119"/>
      <c r="M75" s="121"/>
    </row>
    <row r="76" spans="1:14" ht="25.5" x14ac:dyDescent="0.2">
      <c r="A76" s="268" t="s">
        <v>242</v>
      </c>
      <c r="B76" s="37" t="s">
        <v>449</v>
      </c>
      <c r="C76" s="269"/>
      <c r="D76" s="269"/>
      <c r="E76" s="270"/>
      <c r="F76" s="270"/>
      <c r="G76" s="270"/>
      <c r="H76" s="36">
        <f t="shared" ref="H76:H92" si="4">I76+J76+K76</f>
        <v>9722903.0399999991</v>
      </c>
      <c r="I76" s="36">
        <f>I19+I27+I33+I42+I38+I50+I52+I54+I56+I58+I60+I62+I64+I66+I68+I70+I72+I74+I23</f>
        <v>8691547.6699999999</v>
      </c>
      <c r="J76" s="36">
        <f>J19+J27+J33+J42+J38+J50+J52+J54+J56+J58+J60+J62+J64+J66+J68+J70+J72+J74</f>
        <v>382106.26</v>
      </c>
      <c r="K76" s="36">
        <f>K19+K27+K33+K42+K38+K50+K52+K54+K56+K58+K60+K62+K64+K66+K68+K70+K72+K74</f>
        <v>649249.11</v>
      </c>
    </row>
    <row r="77" spans="1:14" ht="25.5" x14ac:dyDescent="0.2">
      <c r="A77" s="10" t="s">
        <v>235</v>
      </c>
      <c r="B77" s="5" t="s">
        <v>450</v>
      </c>
      <c r="C77" s="80"/>
      <c r="D77" s="80"/>
      <c r="E77" s="81"/>
      <c r="F77" s="81"/>
      <c r="G77" s="81"/>
      <c r="H77" s="8">
        <f t="shared" si="4"/>
        <v>3662962.84</v>
      </c>
      <c r="I77" s="8">
        <f>I34</f>
        <v>3662962.84</v>
      </c>
      <c r="J77" s="8">
        <f t="shared" ref="I77:K78" si="5">J34</f>
        <v>0</v>
      </c>
      <c r="K77" s="8">
        <f t="shared" si="5"/>
        <v>0</v>
      </c>
    </row>
    <row r="78" spans="1:14" ht="25.5" x14ac:dyDescent="0.2">
      <c r="A78" s="10" t="s">
        <v>236</v>
      </c>
      <c r="B78" s="5" t="s">
        <v>10</v>
      </c>
      <c r="C78" s="80"/>
      <c r="D78" s="80"/>
      <c r="E78" s="81"/>
      <c r="F78" s="81"/>
      <c r="G78" s="81"/>
      <c r="H78" s="8">
        <f t="shared" si="4"/>
        <v>69596294</v>
      </c>
      <c r="I78" s="8">
        <f t="shared" si="5"/>
        <v>69596294</v>
      </c>
      <c r="J78" s="8">
        <f t="shared" si="5"/>
        <v>0</v>
      </c>
      <c r="K78" s="8">
        <f t="shared" si="5"/>
        <v>0</v>
      </c>
    </row>
    <row r="79" spans="1:14" ht="25.5" x14ac:dyDescent="0.2">
      <c r="A79" s="120" t="s">
        <v>241</v>
      </c>
      <c r="B79" s="114" t="s">
        <v>451</v>
      </c>
      <c r="C79" s="80"/>
      <c r="D79" s="80"/>
      <c r="E79" s="81"/>
      <c r="F79" s="81"/>
      <c r="G79" s="81"/>
      <c r="H79" s="8">
        <f t="shared" si="4"/>
        <v>476927.42</v>
      </c>
      <c r="I79" s="8">
        <f t="shared" ref="I79:K80" si="6">I20</f>
        <v>476927.42</v>
      </c>
      <c r="J79" s="8">
        <f t="shared" si="6"/>
        <v>0</v>
      </c>
      <c r="K79" s="8">
        <f t="shared" si="6"/>
        <v>0</v>
      </c>
    </row>
    <row r="80" spans="1:14" ht="25.5" x14ac:dyDescent="0.2">
      <c r="A80" s="10" t="s">
        <v>236</v>
      </c>
      <c r="B80" s="5" t="s">
        <v>9</v>
      </c>
      <c r="C80" s="80"/>
      <c r="D80" s="80"/>
      <c r="E80" s="81"/>
      <c r="F80" s="81"/>
      <c r="G80" s="81"/>
      <c r="H80" s="8">
        <f t="shared" si="4"/>
        <v>9061621</v>
      </c>
      <c r="I80" s="8">
        <f t="shared" si="6"/>
        <v>9061621</v>
      </c>
      <c r="J80" s="8">
        <f t="shared" si="6"/>
        <v>0</v>
      </c>
      <c r="K80" s="8">
        <f t="shared" si="6"/>
        <v>0</v>
      </c>
    </row>
    <row r="81" spans="1:16" ht="25.5" x14ac:dyDescent="0.2">
      <c r="A81" s="120" t="s">
        <v>454</v>
      </c>
      <c r="B81" s="297" t="s">
        <v>211</v>
      </c>
      <c r="C81" s="80"/>
      <c r="D81" s="80"/>
      <c r="E81" s="81"/>
      <c r="F81" s="81"/>
      <c r="G81" s="81"/>
      <c r="H81" s="8">
        <f t="shared" si="4"/>
        <v>3230110.46</v>
      </c>
      <c r="I81" s="8">
        <f t="shared" ref="I81:K82" si="7">I24</f>
        <v>3230110.46</v>
      </c>
      <c r="J81" s="8">
        <f t="shared" si="7"/>
        <v>0</v>
      </c>
      <c r="K81" s="8">
        <f t="shared" si="7"/>
        <v>0</v>
      </c>
    </row>
    <row r="82" spans="1:16" ht="25.5" x14ac:dyDescent="0.2">
      <c r="A82" s="120" t="s">
        <v>181</v>
      </c>
      <c r="B82" s="297" t="s">
        <v>211</v>
      </c>
      <c r="C82" s="80"/>
      <c r="D82" s="80"/>
      <c r="E82" s="81"/>
      <c r="F82" s="81"/>
      <c r="G82" s="81"/>
      <c r="H82" s="8">
        <f t="shared" si="4"/>
        <v>61371718.590000004</v>
      </c>
      <c r="I82" s="8">
        <f t="shared" si="7"/>
        <v>61371718.590000004</v>
      </c>
      <c r="J82" s="8">
        <f t="shared" si="7"/>
        <v>0</v>
      </c>
      <c r="K82" s="8">
        <f t="shared" si="7"/>
        <v>0</v>
      </c>
    </row>
    <row r="83" spans="1:16" ht="25.5" x14ac:dyDescent="0.2">
      <c r="A83" s="10" t="s">
        <v>454</v>
      </c>
      <c r="B83" s="114" t="s">
        <v>110</v>
      </c>
      <c r="C83" s="80"/>
      <c r="D83" s="80"/>
      <c r="E83" s="81"/>
      <c r="F83" s="81"/>
      <c r="G83" s="81"/>
      <c r="H83" s="8">
        <f t="shared" si="4"/>
        <v>6283726.0199999996</v>
      </c>
      <c r="I83" s="8">
        <f t="shared" ref="I83:K85" si="8">I28</f>
        <v>6283726.0199999996</v>
      </c>
      <c r="J83" s="8">
        <f t="shared" si="8"/>
        <v>0</v>
      </c>
      <c r="K83" s="8">
        <f t="shared" si="8"/>
        <v>0</v>
      </c>
    </row>
    <row r="84" spans="1:16" ht="25.5" x14ac:dyDescent="0.2">
      <c r="A84" s="120" t="s">
        <v>181</v>
      </c>
      <c r="B84" s="114" t="s">
        <v>111</v>
      </c>
      <c r="C84" s="80"/>
      <c r="D84" s="80"/>
      <c r="E84" s="81"/>
      <c r="F84" s="81"/>
      <c r="G84" s="81"/>
      <c r="H84" s="8">
        <f t="shared" si="4"/>
        <v>115798475.63</v>
      </c>
      <c r="I84" s="8">
        <f t="shared" si="8"/>
        <v>115798475.63</v>
      </c>
      <c r="J84" s="8">
        <f t="shared" si="8"/>
        <v>0</v>
      </c>
      <c r="K84" s="8">
        <f t="shared" si="8"/>
        <v>0</v>
      </c>
    </row>
    <row r="85" spans="1:16" ht="25.5" x14ac:dyDescent="0.2">
      <c r="A85" s="120" t="s">
        <v>455</v>
      </c>
      <c r="B85" s="114" t="s">
        <v>111</v>
      </c>
      <c r="C85" s="80"/>
      <c r="D85" s="80"/>
      <c r="E85" s="81"/>
      <c r="F85" s="81"/>
      <c r="G85" s="81"/>
      <c r="H85" s="8">
        <f t="shared" si="4"/>
        <v>506290400</v>
      </c>
      <c r="I85" s="8">
        <f t="shared" si="8"/>
        <v>506290400</v>
      </c>
      <c r="J85" s="8">
        <f t="shared" si="8"/>
        <v>0</v>
      </c>
      <c r="K85" s="8">
        <f t="shared" si="8"/>
        <v>0</v>
      </c>
    </row>
    <row r="86" spans="1:16" ht="25.5" x14ac:dyDescent="0.2">
      <c r="A86" s="10" t="s">
        <v>246</v>
      </c>
      <c r="B86" s="114" t="s">
        <v>112</v>
      </c>
      <c r="C86" s="193"/>
      <c r="D86" s="80"/>
      <c r="E86" s="81"/>
      <c r="F86" s="81"/>
      <c r="G86" s="81"/>
      <c r="H86" s="8">
        <f t="shared" si="4"/>
        <v>869800.86</v>
      </c>
      <c r="I86" s="8">
        <f t="shared" ref="I86:K87" si="9">I39</f>
        <v>869800.86</v>
      </c>
      <c r="J86" s="8">
        <f t="shared" si="9"/>
        <v>0</v>
      </c>
      <c r="K86" s="8">
        <f t="shared" si="9"/>
        <v>0</v>
      </c>
      <c r="O86" s="178"/>
      <c r="P86" s="179"/>
    </row>
    <row r="87" spans="1:16" ht="25.5" x14ac:dyDescent="0.2">
      <c r="A87" s="10" t="s">
        <v>247</v>
      </c>
      <c r="B87" s="114" t="s">
        <v>452</v>
      </c>
      <c r="C87" s="80"/>
      <c r="D87" s="80"/>
      <c r="E87" s="81"/>
      <c r="F87" s="81"/>
      <c r="G87" s="81"/>
      <c r="H87" s="8">
        <f t="shared" si="4"/>
        <v>86110284.420000002</v>
      </c>
      <c r="I87" s="8">
        <f t="shared" si="9"/>
        <v>86110284.420000002</v>
      </c>
      <c r="J87" s="8">
        <f t="shared" si="9"/>
        <v>0</v>
      </c>
      <c r="K87" s="8">
        <f t="shared" si="9"/>
        <v>0</v>
      </c>
      <c r="O87" s="178"/>
      <c r="P87" s="179"/>
    </row>
    <row r="88" spans="1:16" ht="25.5" x14ac:dyDescent="0.25">
      <c r="A88" s="10" t="s">
        <v>243</v>
      </c>
      <c r="B88" s="114" t="s">
        <v>113</v>
      </c>
      <c r="C88" s="102"/>
      <c r="D88" s="102"/>
      <c r="E88" s="101"/>
      <c r="F88" s="101"/>
      <c r="G88" s="101"/>
      <c r="H88" s="8">
        <f t="shared" si="4"/>
        <v>9186929.9600000009</v>
      </c>
      <c r="I88" s="8">
        <f t="shared" ref="I88:K90" si="10">I43</f>
        <v>2873855.37</v>
      </c>
      <c r="J88" s="8">
        <f t="shared" si="10"/>
        <v>3319240.1</v>
      </c>
      <c r="K88" s="8">
        <f t="shared" si="10"/>
        <v>2993834.49</v>
      </c>
    </row>
    <row r="89" spans="1:16" ht="25.5" x14ac:dyDescent="0.25">
      <c r="A89" s="10" t="s">
        <v>244</v>
      </c>
      <c r="B89" s="5" t="s">
        <v>114</v>
      </c>
      <c r="C89" s="102"/>
      <c r="D89" s="102"/>
      <c r="E89" s="101"/>
      <c r="F89" s="101"/>
      <c r="G89" s="101"/>
      <c r="H89" s="8">
        <f t="shared" si="4"/>
        <v>179970965.44999999</v>
      </c>
      <c r="I89" s="8">
        <f t="shared" si="10"/>
        <v>80255181.719999999</v>
      </c>
      <c r="J89" s="8">
        <f t="shared" si="10"/>
        <v>46800570</v>
      </c>
      <c r="K89" s="8">
        <f t="shared" si="10"/>
        <v>52915213.729999997</v>
      </c>
    </row>
    <row r="90" spans="1:16" ht="25.5" x14ac:dyDescent="0.25">
      <c r="A90" s="10" t="s">
        <v>453</v>
      </c>
      <c r="B90" s="5" t="s">
        <v>115</v>
      </c>
      <c r="C90" s="102"/>
      <c r="D90" s="102"/>
      <c r="E90" s="101"/>
      <c r="F90" s="101"/>
      <c r="G90" s="101"/>
      <c r="H90" s="8">
        <f t="shared" si="4"/>
        <v>729535100</v>
      </c>
      <c r="I90" s="8">
        <f t="shared" si="10"/>
        <v>204256500</v>
      </c>
      <c r="J90" s="8">
        <f t="shared" si="10"/>
        <v>281804200</v>
      </c>
      <c r="K90" s="8">
        <f t="shared" si="10"/>
        <v>243474400</v>
      </c>
    </row>
    <row r="91" spans="1:16" ht="25.5" x14ac:dyDescent="0.25">
      <c r="A91" s="120" t="s">
        <v>213</v>
      </c>
      <c r="B91" s="5" t="s">
        <v>217</v>
      </c>
      <c r="C91" s="102"/>
      <c r="D91" s="102"/>
      <c r="E91" s="101"/>
      <c r="F91" s="101"/>
      <c r="G91" s="101"/>
      <c r="H91" s="8">
        <f t="shared" si="4"/>
        <v>12222222.220000001</v>
      </c>
      <c r="I91" s="8">
        <f t="shared" ref="I91:K92" si="11">I47</f>
        <v>3333333.33</v>
      </c>
      <c r="J91" s="8">
        <f t="shared" si="11"/>
        <v>6060606.0599999996</v>
      </c>
      <c r="K91" s="8">
        <f t="shared" si="11"/>
        <v>2828282.83</v>
      </c>
    </row>
    <row r="92" spans="1:16" ht="26.25" customHeight="1" thickBot="1" x14ac:dyDescent="0.3">
      <c r="A92" s="107" t="s">
        <v>216</v>
      </c>
      <c r="B92" s="6" t="s">
        <v>218</v>
      </c>
      <c r="C92" s="102"/>
      <c r="D92" s="102"/>
      <c r="E92" s="101"/>
      <c r="F92" s="101"/>
      <c r="G92" s="101"/>
      <c r="H92" s="8">
        <f t="shared" si="4"/>
        <v>1210000000</v>
      </c>
      <c r="I92" s="8">
        <f t="shared" si="11"/>
        <v>330000000</v>
      </c>
      <c r="J92" s="8">
        <f t="shared" si="11"/>
        <v>600000000</v>
      </c>
      <c r="K92" s="8">
        <f t="shared" si="11"/>
        <v>280000000</v>
      </c>
    </row>
    <row r="93" spans="1:16" ht="19.5" customHeight="1" thickBot="1" x14ac:dyDescent="0.25">
      <c r="A93" s="340" t="s">
        <v>327</v>
      </c>
      <c r="B93" s="340"/>
      <c r="C93" s="340"/>
      <c r="D93" s="340"/>
      <c r="E93" s="340"/>
      <c r="F93" s="340"/>
      <c r="G93" s="340"/>
      <c r="H93" s="340"/>
      <c r="I93" s="340"/>
      <c r="J93" s="340"/>
      <c r="K93" s="340"/>
    </row>
    <row r="94" spans="1:16" ht="43.5" customHeight="1" thickBot="1" x14ac:dyDescent="0.25">
      <c r="A94" s="11" t="s">
        <v>282</v>
      </c>
      <c r="B94" s="34"/>
      <c r="C94" s="34"/>
      <c r="D94" s="34"/>
      <c r="E94" s="34"/>
      <c r="F94" s="34"/>
      <c r="G94" s="34"/>
      <c r="H94" s="33">
        <f t="shared" ref="H94:H100" si="12">I94+J94+K94</f>
        <v>158650649.01000002</v>
      </c>
      <c r="I94" s="33">
        <f>I95+I106</f>
        <v>158650649.01000002</v>
      </c>
      <c r="J94" s="33">
        <f>J95+J106</f>
        <v>0</v>
      </c>
      <c r="K94" s="33">
        <f>K95+K106</f>
        <v>0</v>
      </c>
      <c r="L94" s="3"/>
    </row>
    <row r="95" spans="1:16" ht="30" customHeight="1" thickBot="1" x14ac:dyDescent="0.25">
      <c r="A95" s="63" t="s">
        <v>147</v>
      </c>
      <c r="B95" s="34"/>
      <c r="C95" s="34"/>
      <c r="D95" s="34"/>
      <c r="E95" s="34"/>
      <c r="F95" s="34"/>
      <c r="G95" s="34"/>
      <c r="H95" s="73">
        <f t="shared" si="12"/>
        <v>140675649.89000002</v>
      </c>
      <c r="I95" s="73">
        <f>I96</f>
        <v>140675649.89000002</v>
      </c>
      <c r="J95" s="73">
        <f>J96</f>
        <v>0</v>
      </c>
      <c r="K95" s="73">
        <f>K96</f>
        <v>0</v>
      </c>
      <c r="L95" s="3"/>
    </row>
    <row r="96" spans="1:16" ht="30" customHeight="1" thickBot="1" x14ac:dyDescent="0.25">
      <c r="A96" s="63" t="s">
        <v>150</v>
      </c>
      <c r="B96" s="34"/>
      <c r="C96" s="34"/>
      <c r="D96" s="34"/>
      <c r="E96" s="34"/>
      <c r="F96" s="34"/>
      <c r="G96" s="34"/>
      <c r="H96" s="73">
        <f t="shared" si="12"/>
        <v>140675649.89000002</v>
      </c>
      <c r="I96" s="73">
        <f>I97+I101</f>
        <v>140675649.89000002</v>
      </c>
      <c r="J96" s="73">
        <f>J97+J101</f>
        <v>0</v>
      </c>
      <c r="K96" s="73">
        <f>K97+K101</f>
        <v>0</v>
      </c>
      <c r="L96" s="3"/>
    </row>
    <row r="97" spans="1:14" ht="69.75" customHeight="1" x14ac:dyDescent="0.2">
      <c r="A97" s="113" t="s">
        <v>148</v>
      </c>
      <c r="B97" s="37" t="s">
        <v>333</v>
      </c>
      <c r="C97" s="105" t="s">
        <v>141</v>
      </c>
      <c r="D97" s="330" t="s">
        <v>140</v>
      </c>
      <c r="E97" s="331">
        <v>136993445.50999999</v>
      </c>
      <c r="F97" s="136"/>
      <c r="G97" s="136">
        <f>E97-F97</f>
        <v>136993445.50999999</v>
      </c>
      <c r="H97" s="45">
        <f t="shared" si="12"/>
        <v>0</v>
      </c>
      <c r="I97" s="45">
        <f>SUM(I98:I100)</f>
        <v>0</v>
      </c>
      <c r="J97" s="45">
        <f>SUM(J98:J100)</f>
        <v>0</v>
      </c>
      <c r="K97" s="45">
        <f>SUM(K98:K100)</f>
        <v>0</v>
      </c>
      <c r="L97" s="62"/>
    </row>
    <row r="98" spans="1:14" ht="25.5" x14ac:dyDescent="0.2">
      <c r="A98" s="120" t="s">
        <v>257</v>
      </c>
      <c r="B98" s="114" t="s">
        <v>309</v>
      </c>
      <c r="C98" s="134"/>
      <c r="D98" s="135"/>
      <c r="E98" s="10"/>
      <c r="F98" s="10"/>
      <c r="G98" s="10"/>
      <c r="H98" s="28">
        <f t="shared" si="12"/>
        <v>0</v>
      </c>
      <c r="I98" s="28"/>
      <c r="J98" s="28"/>
      <c r="K98" s="28"/>
      <c r="L98" s="62"/>
      <c r="M98" s="62"/>
      <c r="N98" s="62"/>
    </row>
    <row r="99" spans="1:14" ht="25.5" x14ac:dyDescent="0.2">
      <c r="A99" s="10" t="s">
        <v>314</v>
      </c>
      <c r="B99" s="114" t="s">
        <v>310</v>
      </c>
      <c r="C99" s="155"/>
      <c r="D99" s="156"/>
      <c r="E99" s="39"/>
      <c r="F99" s="39"/>
      <c r="G99" s="39"/>
      <c r="H99" s="28">
        <f t="shared" si="12"/>
        <v>0</v>
      </c>
      <c r="I99" s="28"/>
      <c r="J99" s="28"/>
      <c r="K99" s="28"/>
      <c r="L99" s="62"/>
      <c r="M99" s="62"/>
      <c r="N99" s="62"/>
    </row>
    <row r="100" spans="1:14" ht="26.25" thickBot="1" x14ac:dyDescent="0.25">
      <c r="A100" s="107" t="s">
        <v>37</v>
      </c>
      <c r="B100" s="115" t="s">
        <v>311</v>
      </c>
      <c r="C100" s="157"/>
      <c r="D100" s="158"/>
      <c r="E100" s="127"/>
      <c r="F100" s="127"/>
      <c r="G100" s="127"/>
      <c r="H100" s="30">
        <f t="shared" si="12"/>
        <v>0</v>
      </c>
      <c r="I100" s="30"/>
      <c r="J100" s="30"/>
      <c r="K100" s="30"/>
      <c r="L100" s="62"/>
      <c r="M100" s="62"/>
      <c r="N100" s="62"/>
    </row>
    <row r="101" spans="1:14" ht="63.75" x14ac:dyDescent="0.2">
      <c r="A101" s="113" t="s">
        <v>219</v>
      </c>
      <c r="B101" s="118" t="s">
        <v>297</v>
      </c>
      <c r="C101" s="105" t="s">
        <v>131</v>
      </c>
      <c r="D101" s="330" t="s">
        <v>324</v>
      </c>
      <c r="E101" s="136">
        <v>207000000</v>
      </c>
      <c r="F101" s="136">
        <v>0</v>
      </c>
      <c r="G101" s="136">
        <f>E101-F101</f>
        <v>207000000</v>
      </c>
      <c r="H101" s="45">
        <f t="shared" ref="H101:H108" si="13">I101+J101+K101</f>
        <v>140675649.89000002</v>
      </c>
      <c r="I101" s="45">
        <f>SUM(I102:I105)</f>
        <v>140675649.89000002</v>
      </c>
      <c r="J101" s="45">
        <f>SUM(J102:J105)</f>
        <v>0</v>
      </c>
      <c r="K101" s="45">
        <f>SUM(K102:K105)</f>
        <v>0</v>
      </c>
      <c r="L101" s="62"/>
      <c r="M101" s="62"/>
    </row>
    <row r="102" spans="1:14" ht="25.5" x14ac:dyDescent="0.2">
      <c r="A102" s="322" t="s">
        <v>38</v>
      </c>
      <c r="B102" s="296" t="s">
        <v>39</v>
      </c>
      <c r="C102" s="143"/>
      <c r="D102" s="333"/>
      <c r="E102" s="190"/>
      <c r="F102" s="190"/>
      <c r="G102" s="190"/>
      <c r="H102" s="28">
        <f t="shared" si="13"/>
        <v>50000</v>
      </c>
      <c r="I102" s="188">
        <v>50000</v>
      </c>
      <c r="J102" s="188"/>
      <c r="K102" s="188"/>
      <c r="L102" s="62"/>
      <c r="M102" s="62"/>
    </row>
    <row r="103" spans="1:14" ht="25.5" x14ac:dyDescent="0.2">
      <c r="A103" s="322" t="s">
        <v>52</v>
      </c>
      <c r="B103" s="326" t="s">
        <v>212</v>
      </c>
      <c r="C103" s="327"/>
      <c r="D103" s="328"/>
      <c r="E103" s="329"/>
      <c r="F103" s="329"/>
      <c r="G103" s="329"/>
      <c r="H103" s="188">
        <f t="shared" si="13"/>
        <v>1406256.5</v>
      </c>
      <c r="I103" s="77">
        <v>1406256.5</v>
      </c>
      <c r="J103" s="77"/>
      <c r="K103" s="77"/>
      <c r="L103" s="62"/>
      <c r="M103" s="62"/>
    </row>
    <row r="104" spans="1:14" ht="25.5" x14ac:dyDescent="0.2">
      <c r="A104" s="120" t="s">
        <v>53</v>
      </c>
      <c r="B104" s="114" t="s">
        <v>310</v>
      </c>
      <c r="C104" s="155"/>
      <c r="D104" s="156"/>
      <c r="E104" s="39"/>
      <c r="F104" s="39"/>
      <c r="G104" s="39"/>
      <c r="H104" s="28">
        <f t="shared" si="13"/>
        <v>1392193.93</v>
      </c>
      <c r="I104" s="28">
        <v>1392193.93</v>
      </c>
      <c r="J104" s="28"/>
      <c r="K104" s="28"/>
      <c r="L104" s="62"/>
      <c r="M104" s="62"/>
    </row>
    <row r="105" spans="1:14" ht="26.25" thickBot="1" x14ac:dyDescent="0.25">
      <c r="A105" s="107" t="s">
        <v>54</v>
      </c>
      <c r="B105" s="115" t="s">
        <v>311</v>
      </c>
      <c r="C105" s="323"/>
      <c r="D105" s="324"/>
      <c r="E105" s="325"/>
      <c r="F105" s="325"/>
      <c r="G105" s="325"/>
      <c r="H105" s="163">
        <f t="shared" si="13"/>
        <v>137827199.46000001</v>
      </c>
      <c r="I105" s="163">
        <v>137827199.46000001</v>
      </c>
      <c r="J105" s="163"/>
      <c r="K105" s="163"/>
      <c r="L105" s="62"/>
      <c r="M105" s="62"/>
    </row>
    <row r="106" spans="1:14" ht="72.75" customHeight="1" thickBot="1" x14ac:dyDescent="0.25">
      <c r="A106" s="63" t="s">
        <v>151</v>
      </c>
      <c r="B106" s="180"/>
      <c r="C106" s="195"/>
      <c r="D106" s="196"/>
      <c r="E106" s="197"/>
      <c r="F106" s="197"/>
      <c r="G106" s="197"/>
      <c r="H106" s="73">
        <f t="shared" si="13"/>
        <v>17974999.120000001</v>
      </c>
      <c r="I106" s="73">
        <f t="shared" ref="I106:K107" si="14">SUM(I107)</f>
        <v>17974999.120000001</v>
      </c>
      <c r="J106" s="73">
        <f t="shared" si="14"/>
        <v>0</v>
      </c>
      <c r="K106" s="73">
        <f t="shared" si="14"/>
        <v>0</v>
      </c>
      <c r="L106" s="62"/>
      <c r="M106" s="62"/>
    </row>
    <row r="107" spans="1:14" ht="38.25" x14ac:dyDescent="0.2">
      <c r="A107" s="113" t="s">
        <v>376</v>
      </c>
      <c r="B107" s="118" t="s">
        <v>318</v>
      </c>
      <c r="C107" s="105" t="s">
        <v>308</v>
      </c>
      <c r="D107" s="105" t="s">
        <v>104</v>
      </c>
      <c r="E107" s="136">
        <v>250928828.80000001</v>
      </c>
      <c r="F107" s="136">
        <v>0</v>
      </c>
      <c r="G107" s="136">
        <f>E107-F107</f>
        <v>250928828.80000001</v>
      </c>
      <c r="H107" s="45">
        <f t="shared" si="13"/>
        <v>17974999.120000001</v>
      </c>
      <c r="I107" s="45">
        <f t="shared" si="14"/>
        <v>17974999.120000001</v>
      </c>
      <c r="J107" s="45">
        <f t="shared" si="14"/>
        <v>0</v>
      </c>
      <c r="K107" s="45">
        <f t="shared" si="14"/>
        <v>0</v>
      </c>
      <c r="L107" s="62"/>
      <c r="M107" s="62"/>
    </row>
    <row r="108" spans="1:14" ht="26.25" thickBot="1" x14ac:dyDescent="0.25">
      <c r="A108" s="17" t="s">
        <v>256</v>
      </c>
      <c r="B108" s="115" t="s">
        <v>371</v>
      </c>
      <c r="C108" s="157"/>
      <c r="D108" s="158"/>
      <c r="E108" s="127"/>
      <c r="F108" s="127"/>
      <c r="G108" s="127"/>
      <c r="H108" s="30">
        <f t="shared" si="13"/>
        <v>17974999.120000001</v>
      </c>
      <c r="I108" s="30">
        <v>17974999.120000001</v>
      </c>
      <c r="J108" s="30"/>
      <c r="K108" s="30"/>
      <c r="L108" s="62"/>
      <c r="M108" s="62"/>
    </row>
    <row r="109" spans="1:14" ht="25.5" customHeight="1" thickBot="1" x14ac:dyDescent="0.25">
      <c r="A109" s="43" t="s">
        <v>326</v>
      </c>
      <c r="B109" s="71"/>
      <c r="C109" s="71"/>
      <c r="D109" s="71"/>
      <c r="E109" s="71"/>
      <c r="F109" s="71"/>
      <c r="G109" s="71"/>
      <c r="H109" s="72">
        <f>H94</f>
        <v>158650649.01000002</v>
      </c>
      <c r="I109" s="72">
        <f>SUM(I110:I114)</f>
        <v>158650649.01000002</v>
      </c>
      <c r="J109" s="72">
        <f>SUM(J110:J114)</f>
        <v>0</v>
      </c>
      <c r="K109" s="72">
        <f>SUM(K110:K114)</f>
        <v>0</v>
      </c>
      <c r="L109" s="3"/>
      <c r="M109" s="124"/>
    </row>
    <row r="110" spans="1:14" ht="25.5" customHeight="1" x14ac:dyDescent="0.2">
      <c r="A110" s="322" t="s">
        <v>38</v>
      </c>
      <c r="B110" s="296" t="s">
        <v>416</v>
      </c>
      <c r="C110" s="312"/>
      <c r="D110" s="312"/>
      <c r="E110" s="312"/>
      <c r="F110" s="312"/>
      <c r="G110" s="312"/>
      <c r="H110" s="28">
        <f>I110+J110+K110</f>
        <v>50000</v>
      </c>
      <c r="I110" s="190">
        <f>I102</f>
        <v>50000</v>
      </c>
      <c r="J110" s="190"/>
      <c r="K110" s="190"/>
      <c r="L110" s="3"/>
      <c r="M110" s="124"/>
    </row>
    <row r="111" spans="1:14" ht="30" customHeight="1" x14ac:dyDescent="0.2">
      <c r="A111" s="10" t="s">
        <v>55</v>
      </c>
      <c r="B111" s="5" t="s">
        <v>328</v>
      </c>
      <c r="C111" s="10"/>
      <c r="D111" s="10"/>
      <c r="E111" s="10"/>
      <c r="F111" s="10"/>
      <c r="G111" s="10"/>
      <c r="H111" s="28">
        <f>I111+J111+K111</f>
        <v>1406256.5</v>
      </c>
      <c r="I111" s="28">
        <f t="shared" ref="I111:K113" si="15">I103</f>
        <v>1406256.5</v>
      </c>
      <c r="J111" s="28">
        <f t="shared" si="15"/>
        <v>0</v>
      </c>
      <c r="K111" s="28">
        <f t="shared" si="15"/>
        <v>0</v>
      </c>
    </row>
    <row r="112" spans="1:14" ht="29.25" customHeight="1" x14ac:dyDescent="0.2">
      <c r="A112" s="10" t="s">
        <v>53</v>
      </c>
      <c r="B112" s="5" t="s">
        <v>329</v>
      </c>
      <c r="C112" s="10"/>
      <c r="D112" s="10"/>
      <c r="E112" s="10"/>
      <c r="F112" s="10"/>
      <c r="G112" s="10"/>
      <c r="H112" s="28">
        <f>I112+J112+K112</f>
        <v>1392193.93</v>
      </c>
      <c r="I112" s="28">
        <f t="shared" si="15"/>
        <v>1392193.93</v>
      </c>
      <c r="J112" s="28">
        <f t="shared" si="15"/>
        <v>0</v>
      </c>
      <c r="K112" s="28">
        <f t="shared" si="15"/>
        <v>0</v>
      </c>
    </row>
    <row r="113" spans="1:14" ht="30" customHeight="1" x14ac:dyDescent="0.2">
      <c r="A113" s="10" t="s">
        <v>54</v>
      </c>
      <c r="B113" s="5" t="s">
        <v>330</v>
      </c>
      <c r="C113" s="10"/>
      <c r="D113" s="10"/>
      <c r="E113" s="10"/>
      <c r="F113" s="10"/>
      <c r="G113" s="10"/>
      <c r="H113" s="28">
        <f>I113+J113+K113</f>
        <v>137827199.46000001</v>
      </c>
      <c r="I113" s="28">
        <f t="shared" si="15"/>
        <v>137827199.46000001</v>
      </c>
      <c r="J113" s="28">
        <f t="shared" si="15"/>
        <v>0</v>
      </c>
      <c r="K113" s="28">
        <f t="shared" si="15"/>
        <v>0</v>
      </c>
    </row>
    <row r="114" spans="1:14" ht="30" customHeight="1" thickBot="1" x14ac:dyDescent="0.25">
      <c r="A114" s="107" t="s">
        <v>306</v>
      </c>
      <c r="B114" s="115" t="s">
        <v>372</v>
      </c>
      <c r="C114" s="17"/>
      <c r="D114" s="17"/>
      <c r="E114" s="17"/>
      <c r="F114" s="17"/>
      <c r="G114" s="17"/>
      <c r="H114" s="30">
        <f>I114+J114+K114</f>
        <v>17974999.120000001</v>
      </c>
      <c r="I114" s="30">
        <f>I108</f>
        <v>17974999.120000001</v>
      </c>
      <c r="J114" s="30">
        <f>J108</f>
        <v>0</v>
      </c>
      <c r="K114" s="30">
        <f>K108</f>
        <v>0</v>
      </c>
    </row>
    <row r="115" spans="1:14" ht="27" customHeight="1" thickBot="1" x14ac:dyDescent="0.25">
      <c r="A115" s="340" t="s">
        <v>335</v>
      </c>
      <c r="B115" s="340"/>
      <c r="C115" s="340"/>
      <c r="D115" s="340"/>
      <c r="E115" s="340"/>
      <c r="F115" s="340"/>
      <c r="G115" s="340"/>
      <c r="H115" s="340"/>
      <c r="I115" s="340"/>
      <c r="J115" s="340"/>
      <c r="K115" s="340"/>
    </row>
    <row r="116" spans="1:14" ht="39" thickBot="1" x14ac:dyDescent="0.25">
      <c r="A116" s="11" t="s">
        <v>283</v>
      </c>
      <c r="B116" s="55"/>
      <c r="C116" s="32"/>
      <c r="D116" s="32"/>
      <c r="E116" s="32"/>
      <c r="F116" s="32"/>
      <c r="G116" s="32"/>
      <c r="H116" s="33">
        <f t="shared" ref="H116:H201" si="16">I116+J116+K116</f>
        <v>595447766.75999999</v>
      </c>
      <c r="I116" s="33">
        <f>I117+I139</f>
        <v>362428937.89999998</v>
      </c>
      <c r="J116" s="33">
        <f>J117+J139</f>
        <v>16266575.66</v>
      </c>
      <c r="K116" s="33">
        <f>K117+K139</f>
        <v>216752253.20000002</v>
      </c>
    </row>
    <row r="117" spans="1:14" ht="44.25" customHeight="1" thickBot="1" x14ac:dyDescent="0.25">
      <c r="A117" s="63" t="s">
        <v>149</v>
      </c>
      <c r="B117" s="55"/>
      <c r="C117" s="32"/>
      <c r="D117" s="32"/>
      <c r="E117" s="32"/>
      <c r="F117" s="32"/>
      <c r="G117" s="32"/>
      <c r="H117" s="73">
        <f t="shared" si="16"/>
        <v>362428937.89999998</v>
      </c>
      <c r="I117" s="73">
        <f>I118+I121+I124+I127+I130+I133+I136</f>
        <v>362428937.89999998</v>
      </c>
      <c r="J117" s="73">
        <f>J118+J121+J124+J127+J130+J133+J136</f>
        <v>0</v>
      </c>
      <c r="K117" s="73">
        <f>K118+K121+K124+K127+K130+K133+K136</f>
        <v>0</v>
      </c>
      <c r="L117" s="3"/>
    </row>
    <row r="118" spans="1:14" ht="89.25" x14ac:dyDescent="0.2">
      <c r="A118" s="201" t="s">
        <v>321</v>
      </c>
      <c r="B118" s="37" t="s">
        <v>344</v>
      </c>
      <c r="C118" s="105" t="s">
        <v>322</v>
      </c>
      <c r="D118" s="105" t="s">
        <v>343</v>
      </c>
      <c r="E118" s="136">
        <v>159131763</v>
      </c>
      <c r="F118" s="136">
        <v>33334767.359999999</v>
      </c>
      <c r="G118" s="136">
        <f>E118-F118</f>
        <v>125796995.64</v>
      </c>
      <c r="H118" s="45">
        <f t="shared" si="16"/>
        <v>27457551.77</v>
      </c>
      <c r="I118" s="45">
        <f>SUM(I119:I120)</f>
        <v>27457551.77</v>
      </c>
      <c r="J118" s="45">
        <f>SUM(J119:J120)</f>
        <v>0</v>
      </c>
      <c r="K118" s="45">
        <f>SUM(K119:K120)</f>
        <v>0</v>
      </c>
      <c r="L118" s="3"/>
    </row>
    <row r="119" spans="1:14" ht="27.75" customHeight="1" x14ac:dyDescent="0.2">
      <c r="A119" s="10" t="s">
        <v>248</v>
      </c>
      <c r="B119" s="5" t="s">
        <v>368</v>
      </c>
      <c r="C119" s="10"/>
      <c r="D119" s="120"/>
      <c r="E119" s="10"/>
      <c r="F119" s="10"/>
      <c r="G119" s="10"/>
      <c r="H119" s="28">
        <f t="shared" si="16"/>
        <v>2261719.73</v>
      </c>
      <c r="I119" s="28">
        <v>2261719.73</v>
      </c>
      <c r="J119" s="28"/>
      <c r="K119" s="28"/>
      <c r="L119" s="59"/>
      <c r="M119" s="59"/>
    </row>
    <row r="120" spans="1:14" ht="27.75" customHeight="1" thickBot="1" x14ac:dyDescent="0.25">
      <c r="A120" s="17" t="s">
        <v>249</v>
      </c>
      <c r="B120" s="6" t="s">
        <v>365</v>
      </c>
      <c r="C120" s="17"/>
      <c r="D120" s="107"/>
      <c r="E120" s="17"/>
      <c r="F120" s="17"/>
      <c r="G120" s="17"/>
      <c r="H120" s="30">
        <f t="shared" si="16"/>
        <v>25195832.039999999</v>
      </c>
      <c r="I120" s="30">
        <v>25195832.039999999</v>
      </c>
      <c r="J120" s="30"/>
      <c r="K120" s="30"/>
      <c r="L120" s="59"/>
      <c r="M120" s="59"/>
    </row>
    <row r="121" spans="1:14" ht="170.25" customHeight="1" x14ac:dyDescent="0.2">
      <c r="A121" s="201" t="s">
        <v>250</v>
      </c>
      <c r="B121" s="37" t="s">
        <v>344</v>
      </c>
      <c r="C121" s="105" t="s">
        <v>105</v>
      </c>
      <c r="D121" s="143" t="s">
        <v>343</v>
      </c>
      <c r="E121" s="136">
        <v>79366980</v>
      </c>
      <c r="F121" s="136">
        <v>0</v>
      </c>
      <c r="G121" s="136">
        <f>E121-F121</f>
        <v>79366980</v>
      </c>
      <c r="H121" s="45">
        <f t="shared" si="16"/>
        <v>99646587.99000001</v>
      </c>
      <c r="I121" s="45">
        <f>SUM(I122:I123)</f>
        <v>99646587.99000001</v>
      </c>
      <c r="J121" s="45">
        <f>SUM(J123:J123)</f>
        <v>0</v>
      </c>
      <c r="K121" s="45">
        <f>SUM(K123:K123)</f>
        <v>0</v>
      </c>
      <c r="L121" s="59"/>
    </row>
    <row r="122" spans="1:14" ht="25.5" x14ac:dyDescent="0.2">
      <c r="A122" s="10" t="s">
        <v>251</v>
      </c>
      <c r="B122" s="5" t="s">
        <v>252</v>
      </c>
      <c r="C122" s="108"/>
      <c r="D122" s="108"/>
      <c r="E122" s="271"/>
      <c r="F122" s="271"/>
      <c r="G122" s="271"/>
      <c r="H122" s="28">
        <f t="shared" si="16"/>
        <v>6579562.8099999996</v>
      </c>
      <c r="I122" s="137">
        <v>6579562.8099999996</v>
      </c>
      <c r="J122" s="28"/>
      <c r="K122" s="28"/>
      <c r="L122" s="59"/>
    </row>
    <row r="123" spans="1:14" ht="26.25" thickBot="1" x14ac:dyDescent="0.25">
      <c r="A123" s="17" t="s">
        <v>249</v>
      </c>
      <c r="B123" s="6" t="s">
        <v>253</v>
      </c>
      <c r="C123" s="106"/>
      <c r="D123" s="106"/>
      <c r="E123" s="106"/>
      <c r="F123" s="106"/>
      <c r="G123" s="106"/>
      <c r="H123" s="30">
        <f t="shared" si="16"/>
        <v>93067025.180000007</v>
      </c>
      <c r="I123" s="30">
        <v>93067025.180000007</v>
      </c>
      <c r="J123" s="30"/>
      <c r="K123" s="30"/>
      <c r="L123" s="59"/>
      <c r="M123" s="59"/>
    </row>
    <row r="124" spans="1:14" ht="156.75" customHeight="1" x14ac:dyDescent="0.2">
      <c r="A124" s="203" t="s">
        <v>137</v>
      </c>
      <c r="B124" s="161" t="s">
        <v>344</v>
      </c>
      <c r="C124" s="256" t="s">
        <v>106</v>
      </c>
      <c r="D124" s="143" t="s">
        <v>343</v>
      </c>
      <c r="E124" s="136">
        <v>73626910</v>
      </c>
      <c r="F124" s="136">
        <v>0</v>
      </c>
      <c r="G124" s="136">
        <f>E124-F124</f>
        <v>73626910</v>
      </c>
      <c r="H124" s="45">
        <f t="shared" si="16"/>
        <v>102276224.11</v>
      </c>
      <c r="I124" s="45">
        <f>SUM(I125:I126)</f>
        <v>102276224.11</v>
      </c>
      <c r="J124" s="45">
        <f>SUM(J125:J126)</f>
        <v>0</v>
      </c>
      <c r="K124" s="45">
        <f>SUM(K125:K126)</f>
        <v>0</v>
      </c>
      <c r="L124" s="59"/>
    </row>
    <row r="125" spans="1:14" ht="25.5" x14ac:dyDescent="0.2">
      <c r="A125" s="10" t="s">
        <v>251</v>
      </c>
      <c r="B125" s="5" t="s">
        <v>254</v>
      </c>
      <c r="C125" s="108"/>
      <c r="D125" s="108"/>
      <c r="E125" s="189"/>
      <c r="F125" s="190"/>
      <c r="G125" s="190"/>
      <c r="H125" s="77">
        <f t="shared" si="16"/>
        <v>5113811.21</v>
      </c>
      <c r="I125" s="188">
        <v>5113811.21</v>
      </c>
      <c r="J125" s="188"/>
      <c r="K125" s="188"/>
      <c r="L125" s="59"/>
    </row>
    <row r="126" spans="1:14" ht="26.25" thickBot="1" x14ac:dyDescent="0.25">
      <c r="A126" s="17" t="s">
        <v>249</v>
      </c>
      <c r="B126" s="6" t="s">
        <v>255</v>
      </c>
      <c r="C126" s="106"/>
      <c r="D126" s="106"/>
      <c r="E126" s="106"/>
      <c r="F126" s="106"/>
      <c r="G126" s="106"/>
      <c r="H126" s="30">
        <f t="shared" si="16"/>
        <v>97162412.900000006</v>
      </c>
      <c r="I126" s="30">
        <v>97162412.900000006</v>
      </c>
      <c r="J126" s="30"/>
      <c r="K126" s="30"/>
      <c r="L126" s="59"/>
      <c r="M126" s="59"/>
      <c r="N126" s="59"/>
    </row>
    <row r="127" spans="1:14" ht="93" customHeight="1" x14ac:dyDescent="0.2">
      <c r="A127" s="201" t="s">
        <v>138</v>
      </c>
      <c r="B127" s="118" t="s">
        <v>344</v>
      </c>
      <c r="C127" s="143" t="s">
        <v>103</v>
      </c>
      <c r="D127" s="143" t="s">
        <v>343</v>
      </c>
      <c r="E127" s="136">
        <v>50788650</v>
      </c>
      <c r="F127" s="136">
        <v>0</v>
      </c>
      <c r="G127" s="136">
        <f>E127-F127</f>
        <v>50788650</v>
      </c>
      <c r="H127" s="45">
        <f t="shared" ref="H127:H138" si="17">I127+J127+K127</f>
        <v>57104309.210000001</v>
      </c>
      <c r="I127" s="45">
        <f>SUM(I128:I129)</f>
        <v>57104309.210000001</v>
      </c>
      <c r="J127" s="45">
        <f>SUM(J128:J129)</f>
        <v>0</v>
      </c>
      <c r="K127" s="45">
        <f>SUM(K128:K129)</f>
        <v>0</v>
      </c>
      <c r="L127" s="59"/>
      <c r="M127" s="59"/>
      <c r="N127" s="59"/>
    </row>
    <row r="128" spans="1:14" ht="25.5" x14ac:dyDescent="0.2">
      <c r="A128" s="10" t="s">
        <v>251</v>
      </c>
      <c r="B128" s="5" t="s">
        <v>457</v>
      </c>
      <c r="C128" s="108"/>
      <c r="D128" s="108"/>
      <c r="E128" s="108"/>
      <c r="F128" s="108"/>
      <c r="G128" s="108"/>
      <c r="H128" s="28">
        <f t="shared" si="17"/>
        <v>2855215.46</v>
      </c>
      <c r="I128" s="28">
        <v>2855215.46</v>
      </c>
      <c r="J128" s="28"/>
      <c r="K128" s="28"/>
      <c r="L128" s="59"/>
      <c r="M128" s="59"/>
      <c r="N128" s="59"/>
    </row>
    <row r="129" spans="1:14" ht="26.25" thickBot="1" x14ac:dyDescent="0.25">
      <c r="A129" s="17" t="s">
        <v>249</v>
      </c>
      <c r="B129" s="6" t="s">
        <v>458</v>
      </c>
      <c r="C129" s="106"/>
      <c r="D129" s="106"/>
      <c r="E129" s="106"/>
      <c r="F129" s="106"/>
      <c r="G129" s="106"/>
      <c r="H129" s="30">
        <f t="shared" si="17"/>
        <v>54249093.75</v>
      </c>
      <c r="I129" s="30">
        <v>54249093.75</v>
      </c>
      <c r="J129" s="30"/>
      <c r="K129" s="30"/>
      <c r="L129" s="59"/>
      <c r="M129" s="59"/>
      <c r="N129" s="59"/>
    </row>
    <row r="130" spans="1:14" ht="121.5" customHeight="1" x14ac:dyDescent="0.2">
      <c r="A130" s="203" t="s">
        <v>200</v>
      </c>
      <c r="B130" s="296" t="s">
        <v>344</v>
      </c>
      <c r="C130" s="319" t="s">
        <v>201</v>
      </c>
      <c r="D130" s="319" t="s">
        <v>343</v>
      </c>
      <c r="E130" s="320">
        <v>194202240</v>
      </c>
      <c r="F130" s="190">
        <v>138809166.05000001</v>
      </c>
      <c r="G130" s="320">
        <f>E130-F130</f>
        <v>55393073.949999988</v>
      </c>
      <c r="H130" s="321">
        <f t="shared" si="17"/>
        <v>23889073.57</v>
      </c>
      <c r="I130" s="321">
        <f>SUM(I131:I132)</f>
        <v>23889073.57</v>
      </c>
      <c r="J130" s="321">
        <f>SUM(J131:J132)</f>
        <v>0</v>
      </c>
      <c r="K130" s="321">
        <f>SUM(K131:K132)</f>
        <v>0</v>
      </c>
      <c r="L130" s="59"/>
      <c r="M130" s="59"/>
      <c r="N130" s="59"/>
    </row>
    <row r="131" spans="1:14" ht="25.5" x14ac:dyDescent="0.2">
      <c r="A131" s="10" t="s">
        <v>251</v>
      </c>
      <c r="B131" s="5" t="s">
        <v>199</v>
      </c>
      <c r="C131" s="108"/>
      <c r="D131" s="108"/>
      <c r="E131" s="108"/>
      <c r="F131" s="108"/>
      <c r="G131" s="108"/>
      <c r="H131" s="28">
        <f t="shared" si="17"/>
        <v>1194453.68</v>
      </c>
      <c r="I131" s="28">
        <v>1194453.68</v>
      </c>
      <c r="J131" s="28"/>
      <c r="K131" s="28"/>
      <c r="L131" s="59"/>
      <c r="M131" s="59"/>
      <c r="N131" s="59"/>
    </row>
    <row r="132" spans="1:14" ht="26.25" thickBot="1" x14ac:dyDescent="0.25">
      <c r="A132" s="107" t="s">
        <v>249</v>
      </c>
      <c r="B132" s="6" t="s">
        <v>47</v>
      </c>
      <c r="C132" s="318"/>
      <c r="D132" s="318"/>
      <c r="E132" s="318"/>
      <c r="F132" s="318"/>
      <c r="G132" s="318"/>
      <c r="H132" s="30">
        <f t="shared" si="17"/>
        <v>22694619.890000001</v>
      </c>
      <c r="I132" s="188">
        <v>22694619.890000001</v>
      </c>
      <c r="J132" s="188"/>
      <c r="K132" s="188"/>
      <c r="L132" s="59"/>
      <c r="M132" s="59"/>
      <c r="N132" s="59"/>
    </row>
    <row r="133" spans="1:14" ht="89.25" x14ac:dyDescent="0.2">
      <c r="A133" s="113" t="s">
        <v>203</v>
      </c>
      <c r="B133" s="37" t="s">
        <v>344</v>
      </c>
      <c r="C133" s="105" t="s">
        <v>204</v>
      </c>
      <c r="D133" s="105" t="s">
        <v>334</v>
      </c>
      <c r="E133" s="136">
        <v>24449700</v>
      </c>
      <c r="F133" s="136">
        <v>0</v>
      </c>
      <c r="G133" s="136">
        <f>E133-F133</f>
        <v>24449700</v>
      </c>
      <c r="H133" s="45">
        <f t="shared" si="17"/>
        <v>12508242.139999999</v>
      </c>
      <c r="I133" s="45">
        <f>SUM(I134:I135)</f>
        <v>12508242.139999999</v>
      </c>
      <c r="J133" s="45">
        <f>SUM(J134)</f>
        <v>0</v>
      </c>
      <c r="K133" s="45">
        <f>SUM(K134)</f>
        <v>0</v>
      </c>
      <c r="L133" s="59"/>
      <c r="M133" s="59"/>
      <c r="N133" s="59"/>
    </row>
    <row r="134" spans="1:14" ht="25.5" x14ac:dyDescent="0.2">
      <c r="A134" s="60" t="s">
        <v>251</v>
      </c>
      <c r="B134" s="112" t="s">
        <v>205</v>
      </c>
      <c r="C134" s="318"/>
      <c r="D134" s="318"/>
      <c r="E134" s="318"/>
      <c r="F134" s="318"/>
      <c r="G134" s="318"/>
      <c r="H134" s="188">
        <f t="shared" si="17"/>
        <v>625412.11</v>
      </c>
      <c r="I134" s="188">
        <v>625412.11</v>
      </c>
      <c r="J134" s="188"/>
      <c r="K134" s="188"/>
      <c r="L134" s="59"/>
      <c r="M134" s="59"/>
      <c r="N134" s="59"/>
    </row>
    <row r="135" spans="1:14" ht="26.25" thickBot="1" x14ac:dyDescent="0.25">
      <c r="A135" s="107" t="s">
        <v>249</v>
      </c>
      <c r="B135" s="6" t="s">
        <v>49</v>
      </c>
      <c r="C135" s="106"/>
      <c r="D135" s="106"/>
      <c r="E135" s="106"/>
      <c r="F135" s="106"/>
      <c r="G135" s="106"/>
      <c r="H135" s="30">
        <f t="shared" si="17"/>
        <v>11882830.029999999</v>
      </c>
      <c r="I135" s="30">
        <v>11882830.029999999</v>
      </c>
      <c r="J135" s="30"/>
      <c r="K135" s="30"/>
      <c r="L135" s="59"/>
      <c r="M135" s="59"/>
      <c r="N135" s="59"/>
    </row>
    <row r="136" spans="1:14" ht="102" x14ac:dyDescent="0.2">
      <c r="A136" s="113" t="s">
        <v>134</v>
      </c>
      <c r="B136" s="37" t="s">
        <v>344</v>
      </c>
      <c r="C136" s="105" t="s">
        <v>207</v>
      </c>
      <c r="D136" s="105" t="s">
        <v>334</v>
      </c>
      <c r="E136" s="136">
        <v>45087640</v>
      </c>
      <c r="F136" s="136">
        <v>0</v>
      </c>
      <c r="G136" s="136">
        <f>E136-F136</f>
        <v>45087640</v>
      </c>
      <c r="H136" s="45">
        <f t="shared" si="17"/>
        <v>39546949.109999999</v>
      </c>
      <c r="I136" s="45">
        <f>SUM(I137:I138)</f>
        <v>39546949.109999999</v>
      </c>
      <c r="J136" s="45">
        <f>SUM(J137)</f>
        <v>0</v>
      </c>
      <c r="K136" s="45">
        <f>SUM(K137)</f>
        <v>0</v>
      </c>
      <c r="L136" s="59"/>
      <c r="M136" s="59"/>
      <c r="N136" s="59"/>
    </row>
    <row r="137" spans="1:14" ht="25.5" x14ac:dyDescent="0.2">
      <c r="A137" s="322" t="s">
        <v>251</v>
      </c>
      <c r="B137" s="112" t="s">
        <v>208</v>
      </c>
      <c r="C137" s="318"/>
      <c r="D137" s="318"/>
      <c r="E137" s="318"/>
      <c r="F137" s="318"/>
      <c r="G137" s="318"/>
      <c r="H137" s="188">
        <f t="shared" si="17"/>
        <v>1977347.46</v>
      </c>
      <c r="I137" s="188">
        <v>1977347.46</v>
      </c>
      <c r="J137" s="188"/>
      <c r="K137" s="188"/>
      <c r="L137" s="59"/>
      <c r="M137" s="59"/>
      <c r="N137" s="59"/>
    </row>
    <row r="138" spans="1:14" ht="26.25" thickBot="1" x14ac:dyDescent="0.25">
      <c r="A138" s="107" t="s">
        <v>249</v>
      </c>
      <c r="B138" s="6" t="s">
        <v>50</v>
      </c>
      <c r="C138" s="106"/>
      <c r="D138" s="106"/>
      <c r="E138" s="106"/>
      <c r="F138" s="106"/>
      <c r="G138" s="106"/>
      <c r="H138" s="30">
        <f t="shared" si="17"/>
        <v>37569601.649999999</v>
      </c>
      <c r="I138" s="30">
        <v>37569601.649999999</v>
      </c>
      <c r="J138" s="30"/>
      <c r="K138" s="30"/>
      <c r="L138" s="59"/>
      <c r="M138" s="59"/>
      <c r="N138" s="59"/>
    </row>
    <row r="139" spans="1:14" ht="68.25" thickBot="1" x14ac:dyDescent="0.25">
      <c r="A139" s="63" t="s">
        <v>151</v>
      </c>
      <c r="B139" s="180"/>
      <c r="C139" s="181"/>
      <c r="D139" s="181"/>
      <c r="E139" s="181"/>
      <c r="F139" s="181"/>
      <c r="G139" s="181"/>
      <c r="H139" s="73">
        <f t="shared" si="16"/>
        <v>233018828.86000001</v>
      </c>
      <c r="I139" s="73">
        <f>I140</f>
        <v>0</v>
      </c>
      <c r="J139" s="73">
        <f>J140</f>
        <v>16266575.66</v>
      </c>
      <c r="K139" s="73">
        <f>K140</f>
        <v>216752253.20000002</v>
      </c>
      <c r="L139" s="61"/>
      <c r="N139" s="59"/>
    </row>
    <row r="140" spans="1:14" ht="38.25" x14ac:dyDescent="0.2">
      <c r="A140" s="113" t="s">
        <v>376</v>
      </c>
      <c r="B140" s="118" t="s">
        <v>344</v>
      </c>
      <c r="C140" s="105" t="s">
        <v>308</v>
      </c>
      <c r="D140" s="105" t="s">
        <v>278</v>
      </c>
      <c r="E140" s="136">
        <v>250928828.80000001</v>
      </c>
      <c r="F140" s="136">
        <v>0</v>
      </c>
      <c r="G140" s="136">
        <f>E140-F140</f>
        <v>250928828.80000001</v>
      </c>
      <c r="H140" s="28">
        <f t="shared" si="16"/>
        <v>233018828.86000001</v>
      </c>
      <c r="I140" s="45">
        <f>SUM(I141:I143)</f>
        <v>0</v>
      </c>
      <c r="J140" s="45">
        <f>SUM(J141:J143)</f>
        <v>16266575.66</v>
      </c>
      <c r="K140" s="45">
        <f>SUM(K141:K143)</f>
        <v>216752253.20000002</v>
      </c>
      <c r="L140" s="59"/>
      <c r="N140" s="59"/>
    </row>
    <row r="141" spans="1:14" ht="25.5" x14ac:dyDescent="0.2">
      <c r="A141" s="10" t="s">
        <v>259</v>
      </c>
      <c r="B141" s="5" t="s">
        <v>459</v>
      </c>
      <c r="C141" s="126"/>
      <c r="D141" s="126"/>
      <c r="E141" s="126"/>
      <c r="F141" s="126"/>
      <c r="G141" s="126"/>
      <c r="H141" s="28">
        <f t="shared" si="16"/>
        <v>2330188.29</v>
      </c>
      <c r="I141" s="29"/>
      <c r="J141" s="29">
        <v>162665.76</v>
      </c>
      <c r="K141" s="29">
        <v>2167522.5299999998</v>
      </c>
      <c r="L141" s="59"/>
      <c r="N141" s="59"/>
    </row>
    <row r="142" spans="1:14" ht="25.5" x14ac:dyDescent="0.2">
      <c r="A142" s="10" t="s">
        <v>258</v>
      </c>
      <c r="B142" s="5" t="s">
        <v>460</v>
      </c>
      <c r="C142" s="108"/>
      <c r="D142" s="108"/>
      <c r="E142" s="108"/>
      <c r="F142" s="108"/>
      <c r="G142" s="108"/>
      <c r="H142" s="28">
        <f t="shared" si="16"/>
        <v>2306321.21</v>
      </c>
      <c r="I142" s="28"/>
      <c r="J142" s="28">
        <v>160473.9</v>
      </c>
      <c r="K142" s="28">
        <v>2145847.31</v>
      </c>
      <c r="L142" s="59"/>
      <c r="N142" s="59"/>
    </row>
    <row r="143" spans="1:14" ht="26.25" thickBot="1" x14ac:dyDescent="0.25">
      <c r="A143" s="17" t="s">
        <v>359</v>
      </c>
      <c r="B143" s="6" t="s">
        <v>461</v>
      </c>
      <c r="C143" s="106"/>
      <c r="D143" s="106"/>
      <c r="E143" s="106"/>
      <c r="F143" s="106"/>
      <c r="G143" s="106"/>
      <c r="H143" s="30">
        <f t="shared" si="16"/>
        <v>228382319.36000001</v>
      </c>
      <c r="I143" s="30"/>
      <c r="J143" s="30">
        <v>15943436</v>
      </c>
      <c r="K143" s="30">
        <v>212438883.36000001</v>
      </c>
      <c r="L143" s="59"/>
      <c r="N143" s="59"/>
    </row>
    <row r="144" spans="1:14" ht="26.25" thickBot="1" x14ac:dyDescent="0.25">
      <c r="A144" s="43" t="s">
        <v>336</v>
      </c>
      <c r="B144" s="56"/>
      <c r="C144" s="56"/>
      <c r="D144" s="56"/>
      <c r="E144" s="56"/>
      <c r="F144" s="56"/>
      <c r="G144" s="56"/>
      <c r="H144" s="82">
        <f t="shared" si="16"/>
        <v>633017368.40999997</v>
      </c>
      <c r="I144" s="82">
        <f>SUM(I145:I161)</f>
        <v>399998539.54999995</v>
      </c>
      <c r="J144" s="82">
        <f>SUM(J145:J161)</f>
        <v>16266575.66</v>
      </c>
      <c r="K144" s="82">
        <f>SUM(K145:K161)</f>
        <v>216752253.20000002</v>
      </c>
      <c r="L144" s="88"/>
      <c r="M144" s="255"/>
    </row>
    <row r="145" spans="1:14" ht="25.5" x14ac:dyDescent="0.2">
      <c r="A145" s="268" t="s">
        <v>248</v>
      </c>
      <c r="B145" s="37" t="s">
        <v>118</v>
      </c>
      <c r="C145" s="113"/>
      <c r="D145" s="113"/>
      <c r="E145" s="113"/>
      <c r="F145" s="113"/>
      <c r="G145" s="113"/>
      <c r="H145" s="45">
        <f t="shared" si="16"/>
        <v>2261719.73</v>
      </c>
      <c r="I145" s="136">
        <f t="shared" ref="I145:K146" si="18">I119</f>
        <v>2261719.73</v>
      </c>
      <c r="J145" s="136">
        <f t="shared" si="18"/>
        <v>0</v>
      </c>
      <c r="K145" s="136">
        <f t="shared" si="18"/>
        <v>0</v>
      </c>
      <c r="L145" s="3"/>
    </row>
    <row r="146" spans="1:14" ht="25.5" x14ac:dyDescent="0.2">
      <c r="A146" s="10" t="s">
        <v>249</v>
      </c>
      <c r="B146" s="5" t="s">
        <v>119</v>
      </c>
      <c r="C146" s="10"/>
      <c r="D146" s="10"/>
      <c r="E146" s="10"/>
      <c r="F146" s="10"/>
      <c r="G146" s="10"/>
      <c r="H146" s="28">
        <f t="shared" si="16"/>
        <v>25195832.039999999</v>
      </c>
      <c r="I146" s="28">
        <f t="shared" si="18"/>
        <v>25195832.039999999</v>
      </c>
      <c r="J146" s="28">
        <f t="shared" si="18"/>
        <v>0</v>
      </c>
      <c r="K146" s="28">
        <f t="shared" si="18"/>
        <v>0</v>
      </c>
    </row>
    <row r="147" spans="1:14" ht="25.5" x14ac:dyDescent="0.2">
      <c r="A147" s="10" t="s">
        <v>251</v>
      </c>
      <c r="B147" s="5" t="s">
        <v>120</v>
      </c>
      <c r="C147" s="10"/>
      <c r="D147" s="10"/>
      <c r="E147" s="10"/>
      <c r="F147" s="10"/>
      <c r="G147" s="10"/>
      <c r="H147" s="28">
        <f t="shared" si="16"/>
        <v>6579562.8099999996</v>
      </c>
      <c r="I147" s="28">
        <f t="shared" ref="I147:K148" si="19">I122</f>
        <v>6579562.8099999996</v>
      </c>
      <c r="J147" s="28">
        <f t="shared" si="19"/>
        <v>0</v>
      </c>
      <c r="K147" s="28">
        <f t="shared" si="19"/>
        <v>0</v>
      </c>
    </row>
    <row r="148" spans="1:14" ht="25.5" x14ac:dyDescent="0.2">
      <c r="A148" s="10" t="s">
        <v>249</v>
      </c>
      <c r="B148" s="5" t="s">
        <v>121</v>
      </c>
      <c r="C148" s="10"/>
      <c r="D148" s="10"/>
      <c r="E148" s="10"/>
      <c r="F148" s="10"/>
      <c r="G148" s="10"/>
      <c r="H148" s="28">
        <f t="shared" si="16"/>
        <v>93067025.180000007</v>
      </c>
      <c r="I148" s="28">
        <f t="shared" si="19"/>
        <v>93067025.180000007</v>
      </c>
      <c r="J148" s="28">
        <f t="shared" si="19"/>
        <v>0</v>
      </c>
      <c r="K148" s="28">
        <f t="shared" si="19"/>
        <v>0</v>
      </c>
    </row>
    <row r="149" spans="1:14" ht="25.5" x14ac:dyDescent="0.2">
      <c r="A149" s="276" t="s">
        <v>251</v>
      </c>
      <c r="B149" s="5" t="s">
        <v>206</v>
      </c>
      <c r="C149" s="10"/>
      <c r="D149" s="10"/>
      <c r="E149" s="10"/>
      <c r="F149" s="10"/>
      <c r="G149" s="10"/>
      <c r="H149" s="28">
        <f t="shared" si="16"/>
        <v>625412.11</v>
      </c>
      <c r="I149" s="28">
        <f t="shared" ref="I149:K151" si="20">I134</f>
        <v>625412.11</v>
      </c>
      <c r="J149" s="28">
        <f t="shared" si="20"/>
        <v>0</v>
      </c>
      <c r="K149" s="28">
        <f t="shared" si="20"/>
        <v>0</v>
      </c>
    </row>
    <row r="150" spans="1:14" ht="25.5" x14ac:dyDescent="0.2">
      <c r="A150" s="120" t="s">
        <v>249</v>
      </c>
      <c r="B150" s="5" t="s">
        <v>206</v>
      </c>
      <c r="C150" s="10"/>
      <c r="D150" s="10"/>
      <c r="E150" s="10"/>
      <c r="F150" s="10"/>
      <c r="G150" s="10"/>
      <c r="H150" s="28">
        <f t="shared" si="16"/>
        <v>11882830.029999999</v>
      </c>
      <c r="I150" s="28">
        <f t="shared" si="20"/>
        <v>11882830.029999999</v>
      </c>
      <c r="J150" s="28">
        <f t="shared" si="20"/>
        <v>0</v>
      </c>
      <c r="K150" s="28">
        <f t="shared" si="20"/>
        <v>0</v>
      </c>
    </row>
    <row r="151" spans="1:14" ht="25.5" x14ac:dyDescent="0.2">
      <c r="A151" s="120" t="s">
        <v>251</v>
      </c>
      <c r="B151" s="5" t="s">
        <v>209</v>
      </c>
      <c r="C151" s="10"/>
      <c r="D151" s="10"/>
      <c r="E151" s="10"/>
      <c r="F151" s="10"/>
      <c r="G151" s="10"/>
      <c r="H151" s="28">
        <f t="shared" si="16"/>
        <v>39546949.109999999</v>
      </c>
      <c r="I151" s="28">
        <f t="shared" si="20"/>
        <v>39546949.109999999</v>
      </c>
      <c r="J151" s="28">
        <f t="shared" si="20"/>
        <v>0</v>
      </c>
      <c r="K151" s="28">
        <f t="shared" si="20"/>
        <v>0</v>
      </c>
    </row>
    <row r="152" spans="1:14" ht="25.5" x14ac:dyDescent="0.2">
      <c r="A152" s="120" t="s">
        <v>249</v>
      </c>
      <c r="B152" s="5" t="s">
        <v>209</v>
      </c>
      <c r="C152" s="10"/>
      <c r="D152" s="10"/>
      <c r="E152" s="10"/>
      <c r="F152" s="10"/>
      <c r="G152" s="10"/>
      <c r="H152" s="28">
        <f t="shared" si="16"/>
        <v>37569601.649999999</v>
      </c>
      <c r="I152" s="28">
        <f>I138</f>
        <v>37569601.649999999</v>
      </c>
      <c r="J152" s="28">
        <f>J138</f>
        <v>0</v>
      </c>
      <c r="K152" s="28">
        <f>K138</f>
        <v>0</v>
      </c>
    </row>
    <row r="153" spans="1:14" ht="25.5" x14ac:dyDescent="0.2">
      <c r="A153" s="177" t="s">
        <v>251</v>
      </c>
      <c r="B153" s="25" t="s">
        <v>122</v>
      </c>
      <c r="C153" s="10"/>
      <c r="D153" s="10"/>
      <c r="E153" s="10"/>
      <c r="F153" s="10"/>
      <c r="G153" s="10"/>
      <c r="H153" s="28">
        <f t="shared" si="16"/>
        <v>5113811.21</v>
      </c>
      <c r="I153" s="28">
        <f t="shared" ref="I153:K154" si="21">I125</f>
        <v>5113811.21</v>
      </c>
      <c r="J153" s="28">
        <f t="shared" si="21"/>
        <v>0</v>
      </c>
      <c r="K153" s="28">
        <f t="shared" si="21"/>
        <v>0</v>
      </c>
    </row>
    <row r="154" spans="1:14" ht="25.5" x14ac:dyDescent="0.2">
      <c r="A154" s="10" t="s">
        <v>249</v>
      </c>
      <c r="B154" s="5" t="s">
        <v>122</v>
      </c>
      <c r="C154" s="10"/>
      <c r="D154" s="10"/>
      <c r="E154" s="10"/>
      <c r="F154" s="10"/>
      <c r="G154" s="10"/>
      <c r="H154" s="28">
        <f t="shared" si="16"/>
        <v>97162412.900000006</v>
      </c>
      <c r="I154" s="28">
        <f t="shared" si="21"/>
        <v>97162412.900000006</v>
      </c>
      <c r="J154" s="28">
        <f t="shared" si="21"/>
        <v>0</v>
      </c>
      <c r="K154" s="28">
        <f t="shared" si="21"/>
        <v>0</v>
      </c>
    </row>
    <row r="155" spans="1:14" ht="25.5" x14ac:dyDescent="0.2">
      <c r="A155" s="276" t="s">
        <v>251</v>
      </c>
      <c r="B155" s="5" t="s">
        <v>202</v>
      </c>
      <c r="C155" s="10"/>
      <c r="D155" s="10"/>
      <c r="E155" s="10"/>
      <c r="F155" s="10"/>
      <c r="G155" s="10"/>
      <c r="H155" s="28">
        <f t="shared" si="16"/>
        <v>1194453.68</v>
      </c>
      <c r="I155" s="28">
        <f t="shared" ref="I155:K156" si="22">I131</f>
        <v>1194453.68</v>
      </c>
      <c r="J155" s="28">
        <f t="shared" si="22"/>
        <v>0</v>
      </c>
      <c r="K155" s="28">
        <f t="shared" si="22"/>
        <v>0</v>
      </c>
    </row>
    <row r="156" spans="1:14" ht="25.5" x14ac:dyDescent="0.2">
      <c r="A156" s="120" t="s">
        <v>249</v>
      </c>
      <c r="B156" s="5" t="s">
        <v>48</v>
      </c>
      <c r="C156" s="10"/>
      <c r="D156" s="10"/>
      <c r="E156" s="10"/>
      <c r="F156" s="10"/>
      <c r="G156" s="10"/>
      <c r="H156" s="28">
        <f t="shared" si="16"/>
        <v>22694619.890000001</v>
      </c>
      <c r="I156" s="28">
        <f t="shared" si="22"/>
        <v>22694619.890000001</v>
      </c>
      <c r="J156" s="28">
        <f t="shared" si="22"/>
        <v>0</v>
      </c>
      <c r="K156" s="28">
        <f t="shared" si="22"/>
        <v>0</v>
      </c>
    </row>
    <row r="157" spans="1:14" ht="25.5" x14ac:dyDescent="0.2">
      <c r="A157" s="86" t="s">
        <v>251</v>
      </c>
      <c r="B157" s="25" t="s">
        <v>123</v>
      </c>
      <c r="C157" s="10"/>
      <c r="D157" s="10"/>
      <c r="E157" s="10"/>
      <c r="F157" s="10"/>
      <c r="G157" s="10"/>
      <c r="H157" s="28">
        <f t="shared" si="16"/>
        <v>2855215.46</v>
      </c>
      <c r="I157" s="28">
        <f t="shared" ref="I157:K158" si="23">I128</f>
        <v>2855215.46</v>
      </c>
      <c r="J157" s="28">
        <f t="shared" si="23"/>
        <v>0</v>
      </c>
      <c r="K157" s="28">
        <f t="shared" si="23"/>
        <v>0</v>
      </c>
    </row>
    <row r="158" spans="1:14" ht="25.5" x14ac:dyDescent="0.2">
      <c r="A158" s="10" t="s">
        <v>249</v>
      </c>
      <c r="B158" s="5" t="s">
        <v>124</v>
      </c>
      <c r="C158" s="10"/>
      <c r="D158" s="10"/>
      <c r="E158" s="10"/>
      <c r="F158" s="10"/>
      <c r="G158" s="10"/>
      <c r="H158" s="28">
        <f t="shared" si="16"/>
        <v>54249093.75</v>
      </c>
      <c r="I158" s="28">
        <f t="shared" si="23"/>
        <v>54249093.75</v>
      </c>
      <c r="J158" s="28">
        <f t="shared" si="23"/>
        <v>0</v>
      </c>
      <c r="K158" s="28">
        <f t="shared" si="23"/>
        <v>0</v>
      </c>
    </row>
    <row r="159" spans="1:14" ht="25.5" x14ac:dyDescent="0.2">
      <c r="A159" s="10" t="s">
        <v>259</v>
      </c>
      <c r="B159" s="5" t="s">
        <v>125</v>
      </c>
      <c r="C159" s="10"/>
      <c r="D159" s="10"/>
      <c r="E159" s="10"/>
      <c r="F159" s="10"/>
      <c r="G159" s="10"/>
      <c r="H159" s="28">
        <f t="shared" si="16"/>
        <v>2330188.29</v>
      </c>
      <c r="I159" s="28">
        <f t="shared" ref="I159:K161" si="24">I141</f>
        <v>0</v>
      </c>
      <c r="J159" s="28">
        <f t="shared" si="24"/>
        <v>162665.76</v>
      </c>
      <c r="K159" s="28">
        <f t="shared" si="24"/>
        <v>2167522.5299999998</v>
      </c>
      <c r="N159" s="124"/>
    </row>
    <row r="160" spans="1:14" ht="25.5" x14ac:dyDescent="0.2">
      <c r="A160" s="10" t="s">
        <v>258</v>
      </c>
      <c r="B160" s="5" t="s">
        <v>126</v>
      </c>
      <c r="C160" s="10"/>
      <c r="D160" s="10"/>
      <c r="E160" s="10"/>
      <c r="F160" s="10"/>
      <c r="G160" s="10"/>
      <c r="H160" s="28">
        <f t="shared" si="16"/>
        <v>2306321.21</v>
      </c>
      <c r="I160" s="28">
        <f t="shared" si="24"/>
        <v>0</v>
      </c>
      <c r="J160" s="28">
        <f t="shared" si="24"/>
        <v>160473.9</v>
      </c>
      <c r="K160" s="28">
        <f t="shared" si="24"/>
        <v>2145847.31</v>
      </c>
    </row>
    <row r="161" spans="1:13" ht="26.25" thickBot="1" x14ac:dyDescent="0.25">
      <c r="A161" s="17" t="s">
        <v>359</v>
      </c>
      <c r="B161" s="6" t="s">
        <v>127</v>
      </c>
      <c r="C161" s="17"/>
      <c r="D161" s="17"/>
      <c r="E161" s="17"/>
      <c r="F161" s="17"/>
      <c r="G161" s="17"/>
      <c r="H161" s="30">
        <f t="shared" si="16"/>
        <v>228382319.36000001</v>
      </c>
      <c r="I161" s="30">
        <f t="shared" si="24"/>
        <v>0</v>
      </c>
      <c r="J161" s="30">
        <f t="shared" si="24"/>
        <v>15943436</v>
      </c>
      <c r="K161" s="30">
        <f t="shared" si="24"/>
        <v>212438883.36000001</v>
      </c>
    </row>
    <row r="162" spans="1:13" ht="27.75" customHeight="1" thickBot="1" x14ac:dyDescent="0.25">
      <c r="A162" s="42" t="s">
        <v>358</v>
      </c>
      <c r="B162" s="42"/>
      <c r="C162" s="42"/>
      <c r="D162" s="42"/>
      <c r="E162" s="42"/>
      <c r="F162" s="42"/>
      <c r="G162" s="42"/>
      <c r="H162" s="44">
        <f t="shared" si="16"/>
        <v>3805058459.3299999</v>
      </c>
      <c r="I162" s="44">
        <f>SUM(I163:I201)</f>
        <v>2050811927.8900001</v>
      </c>
      <c r="J162" s="44">
        <f>SUM(J163:J201)</f>
        <v>954633298.08000004</v>
      </c>
      <c r="K162" s="44">
        <f>SUM(K163:K201)</f>
        <v>799613233.3599999</v>
      </c>
      <c r="L162" s="3"/>
      <c r="M162" s="145"/>
    </row>
    <row r="163" spans="1:13" ht="25.5" x14ac:dyDescent="0.2">
      <c r="A163" s="10" t="s">
        <v>242</v>
      </c>
      <c r="B163" s="5" t="s">
        <v>449</v>
      </c>
      <c r="C163" s="89"/>
      <c r="D163" s="89"/>
      <c r="E163" s="89"/>
      <c r="F163" s="89"/>
      <c r="G163" s="89"/>
      <c r="H163" s="45">
        <f t="shared" si="16"/>
        <v>9722903.0399999991</v>
      </c>
      <c r="I163" s="45">
        <f t="shared" ref="I163:K167" si="25">I76</f>
        <v>8691547.6699999999</v>
      </c>
      <c r="J163" s="45">
        <f t="shared" si="25"/>
        <v>382106.26</v>
      </c>
      <c r="K163" s="45">
        <f t="shared" si="25"/>
        <v>649249.11</v>
      </c>
      <c r="M163" s="124"/>
    </row>
    <row r="164" spans="1:13" ht="25.5" x14ac:dyDescent="0.2">
      <c r="A164" s="10" t="s">
        <v>235</v>
      </c>
      <c r="B164" s="5" t="s">
        <v>450</v>
      </c>
      <c r="C164" s="40"/>
      <c r="D164" s="40"/>
      <c r="E164" s="40"/>
      <c r="F164" s="40"/>
      <c r="G164" s="40"/>
      <c r="H164" s="28">
        <f t="shared" si="16"/>
        <v>3662962.84</v>
      </c>
      <c r="I164" s="29">
        <f t="shared" si="25"/>
        <v>3662962.84</v>
      </c>
      <c r="J164" s="29">
        <f t="shared" si="25"/>
        <v>0</v>
      </c>
      <c r="K164" s="29">
        <f t="shared" si="25"/>
        <v>0</v>
      </c>
    </row>
    <row r="165" spans="1:13" ht="25.5" x14ac:dyDescent="0.2">
      <c r="A165" s="10" t="s">
        <v>236</v>
      </c>
      <c r="B165" s="5" t="s">
        <v>10</v>
      </c>
      <c r="C165" s="40"/>
      <c r="D165" s="40"/>
      <c r="E165" s="40"/>
      <c r="F165" s="40"/>
      <c r="G165" s="40"/>
      <c r="H165" s="28">
        <f t="shared" si="16"/>
        <v>69596294</v>
      </c>
      <c r="I165" s="29">
        <f t="shared" si="25"/>
        <v>69596294</v>
      </c>
      <c r="J165" s="29">
        <f t="shared" si="25"/>
        <v>0</v>
      </c>
      <c r="K165" s="29">
        <f t="shared" si="25"/>
        <v>0</v>
      </c>
    </row>
    <row r="166" spans="1:13" ht="25.5" x14ac:dyDescent="0.2">
      <c r="A166" s="120" t="s">
        <v>241</v>
      </c>
      <c r="B166" s="114" t="s">
        <v>451</v>
      </c>
      <c r="C166" s="39"/>
      <c r="D166" s="39"/>
      <c r="E166" s="39"/>
      <c r="F166" s="39"/>
      <c r="G166" s="39"/>
      <c r="H166" s="28">
        <f t="shared" si="16"/>
        <v>476927.42</v>
      </c>
      <c r="I166" s="28">
        <f t="shared" si="25"/>
        <v>476927.42</v>
      </c>
      <c r="J166" s="28">
        <f t="shared" si="25"/>
        <v>0</v>
      </c>
      <c r="K166" s="28">
        <f t="shared" si="25"/>
        <v>0</v>
      </c>
    </row>
    <row r="167" spans="1:13" ht="25.5" x14ac:dyDescent="0.2">
      <c r="A167" s="10" t="s">
        <v>236</v>
      </c>
      <c r="B167" s="5" t="s">
        <v>9</v>
      </c>
      <c r="C167" s="39"/>
      <c r="D167" s="39"/>
      <c r="E167" s="39"/>
      <c r="F167" s="39"/>
      <c r="G167" s="39"/>
      <c r="H167" s="28">
        <f t="shared" si="16"/>
        <v>9061621</v>
      </c>
      <c r="I167" s="28">
        <f t="shared" si="25"/>
        <v>9061621</v>
      </c>
      <c r="J167" s="28">
        <f t="shared" si="25"/>
        <v>0</v>
      </c>
      <c r="K167" s="28">
        <f t="shared" si="25"/>
        <v>0</v>
      </c>
    </row>
    <row r="168" spans="1:13" ht="25.5" x14ac:dyDescent="0.2">
      <c r="A168" s="120" t="s">
        <v>454</v>
      </c>
      <c r="B168" s="297" t="s">
        <v>211</v>
      </c>
      <c r="C168" s="39"/>
      <c r="D168" s="39"/>
      <c r="E168" s="39"/>
      <c r="F168" s="39"/>
      <c r="G168" s="39"/>
      <c r="H168" s="28">
        <f t="shared" si="16"/>
        <v>3230110.46</v>
      </c>
      <c r="I168" s="28">
        <f t="shared" ref="I168:K169" si="26">I81</f>
        <v>3230110.46</v>
      </c>
      <c r="J168" s="28">
        <f t="shared" si="26"/>
        <v>0</v>
      </c>
      <c r="K168" s="28">
        <f t="shared" si="26"/>
        <v>0</v>
      </c>
    </row>
    <row r="169" spans="1:13" ht="25.5" x14ac:dyDescent="0.2">
      <c r="A169" s="120" t="s">
        <v>181</v>
      </c>
      <c r="B169" s="114" t="s">
        <v>211</v>
      </c>
      <c r="C169" s="39"/>
      <c r="D169" s="39"/>
      <c r="E169" s="39"/>
      <c r="F169" s="39"/>
      <c r="G169" s="39"/>
      <c r="H169" s="28">
        <f t="shared" si="16"/>
        <v>61371718.590000004</v>
      </c>
      <c r="I169" s="28">
        <f t="shared" si="26"/>
        <v>61371718.590000004</v>
      </c>
      <c r="J169" s="28">
        <f t="shared" si="26"/>
        <v>0</v>
      </c>
      <c r="K169" s="28">
        <f t="shared" si="26"/>
        <v>0</v>
      </c>
    </row>
    <row r="170" spans="1:13" ht="25.5" x14ac:dyDescent="0.2">
      <c r="A170" s="10" t="s">
        <v>454</v>
      </c>
      <c r="B170" s="114" t="s">
        <v>110</v>
      </c>
      <c r="C170" s="39"/>
      <c r="D170" s="39"/>
      <c r="E170" s="39"/>
      <c r="F170" s="39"/>
      <c r="G170" s="39"/>
      <c r="H170" s="28">
        <f t="shared" si="16"/>
        <v>6283726.0199999996</v>
      </c>
      <c r="I170" s="28">
        <f t="shared" ref="I170:K171" si="27">I83</f>
        <v>6283726.0199999996</v>
      </c>
      <c r="J170" s="28">
        <f t="shared" si="27"/>
        <v>0</v>
      </c>
      <c r="K170" s="28">
        <f t="shared" si="27"/>
        <v>0</v>
      </c>
    </row>
    <row r="171" spans="1:13" ht="25.5" x14ac:dyDescent="0.2">
      <c r="A171" s="120" t="s">
        <v>181</v>
      </c>
      <c r="B171" s="114" t="s">
        <v>111</v>
      </c>
      <c r="C171" s="40"/>
      <c r="D171" s="40"/>
      <c r="E171" s="40"/>
      <c r="F171" s="40"/>
      <c r="G171" s="40"/>
      <c r="H171" s="28">
        <f t="shared" si="16"/>
        <v>115798475.63</v>
      </c>
      <c r="I171" s="29">
        <f t="shared" si="27"/>
        <v>115798475.63</v>
      </c>
      <c r="J171" s="29">
        <f t="shared" si="27"/>
        <v>0</v>
      </c>
      <c r="K171" s="29">
        <f t="shared" si="27"/>
        <v>0</v>
      </c>
    </row>
    <row r="172" spans="1:13" ht="25.5" x14ac:dyDescent="0.2">
      <c r="A172" s="120" t="s">
        <v>455</v>
      </c>
      <c r="B172" s="114" t="s">
        <v>111</v>
      </c>
      <c r="C172" s="40"/>
      <c r="D172" s="40"/>
      <c r="E172" s="40"/>
      <c r="F172" s="40"/>
      <c r="G172" s="40"/>
      <c r="H172" s="28">
        <f t="shared" si="16"/>
        <v>506290400</v>
      </c>
      <c r="I172" s="29">
        <f t="shared" ref="I172:I179" si="28">I85</f>
        <v>506290400</v>
      </c>
      <c r="J172" s="29">
        <f t="shared" ref="J172:K179" si="29">J85</f>
        <v>0</v>
      </c>
      <c r="K172" s="29">
        <f t="shared" si="29"/>
        <v>0</v>
      </c>
    </row>
    <row r="173" spans="1:13" ht="25.5" x14ac:dyDescent="0.2">
      <c r="A173" s="10" t="s">
        <v>246</v>
      </c>
      <c r="B173" s="114" t="s">
        <v>112</v>
      </c>
      <c r="C173" s="39"/>
      <c r="D173" s="39"/>
      <c r="E173" s="39"/>
      <c r="F173" s="39"/>
      <c r="G173" s="39"/>
      <c r="H173" s="28">
        <f t="shared" si="16"/>
        <v>869800.86</v>
      </c>
      <c r="I173" s="28">
        <f t="shared" si="28"/>
        <v>869800.86</v>
      </c>
      <c r="J173" s="28">
        <f t="shared" si="29"/>
        <v>0</v>
      </c>
      <c r="K173" s="28">
        <f t="shared" si="29"/>
        <v>0</v>
      </c>
    </row>
    <row r="174" spans="1:13" ht="25.5" x14ac:dyDescent="0.2">
      <c r="A174" s="10" t="s">
        <v>247</v>
      </c>
      <c r="B174" s="114" t="s">
        <v>452</v>
      </c>
      <c r="C174" s="39"/>
      <c r="D174" s="39"/>
      <c r="E174" s="39"/>
      <c r="F174" s="39"/>
      <c r="G174" s="39"/>
      <c r="H174" s="28">
        <f t="shared" si="16"/>
        <v>86110284.420000002</v>
      </c>
      <c r="I174" s="28">
        <f t="shared" si="28"/>
        <v>86110284.420000002</v>
      </c>
      <c r="J174" s="28">
        <f t="shared" si="29"/>
        <v>0</v>
      </c>
      <c r="K174" s="28">
        <f t="shared" si="29"/>
        <v>0</v>
      </c>
    </row>
    <row r="175" spans="1:13" ht="25.5" x14ac:dyDescent="0.2">
      <c r="A175" s="10" t="s">
        <v>243</v>
      </c>
      <c r="B175" s="114" t="s">
        <v>113</v>
      </c>
      <c r="C175" s="39"/>
      <c r="D175" s="39"/>
      <c r="E175" s="39"/>
      <c r="F175" s="39"/>
      <c r="G175" s="39"/>
      <c r="H175" s="28">
        <f t="shared" si="16"/>
        <v>9186929.9600000009</v>
      </c>
      <c r="I175" s="28">
        <f t="shared" si="28"/>
        <v>2873855.37</v>
      </c>
      <c r="J175" s="28">
        <f t="shared" si="29"/>
        <v>3319240.1</v>
      </c>
      <c r="K175" s="28">
        <f t="shared" si="29"/>
        <v>2993834.49</v>
      </c>
    </row>
    <row r="176" spans="1:13" ht="25.5" x14ac:dyDescent="0.2">
      <c r="A176" s="10" t="s">
        <v>244</v>
      </c>
      <c r="B176" s="5" t="s">
        <v>114</v>
      </c>
      <c r="C176" s="39"/>
      <c r="D176" s="39"/>
      <c r="E176" s="39"/>
      <c r="F176" s="39"/>
      <c r="G176" s="39"/>
      <c r="H176" s="28">
        <f t="shared" si="16"/>
        <v>179970965.44999999</v>
      </c>
      <c r="I176" s="28">
        <f t="shared" si="28"/>
        <v>80255181.719999999</v>
      </c>
      <c r="J176" s="28">
        <f t="shared" si="29"/>
        <v>46800570</v>
      </c>
      <c r="K176" s="28">
        <f t="shared" si="29"/>
        <v>52915213.729999997</v>
      </c>
    </row>
    <row r="177" spans="1:14" ht="25.5" x14ac:dyDescent="0.2">
      <c r="A177" s="10" t="s">
        <v>453</v>
      </c>
      <c r="B177" s="5" t="s">
        <v>115</v>
      </c>
      <c r="C177" s="39"/>
      <c r="D177" s="39"/>
      <c r="E177" s="39"/>
      <c r="F177" s="39"/>
      <c r="G177" s="39"/>
      <c r="H177" s="28">
        <f t="shared" si="16"/>
        <v>729535100</v>
      </c>
      <c r="I177" s="28">
        <f t="shared" si="28"/>
        <v>204256500</v>
      </c>
      <c r="J177" s="28">
        <f t="shared" si="29"/>
        <v>281804200</v>
      </c>
      <c r="K177" s="28">
        <f t="shared" si="29"/>
        <v>243474400</v>
      </c>
    </row>
    <row r="178" spans="1:14" ht="25.5" x14ac:dyDescent="0.2">
      <c r="A178" s="10" t="s">
        <v>456</v>
      </c>
      <c r="B178" s="5" t="s">
        <v>116</v>
      </c>
      <c r="C178" s="40"/>
      <c r="D178" s="40"/>
      <c r="E178" s="40"/>
      <c r="F178" s="40"/>
      <c r="G178" s="40"/>
      <c r="H178" s="28">
        <f t="shared" si="16"/>
        <v>12222222.220000001</v>
      </c>
      <c r="I178" s="29">
        <f t="shared" si="28"/>
        <v>3333333.33</v>
      </c>
      <c r="J178" s="29">
        <f t="shared" si="29"/>
        <v>6060606.0599999996</v>
      </c>
      <c r="K178" s="29">
        <f t="shared" si="29"/>
        <v>2828282.83</v>
      </c>
    </row>
    <row r="179" spans="1:14" ht="27" customHeight="1" x14ac:dyDescent="0.2">
      <c r="A179" s="10" t="s">
        <v>146</v>
      </c>
      <c r="B179" s="5" t="s">
        <v>117</v>
      </c>
      <c r="C179" s="40"/>
      <c r="D179" s="40"/>
      <c r="E179" s="40"/>
      <c r="F179" s="40"/>
      <c r="G179" s="40"/>
      <c r="H179" s="28">
        <f t="shared" si="16"/>
        <v>1210000000</v>
      </c>
      <c r="I179" s="29">
        <f t="shared" si="28"/>
        <v>330000000</v>
      </c>
      <c r="J179" s="29">
        <f t="shared" si="29"/>
        <v>600000000</v>
      </c>
      <c r="K179" s="29">
        <f t="shared" si="29"/>
        <v>280000000</v>
      </c>
    </row>
    <row r="180" spans="1:14" ht="27" customHeight="1" x14ac:dyDescent="0.2">
      <c r="A180" s="322" t="s">
        <v>38</v>
      </c>
      <c r="B180" s="296" t="s">
        <v>416</v>
      </c>
      <c r="C180" s="40"/>
      <c r="D180" s="40"/>
      <c r="E180" s="40"/>
      <c r="F180" s="40"/>
      <c r="G180" s="40"/>
      <c r="H180" s="28">
        <f t="shared" si="16"/>
        <v>50000</v>
      </c>
      <c r="I180" s="29">
        <f>I110</f>
        <v>50000</v>
      </c>
      <c r="J180" s="29">
        <f>J110</f>
        <v>0</v>
      </c>
      <c r="K180" s="29">
        <f>K110</f>
        <v>0</v>
      </c>
    </row>
    <row r="181" spans="1:14" ht="25.5" x14ac:dyDescent="0.2">
      <c r="A181" s="10" t="s">
        <v>55</v>
      </c>
      <c r="B181" s="5" t="s">
        <v>328</v>
      </c>
      <c r="C181" s="39"/>
      <c r="D181" s="39"/>
      <c r="E181" s="39"/>
      <c r="F181" s="39"/>
      <c r="G181" s="39"/>
      <c r="H181" s="28">
        <f t="shared" si="16"/>
        <v>1406256.5</v>
      </c>
      <c r="I181" s="28">
        <f t="shared" ref="I181:K183" si="30">I111</f>
        <v>1406256.5</v>
      </c>
      <c r="J181" s="28">
        <f t="shared" si="30"/>
        <v>0</v>
      </c>
      <c r="K181" s="28">
        <f t="shared" si="30"/>
        <v>0</v>
      </c>
    </row>
    <row r="182" spans="1:14" ht="25.5" x14ac:dyDescent="0.2">
      <c r="A182" s="10" t="s">
        <v>53</v>
      </c>
      <c r="B182" s="5" t="s">
        <v>329</v>
      </c>
      <c r="C182" s="40"/>
      <c r="D182" s="40"/>
      <c r="E182" s="40"/>
      <c r="F182" s="40"/>
      <c r="G182" s="40"/>
      <c r="H182" s="28">
        <f t="shared" si="16"/>
        <v>1392193.93</v>
      </c>
      <c r="I182" s="29">
        <f t="shared" si="30"/>
        <v>1392193.93</v>
      </c>
      <c r="J182" s="29">
        <f t="shared" si="30"/>
        <v>0</v>
      </c>
      <c r="K182" s="29">
        <f t="shared" si="30"/>
        <v>0</v>
      </c>
    </row>
    <row r="183" spans="1:14" ht="25.5" x14ac:dyDescent="0.2">
      <c r="A183" s="10" t="s">
        <v>54</v>
      </c>
      <c r="B183" s="5" t="s">
        <v>330</v>
      </c>
      <c r="C183" s="39"/>
      <c r="D183" s="39"/>
      <c r="E183" s="39"/>
      <c r="F183" s="39"/>
      <c r="G183" s="39"/>
      <c r="H183" s="28">
        <f t="shared" si="16"/>
        <v>137827199.46000001</v>
      </c>
      <c r="I183" s="28">
        <f t="shared" si="30"/>
        <v>137827199.46000001</v>
      </c>
      <c r="J183" s="28">
        <f t="shared" si="30"/>
        <v>0</v>
      </c>
      <c r="K183" s="28">
        <f t="shared" si="30"/>
        <v>0</v>
      </c>
    </row>
    <row r="184" spans="1:14" ht="25.5" x14ac:dyDescent="0.2">
      <c r="A184" s="10" t="s">
        <v>248</v>
      </c>
      <c r="B184" s="5" t="s">
        <v>118</v>
      </c>
      <c r="C184" s="39"/>
      <c r="D184" s="39"/>
      <c r="E184" s="39"/>
      <c r="F184" s="39"/>
      <c r="G184" s="39"/>
      <c r="H184" s="28">
        <f t="shared" si="16"/>
        <v>2261719.73</v>
      </c>
      <c r="I184" s="28">
        <f t="shared" ref="I184:K187" si="31">I145</f>
        <v>2261719.73</v>
      </c>
      <c r="J184" s="28">
        <f t="shared" si="31"/>
        <v>0</v>
      </c>
      <c r="K184" s="28">
        <f t="shared" si="31"/>
        <v>0</v>
      </c>
    </row>
    <row r="185" spans="1:14" ht="25.5" x14ac:dyDescent="0.2">
      <c r="A185" s="10" t="s">
        <v>249</v>
      </c>
      <c r="B185" s="5" t="s">
        <v>119</v>
      </c>
      <c r="C185" s="39"/>
      <c r="D185" s="39"/>
      <c r="E185" s="39"/>
      <c r="F185" s="39"/>
      <c r="G185" s="39"/>
      <c r="H185" s="28">
        <f t="shared" si="16"/>
        <v>25195832.039999999</v>
      </c>
      <c r="I185" s="28">
        <f t="shared" si="31"/>
        <v>25195832.039999999</v>
      </c>
      <c r="J185" s="28">
        <f t="shared" si="31"/>
        <v>0</v>
      </c>
      <c r="K185" s="28">
        <f t="shared" si="31"/>
        <v>0</v>
      </c>
    </row>
    <row r="186" spans="1:14" ht="25.5" x14ac:dyDescent="0.2">
      <c r="A186" s="10" t="s">
        <v>251</v>
      </c>
      <c r="B186" s="5" t="s">
        <v>120</v>
      </c>
      <c r="C186" s="39"/>
      <c r="D186" s="39"/>
      <c r="E186" s="39"/>
      <c r="F186" s="39"/>
      <c r="G186" s="39"/>
      <c r="H186" s="28">
        <f t="shared" si="16"/>
        <v>6579562.8099999996</v>
      </c>
      <c r="I186" s="28">
        <f t="shared" si="31"/>
        <v>6579562.8099999996</v>
      </c>
      <c r="J186" s="28">
        <f t="shared" si="31"/>
        <v>0</v>
      </c>
      <c r="K186" s="28">
        <f t="shared" si="31"/>
        <v>0</v>
      </c>
    </row>
    <row r="187" spans="1:14" ht="25.5" x14ac:dyDescent="0.2">
      <c r="A187" s="10" t="s">
        <v>249</v>
      </c>
      <c r="B187" s="5" t="s">
        <v>121</v>
      </c>
      <c r="C187" s="39"/>
      <c r="D187" s="39"/>
      <c r="E187" s="39"/>
      <c r="F187" s="39"/>
      <c r="G187" s="39"/>
      <c r="H187" s="28">
        <f t="shared" si="16"/>
        <v>93067025.180000007</v>
      </c>
      <c r="I187" s="28">
        <f t="shared" si="31"/>
        <v>93067025.180000007</v>
      </c>
      <c r="J187" s="28">
        <f t="shared" si="31"/>
        <v>0</v>
      </c>
      <c r="K187" s="28">
        <f t="shared" si="31"/>
        <v>0</v>
      </c>
      <c r="M187" s="178"/>
      <c r="N187" s="179"/>
    </row>
    <row r="188" spans="1:14" ht="25.5" x14ac:dyDescent="0.2">
      <c r="A188" s="276" t="s">
        <v>251</v>
      </c>
      <c r="B188" s="277" t="s">
        <v>206</v>
      </c>
      <c r="C188" s="40"/>
      <c r="D188" s="40"/>
      <c r="E188" s="40"/>
      <c r="F188" s="40"/>
      <c r="G188" s="40"/>
      <c r="H188" s="28">
        <f t="shared" si="16"/>
        <v>625412.11</v>
      </c>
      <c r="I188" s="29">
        <f t="shared" ref="I188:K197" si="32">I149</f>
        <v>625412.11</v>
      </c>
      <c r="J188" s="29">
        <f t="shared" si="32"/>
        <v>0</v>
      </c>
      <c r="K188" s="29">
        <f t="shared" si="32"/>
        <v>0</v>
      </c>
      <c r="M188" s="178"/>
      <c r="N188" s="179"/>
    </row>
    <row r="189" spans="1:14" ht="25.5" x14ac:dyDescent="0.2">
      <c r="A189" s="120" t="s">
        <v>249</v>
      </c>
      <c r="B189" s="5" t="s">
        <v>206</v>
      </c>
      <c r="C189" s="40"/>
      <c r="D189" s="40"/>
      <c r="E189" s="40"/>
      <c r="F189" s="40"/>
      <c r="G189" s="40"/>
      <c r="H189" s="28">
        <f t="shared" si="16"/>
        <v>11882830.029999999</v>
      </c>
      <c r="I189" s="29">
        <f t="shared" si="32"/>
        <v>11882830.029999999</v>
      </c>
      <c r="J189" s="29">
        <f t="shared" si="32"/>
        <v>0</v>
      </c>
      <c r="K189" s="29">
        <f t="shared" si="32"/>
        <v>0</v>
      </c>
      <c r="M189" s="178"/>
      <c r="N189" s="179"/>
    </row>
    <row r="190" spans="1:14" ht="25.5" x14ac:dyDescent="0.2">
      <c r="A190" s="120" t="s">
        <v>251</v>
      </c>
      <c r="B190" s="5" t="s">
        <v>209</v>
      </c>
      <c r="C190" s="39"/>
      <c r="D190" s="39"/>
      <c r="E190" s="39"/>
      <c r="F190" s="39"/>
      <c r="G190" s="39"/>
      <c r="H190" s="28">
        <f t="shared" si="16"/>
        <v>39546949.109999999</v>
      </c>
      <c r="I190" s="28">
        <f t="shared" si="32"/>
        <v>39546949.109999999</v>
      </c>
      <c r="J190" s="28">
        <f t="shared" si="32"/>
        <v>0</v>
      </c>
      <c r="K190" s="28">
        <f t="shared" si="32"/>
        <v>0</v>
      </c>
      <c r="M190" s="178"/>
      <c r="N190" s="179"/>
    </row>
    <row r="191" spans="1:14" ht="25.5" x14ac:dyDescent="0.2">
      <c r="A191" s="120" t="s">
        <v>249</v>
      </c>
      <c r="B191" s="5" t="s">
        <v>209</v>
      </c>
      <c r="C191" s="39"/>
      <c r="D191" s="39"/>
      <c r="E191" s="39"/>
      <c r="F191" s="39"/>
      <c r="G191" s="39"/>
      <c r="H191" s="28">
        <f t="shared" si="16"/>
        <v>37569601.649999999</v>
      </c>
      <c r="I191" s="28">
        <f t="shared" si="32"/>
        <v>37569601.649999999</v>
      </c>
      <c r="J191" s="28">
        <f t="shared" si="32"/>
        <v>0</v>
      </c>
      <c r="K191" s="28">
        <f t="shared" si="32"/>
        <v>0</v>
      </c>
      <c r="M191" s="178"/>
      <c r="N191" s="179"/>
    </row>
    <row r="192" spans="1:14" ht="25.5" x14ac:dyDescent="0.2">
      <c r="A192" s="10" t="s">
        <v>251</v>
      </c>
      <c r="B192" s="5" t="s">
        <v>122</v>
      </c>
      <c r="C192" s="39"/>
      <c r="D192" s="39"/>
      <c r="E192" s="39"/>
      <c r="F192" s="39"/>
      <c r="G192" s="39"/>
      <c r="H192" s="28">
        <f t="shared" si="16"/>
        <v>5113811.21</v>
      </c>
      <c r="I192" s="28">
        <f t="shared" si="32"/>
        <v>5113811.21</v>
      </c>
      <c r="J192" s="28">
        <f t="shared" si="32"/>
        <v>0</v>
      </c>
      <c r="K192" s="28">
        <f t="shared" si="32"/>
        <v>0</v>
      </c>
    </row>
    <row r="193" spans="1:12" ht="25.5" x14ac:dyDescent="0.2">
      <c r="A193" s="10" t="s">
        <v>249</v>
      </c>
      <c r="B193" s="5" t="s">
        <v>122</v>
      </c>
      <c r="C193" s="39"/>
      <c r="D193" s="39"/>
      <c r="E193" s="39"/>
      <c r="F193" s="39"/>
      <c r="G193" s="39"/>
      <c r="H193" s="28">
        <f t="shared" si="16"/>
        <v>97162412.900000006</v>
      </c>
      <c r="I193" s="28">
        <f t="shared" si="32"/>
        <v>97162412.900000006</v>
      </c>
      <c r="J193" s="28">
        <f t="shared" si="32"/>
        <v>0</v>
      </c>
      <c r="K193" s="28">
        <f t="shared" si="32"/>
        <v>0</v>
      </c>
    </row>
    <row r="194" spans="1:12" ht="25.5" x14ac:dyDescent="0.2">
      <c r="A194" s="276" t="s">
        <v>251</v>
      </c>
      <c r="B194" s="5" t="s">
        <v>202</v>
      </c>
      <c r="C194" s="39"/>
      <c r="D194" s="39"/>
      <c r="E194" s="39"/>
      <c r="F194" s="39"/>
      <c r="G194" s="39"/>
      <c r="H194" s="28">
        <f t="shared" si="16"/>
        <v>1194453.68</v>
      </c>
      <c r="I194" s="28">
        <f t="shared" si="32"/>
        <v>1194453.68</v>
      </c>
      <c r="J194" s="28">
        <f t="shared" si="32"/>
        <v>0</v>
      </c>
      <c r="K194" s="28">
        <f t="shared" si="32"/>
        <v>0</v>
      </c>
    </row>
    <row r="195" spans="1:12" ht="25.5" x14ac:dyDescent="0.2">
      <c r="A195" s="120" t="s">
        <v>249</v>
      </c>
      <c r="B195" s="5" t="s">
        <v>48</v>
      </c>
      <c r="C195" s="39"/>
      <c r="D195" s="39"/>
      <c r="E195" s="39"/>
      <c r="F195" s="39"/>
      <c r="G195" s="39"/>
      <c r="H195" s="28">
        <f t="shared" si="16"/>
        <v>22694619.890000001</v>
      </c>
      <c r="I195" s="28">
        <f t="shared" si="32"/>
        <v>22694619.890000001</v>
      </c>
      <c r="J195" s="28">
        <f t="shared" si="32"/>
        <v>0</v>
      </c>
      <c r="K195" s="28">
        <f t="shared" si="32"/>
        <v>0</v>
      </c>
    </row>
    <row r="196" spans="1:12" ht="25.5" x14ac:dyDescent="0.2">
      <c r="A196" s="10" t="s">
        <v>251</v>
      </c>
      <c r="B196" s="5" t="s">
        <v>123</v>
      </c>
      <c r="C196" s="10"/>
      <c r="D196" s="10"/>
      <c r="E196" s="10"/>
      <c r="F196" s="10"/>
      <c r="G196" s="10"/>
      <c r="H196" s="28">
        <f t="shared" si="16"/>
        <v>2855215.46</v>
      </c>
      <c r="I196" s="28">
        <f t="shared" si="32"/>
        <v>2855215.46</v>
      </c>
      <c r="J196" s="28">
        <f t="shared" si="32"/>
        <v>0</v>
      </c>
      <c r="K196" s="28">
        <f t="shared" si="32"/>
        <v>0</v>
      </c>
    </row>
    <row r="197" spans="1:12" ht="25.5" x14ac:dyDescent="0.2">
      <c r="A197" s="10" t="s">
        <v>249</v>
      </c>
      <c r="B197" s="5" t="s">
        <v>124</v>
      </c>
      <c r="C197" s="10"/>
      <c r="D197" s="10"/>
      <c r="E197" s="10"/>
      <c r="F197" s="10"/>
      <c r="G197" s="10"/>
      <c r="H197" s="28">
        <f t="shared" si="16"/>
        <v>54249093.75</v>
      </c>
      <c r="I197" s="28">
        <f t="shared" si="32"/>
        <v>54249093.75</v>
      </c>
      <c r="J197" s="28">
        <f t="shared" si="32"/>
        <v>0</v>
      </c>
      <c r="K197" s="28">
        <f t="shared" si="32"/>
        <v>0</v>
      </c>
    </row>
    <row r="198" spans="1:12" ht="25.5" x14ac:dyDescent="0.2">
      <c r="A198" s="120" t="s">
        <v>306</v>
      </c>
      <c r="B198" s="114" t="s">
        <v>372</v>
      </c>
      <c r="C198" s="10"/>
      <c r="D198" s="10"/>
      <c r="E198" s="10"/>
      <c r="F198" s="10"/>
      <c r="G198" s="10"/>
      <c r="H198" s="28">
        <f t="shared" si="16"/>
        <v>17974999.120000001</v>
      </c>
      <c r="I198" s="28">
        <f>I114</f>
        <v>17974999.120000001</v>
      </c>
      <c r="J198" s="28">
        <f>J114</f>
        <v>0</v>
      </c>
      <c r="K198" s="28">
        <f>K114</f>
        <v>0</v>
      </c>
    </row>
    <row r="199" spans="1:12" ht="25.5" x14ac:dyDescent="0.2">
      <c r="A199" s="86" t="s">
        <v>259</v>
      </c>
      <c r="B199" s="25" t="s">
        <v>125</v>
      </c>
      <c r="C199" s="10"/>
      <c r="D199" s="10"/>
      <c r="E199" s="10"/>
      <c r="F199" s="10"/>
      <c r="G199" s="10"/>
      <c r="H199" s="28">
        <f t="shared" si="16"/>
        <v>2330188.29</v>
      </c>
      <c r="I199" s="28">
        <f t="shared" ref="I199:K201" si="33">I159</f>
        <v>0</v>
      </c>
      <c r="J199" s="28">
        <f t="shared" si="33"/>
        <v>162665.76</v>
      </c>
      <c r="K199" s="28">
        <f t="shared" si="33"/>
        <v>2167522.5299999998</v>
      </c>
    </row>
    <row r="200" spans="1:12" ht="25.5" x14ac:dyDescent="0.2">
      <c r="A200" s="10" t="s">
        <v>258</v>
      </c>
      <c r="B200" s="5" t="s">
        <v>126</v>
      </c>
      <c r="C200" s="86"/>
      <c r="D200" s="86"/>
      <c r="E200" s="86"/>
      <c r="F200" s="86"/>
      <c r="G200" s="86"/>
      <c r="H200" s="28">
        <f t="shared" si="16"/>
        <v>2306321.21</v>
      </c>
      <c r="I200" s="29">
        <f t="shared" si="33"/>
        <v>0</v>
      </c>
      <c r="J200" s="29">
        <f t="shared" si="33"/>
        <v>160473.9</v>
      </c>
      <c r="K200" s="29">
        <f t="shared" si="33"/>
        <v>2145847.31</v>
      </c>
    </row>
    <row r="201" spans="1:12" ht="26.25" thickBot="1" x14ac:dyDescent="0.25">
      <c r="A201" s="17" t="s">
        <v>359</v>
      </c>
      <c r="B201" s="6" t="s">
        <v>127</v>
      </c>
      <c r="C201" s="40"/>
      <c r="D201" s="40"/>
      <c r="E201" s="40"/>
      <c r="F201" s="40"/>
      <c r="G201" s="40"/>
      <c r="H201" s="28">
        <f t="shared" si="16"/>
        <v>228382319.36000001</v>
      </c>
      <c r="I201" s="29">
        <f t="shared" si="33"/>
        <v>0</v>
      </c>
      <c r="J201" s="29">
        <f t="shared" si="33"/>
        <v>15943436</v>
      </c>
      <c r="K201" s="29">
        <f t="shared" si="33"/>
        <v>212438883.36000001</v>
      </c>
    </row>
    <row r="202" spans="1:12" ht="19.5" customHeight="1" thickBot="1" x14ac:dyDescent="0.25">
      <c r="A202" s="339" t="s">
        <v>292</v>
      </c>
      <c r="B202" s="339"/>
      <c r="C202" s="339"/>
      <c r="D202" s="339"/>
      <c r="E202" s="339"/>
      <c r="F202" s="339"/>
      <c r="G202" s="339"/>
      <c r="H202" s="339"/>
      <c r="I202" s="339"/>
      <c r="J202" s="339"/>
      <c r="K202" s="339"/>
    </row>
    <row r="203" spans="1:12" ht="21" customHeight="1" thickBot="1" x14ac:dyDescent="0.25">
      <c r="A203" s="340" t="s">
        <v>296</v>
      </c>
      <c r="B203" s="340"/>
      <c r="C203" s="340"/>
      <c r="D203" s="340"/>
      <c r="E203" s="340"/>
      <c r="F203" s="340"/>
      <c r="G203" s="340"/>
      <c r="H203" s="340"/>
      <c r="I203" s="340"/>
      <c r="J203" s="340"/>
      <c r="K203" s="340"/>
    </row>
    <row r="204" spans="1:12" ht="44.25" customHeight="1" thickBot="1" x14ac:dyDescent="0.25">
      <c r="A204" s="11" t="s">
        <v>282</v>
      </c>
      <c r="B204" s="261"/>
      <c r="C204" s="49"/>
      <c r="D204" s="49"/>
      <c r="E204" s="50"/>
      <c r="F204" s="50"/>
      <c r="G204" s="50"/>
      <c r="H204" s="78">
        <f>I204+J204+K204</f>
        <v>390176985.04000002</v>
      </c>
      <c r="I204" s="78">
        <f>I205+I251+I247</f>
        <v>136075609.5</v>
      </c>
      <c r="J204" s="78">
        <f>J205+J251+J247</f>
        <v>125149320.86</v>
      </c>
      <c r="K204" s="78">
        <f>K205+K251+K247</f>
        <v>128952054.68000001</v>
      </c>
      <c r="L204" s="3"/>
    </row>
    <row r="205" spans="1:12" ht="43.5" customHeight="1" x14ac:dyDescent="0.2">
      <c r="A205" s="301" t="s">
        <v>149</v>
      </c>
      <c r="B205" s="302"/>
      <c r="C205" s="303"/>
      <c r="D205" s="303"/>
      <c r="E205" s="304"/>
      <c r="F205" s="304"/>
      <c r="G205" s="304"/>
      <c r="H205" s="305">
        <f t="shared" ref="H205:H224" si="34">I205+J205+K205</f>
        <v>143170030.44</v>
      </c>
      <c r="I205" s="305">
        <f>I206+I210+I214+I217+I221+I225+I229+I233+I236+I239+I241+I243+I245</f>
        <v>64268654.899999999</v>
      </c>
      <c r="J205" s="305">
        <f>J206+J210+J214+J217+J221+J225+J229+J233+J236+J239+J241+J243+J245</f>
        <v>49949320.859999999</v>
      </c>
      <c r="K205" s="305">
        <f>K206+K210+K214+K217+K221+K225+K229+K233+K236+K239+K241+K243+K245</f>
        <v>28952054.68</v>
      </c>
      <c r="L205" s="3"/>
    </row>
    <row r="206" spans="1:12" ht="39" customHeight="1" x14ac:dyDescent="0.2">
      <c r="A206" s="204" t="s">
        <v>301</v>
      </c>
      <c r="B206" s="300" t="s">
        <v>297</v>
      </c>
      <c r="C206" s="256" t="s">
        <v>87</v>
      </c>
      <c r="D206" s="281" t="s">
        <v>266</v>
      </c>
      <c r="E206" s="251" t="s">
        <v>142</v>
      </c>
      <c r="F206" s="117">
        <v>674523</v>
      </c>
      <c r="G206" s="251">
        <v>6160477</v>
      </c>
      <c r="H206" s="15">
        <f t="shared" si="34"/>
        <v>13184900</v>
      </c>
      <c r="I206" s="15">
        <f>SUM(I207:I209)</f>
        <v>1184900</v>
      </c>
      <c r="J206" s="15">
        <f>SUM(J207:J209)</f>
        <v>0</v>
      </c>
      <c r="K206" s="15">
        <f>SUM(K207:K209)</f>
        <v>12000000</v>
      </c>
    </row>
    <row r="207" spans="1:12" ht="27.75" customHeight="1" x14ac:dyDescent="0.2">
      <c r="A207" s="276" t="s">
        <v>260</v>
      </c>
      <c r="B207" s="114" t="s">
        <v>371</v>
      </c>
      <c r="C207" s="256"/>
      <c r="D207" s="281"/>
      <c r="E207" s="251"/>
      <c r="F207" s="117"/>
      <c r="G207" s="251"/>
      <c r="H207" s="8">
        <f t="shared" si="34"/>
        <v>1184900</v>
      </c>
      <c r="I207" s="15">
        <v>1184900</v>
      </c>
      <c r="J207" s="15"/>
      <c r="K207" s="15"/>
      <c r="L207" s="58"/>
    </row>
    <row r="208" spans="1:12" ht="26.25" customHeight="1" x14ac:dyDescent="0.2">
      <c r="A208" s="10" t="s">
        <v>261</v>
      </c>
      <c r="B208" s="5" t="s">
        <v>407</v>
      </c>
      <c r="C208" s="171"/>
      <c r="D208" s="191"/>
      <c r="E208" s="154"/>
      <c r="F208" s="154"/>
      <c r="G208" s="154"/>
      <c r="H208" s="8">
        <f t="shared" si="34"/>
        <v>600000</v>
      </c>
      <c r="I208" s="8"/>
      <c r="J208" s="8"/>
      <c r="K208" s="8">
        <v>600000</v>
      </c>
      <c r="L208" s="62"/>
    </row>
    <row r="209" spans="1:15" ht="26.25" customHeight="1" thickBot="1" x14ac:dyDescent="0.25">
      <c r="A209" s="17" t="s">
        <v>262</v>
      </c>
      <c r="B209" s="6" t="s">
        <v>406</v>
      </c>
      <c r="C209" s="262"/>
      <c r="D209" s="214"/>
      <c r="E209" s="152"/>
      <c r="F209" s="152"/>
      <c r="G209" s="152"/>
      <c r="H209" s="14">
        <f t="shared" si="34"/>
        <v>11400000</v>
      </c>
      <c r="I209" s="14"/>
      <c r="J209" s="14"/>
      <c r="K209" s="14">
        <v>11400000</v>
      </c>
      <c r="L209" s="62"/>
    </row>
    <row r="210" spans="1:15" ht="95.25" customHeight="1" x14ac:dyDescent="0.2">
      <c r="A210" s="212" t="s">
        <v>263</v>
      </c>
      <c r="B210" s="25" t="s">
        <v>297</v>
      </c>
      <c r="C210" s="256" t="s">
        <v>97</v>
      </c>
      <c r="D210" s="213" t="s">
        <v>265</v>
      </c>
      <c r="E210" s="251" t="s">
        <v>143</v>
      </c>
      <c r="F210" s="117">
        <v>707883</v>
      </c>
      <c r="G210" s="251">
        <v>11992117</v>
      </c>
      <c r="H210" s="15">
        <f t="shared" si="34"/>
        <v>10299900</v>
      </c>
      <c r="I210" s="15">
        <f>SUM(I211:I213)</f>
        <v>799900</v>
      </c>
      <c r="J210" s="15">
        <f>SUM(J211:J213)</f>
        <v>0</v>
      </c>
      <c r="K210" s="15">
        <f>SUM(K211:K213)</f>
        <v>9500000</v>
      </c>
      <c r="O210" t="s">
        <v>264</v>
      </c>
    </row>
    <row r="211" spans="1:15" ht="27.75" customHeight="1" x14ac:dyDescent="0.2">
      <c r="A211" s="276" t="s">
        <v>260</v>
      </c>
      <c r="B211" s="114" t="s">
        <v>371</v>
      </c>
      <c r="C211" s="256"/>
      <c r="D211" s="281"/>
      <c r="E211" s="251"/>
      <c r="F211" s="117"/>
      <c r="G211" s="251"/>
      <c r="H211" s="8">
        <f>I211+J211+K211</f>
        <v>799900</v>
      </c>
      <c r="I211" s="15">
        <v>799900</v>
      </c>
      <c r="J211" s="15"/>
      <c r="K211" s="15"/>
      <c r="L211" s="58"/>
    </row>
    <row r="212" spans="1:15" ht="28.5" customHeight="1" x14ac:dyDescent="0.2">
      <c r="A212" s="10" t="s">
        <v>261</v>
      </c>
      <c r="B212" s="5" t="s">
        <v>409</v>
      </c>
      <c r="C212" s="263"/>
      <c r="D212" s="153"/>
      <c r="E212" s="210"/>
      <c r="F212" s="154"/>
      <c r="G212" s="211"/>
      <c r="H212" s="8">
        <f t="shared" si="34"/>
        <v>475000</v>
      </c>
      <c r="I212" s="8"/>
      <c r="J212" s="8"/>
      <c r="K212" s="8">
        <v>475000</v>
      </c>
      <c r="L212" s="58"/>
    </row>
    <row r="213" spans="1:15" ht="26.25" thickBot="1" x14ac:dyDescent="0.25">
      <c r="A213" s="17" t="s">
        <v>262</v>
      </c>
      <c r="B213" s="6" t="s">
        <v>408</v>
      </c>
      <c r="C213" s="272"/>
      <c r="D213" s="151"/>
      <c r="E213" s="273"/>
      <c r="F213" s="152"/>
      <c r="G213" s="274"/>
      <c r="H213" s="14">
        <f t="shared" si="34"/>
        <v>9025000</v>
      </c>
      <c r="I213" s="14"/>
      <c r="J213" s="14"/>
      <c r="K213" s="14">
        <v>9025000</v>
      </c>
      <c r="L213" s="58"/>
    </row>
    <row r="214" spans="1:15" ht="67.5" customHeight="1" x14ac:dyDescent="0.2">
      <c r="A214" s="201" t="s">
        <v>307</v>
      </c>
      <c r="B214" s="37" t="s">
        <v>297</v>
      </c>
      <c r="C214" s="105" t="s">
        <v>145</v>
      </c>
      <c r="D214" s="138" t="s">
        <v>265</v>
      </c>
      <c r="E214" s="136">
        <v>4906720</v>
      </c>
      <c r="F214" s="95">
        <v>2052631</v>
      </c>
      <c r="G214" s="136">
        <f>E214-F214</f>
        <v>2854089</v>
      </c>
      <c r="H214" s="36">
        <f t="shared" si="34"/>
        <v>3000000</v>
      </c>
      <c r="I214" s="36">
        <f>SUM(I215:I216)</f>
        <v>0</v>
      </c>
      <c r="J214" s="36">
        <f>SUM(J215:J216)</f>
        <v>0</v>
      </c>
      <c r="K214" s="36">
        <f>SUM(K215:K216)</f>
        <v>3000000</v>
      </c>
    </row>
    <row r="215" spans="1:15" ht="25.5" x14ac:dyDescent="0.2">
      <c r="A215" s="10" t="s">
        <v>261</v>
      </c>
      <c r="B215" s="5" t="s">
        <v>421</v>
      </c>
      <c r="C215" s="143"/>
      <c r="D215" s="215"/>
      <c r="E215" s="209"/>
      <c r="F215" s="206"/>
      <c r="G215" s="209"/>
      <c r="H215" s="8">
        <f t="shared" si="34"/>
        <v>150000</v>
      </c>
      <c r="I215" s="26"/>
      <c r="J215" s="26"/>
      <c r="K215" s="26">
        <v>150000</v>
      </c>
    </row>
    <row r="216" spans="1:15" ht="26.25" thickBot="1" x14ac:dyDescent="0.25">
      <c r="A216" s="17" t="s">
        <v>262</v>
      </c>
      <c r="B216" s="6" t="s">
        <v>422</v>
      </c>
      <c r="C216" s="13"/>
      <c r="D216" s="13"/>
      <c r="E216" s="133"/>
      <c r="F216" s="152"/>
      <c r="G216" s="152"/>
      <c r="H216" s="14">
        <f t="shared" si="34"/>
        <v>2850000</v>
      </c>
      <c r="I216" s="14"/>
      <c r="J216" s="14"/>
      <c r="K216" s="14">
        <v>2850000</v>
      </c>
      <c r="L216" s="58"/>
    </row>
    <row r="217" spans="1:15" ht="51" x14ac:dyDescent="0.2">
      <c r="A217" s="201" t="s">
        <v>350</v>
      </c>
      <c r="B217" s="47" t="s">
        <v>297</v>
      </c>
      <c r="C217" s="109" t="s">
        <v>88</v>
      </c>
      <c r="D217" s="109" t="s">
        <v>343</v>
      </c>
      <c r="E217" s="136">
        <v>45310080</v>
      </c>
      <c r="F217" s="95">
        <v>1982000</v>
      </c>
      <c r="G217" s="136">
        <f>E217-F217</f>
        <v>43328080</v>
      </c>
      <c r="H217" s="36">
        <f t="shared" si="34"/>
        <v>45410079.899999999</v>
      </c>
      <c r="I217" s="36">
        <f>SUM(I218:I220)</f>
        <v>45410079.899999999</v>
      </c>
      <c r="J217" s="36">
        <f>SUM(J219:J220)</f>
        <v>0</v>
      </c>
      <c r="K217" s="36">
        <f>SUM(K219:K220)</f>
        <v>0</v>
      </c>
      <c r="L217" s="58"/>
    </row>
    <row r="218" spans="1:15" ht="25.5" x14ac:dyDescent="0.2">
      <c r="A218" s="276" t="s">
        <v>260</v>
      </c>
      <c r="B218" s="114" t="s">
        <v>371</v>
      </c>
      <c r="C218" s="264"/>
      <c r="D218" s="264"/>
      <c r="E218" s="251"/>
      <c r="F218" s="117"/>
      <c r="G218" s="251"/>
      <c r="H218" s="8">
        <f>I218+J218+K218</f>
        <v>100000</v>
      </c>
      <c r="I218" s="15">
        <v>100000</v>
      </c>
      <c r="J218" s="279"/>
      <c r="K218" s="15"/>
      <c r="L218" s="58"/>
    </row>
    <row r="219" spans="1:15" ht="25.5" x14ac:dyDescent="0.2">
      <c r="A219" s="10" t="s">
        <v>261</v>
      </c>
      <c r="B219" s="5" t="s">
        <v>405</v>
      </c>
      <c r="C219" s="153"/>
      <c r="D219" s="153"/>
      <c r="E219" s="132"/>
      <c r="F219" s="154"/>
      <c r="G219" s="154"/>
      <c r="H219" s="8">
        <f>I219+J219+K219</f>
        <v>2265504</v>
      </c>
      <c r="I219" s="8">
        <v>2265504</v>
      </c>
      <c r="J219" s="207"/>
      <c r="K219" s="8"/>
      <c r="L219" s="58"/>
    </row>
    <row r="220" spans="1:15" ht="26.25" thickBot="1" x14ac:dyDescent="0.25">
      <c r="A220" s="17" t="s">
        <v>262</v>
      </c>
      <c r="B220" s="6" t="s">
        <v>404</v>
      </c>
      <c r="C220" s="151"/>
      <c r="D220" s="151"/>
      <c r="E220" s="206"/>
      <c r="F220" s="147"/>
      <c r="G220" s="147"/>
      <c r="H220" s="14">
        <f>I220+J220+K220</f>
        <v>43044575.899999999</v>
      </c>
      <c r="I220" s="26">
        <v>43044575.899999999</v>
      </c>
      <c r="J220" s="21"/>
      <c r="K220" s="26"/>
      <c r="L220" s="58"/>
    </row>
    <row r="221" spans="1:15" ht="78.75" customHeight="1" x14ac:dyDescent="0.2">
      <c r="A221" s="212" t="s">
        <v>267</v>
      </c>
      <c r="B221" s="25" t="s">
        <v>297</v>
      </c>
      <c r="C221" s="264" t="s">
        <v>89</v>
      </c>
      <c r="D221" s="87" t="s">
        <v>343</v>
      </c>
      <c r="E221" s="136">
        <v>1900000</v>
      </c>
      <c r="F221" s="95"/>
      <c r="G221" s="136">
        <f>E221-F221</f>
        <v>1900000</v>
      </c>
      <c r="H221" s="36">
        <f t="shared" si="34"/>
        <v>1209510</v>
      </c>
      <c r="I221" s="36">
        <f>SUM(I222:I224)</f>
        <v>1209510</v>
      </c>
      <c r="J221" s="36">
        <f>SUM(J223:J224)</f>
        <v>0</v>
      </c>
      <c r="K221" s="36">
        <f>SUM(K223:K224)</f>
        <v>0</v>
      </c>
      <c r="L221" s="62"/>
      <c r="N221" s="58"/>
    </row>
    <row r="222" spans="1:15" ht="29.25" customHeight="1" x14ac:dyDescent="0.2">
      <c r="A222" s="276" t="s">
        <v>260</v>
      </c>
      <c r="B222" s="114" t="s">
        <v>371</v>
      </c>
      <c r="C222" s="160"/>
      <c r="D222" s="12"/>
      <c r="E222" s="137"/>
      <c r="F222" s="103"/>
      <c r="G222" s="137"/>
      <c r="H222" s="8">
        <f t="shared" si="34"/>
        <v>100000</v>
      </c>
      <c r="I222" s="8">
        <v>100000</v>
      </c>
      <c r="J222" s="8"/>
      <c r="K222" s="8"/>
      <c r="L222" s="278"/>
      <c r="N222" s="58"/>
    </row>
    <row r="223" spans="1:15" ht="25.5" x14ac:dyDescent="0.2">
      <c r="A223" s="86" t="s">
        <v>261</v>
      </c>
      <c r="B223" s="25" t="s">
        <v>411</v>
      </c>
      <c r="C223" s="131"/>
      <c r="D223" s="208"/>
      <c r="E223" s="125"/>
      <c r="F223" s="125"/>
      <c r="G223" s="125"/>
      <c r="H223" s="15">
        <f t="shared" si="34"/>
        <v>55475.5</v>
      </c>
      <c r="I223" s="26">
        <v>55475.5</v>
      </c>
      <c r="J223" s="26"/>
      <c r="K223" s="26"/>
      <c r="L223" s="62"/>
      <c r="N223" s="58"/>
    </row>
    <row r="224" spans="1:15" ht="26.25" thickBot="1" x14ac:dyDescent="0.25">
      <c r="A224" s="17" t="s">
        <v>262</v>
      </c>
      <c r="B224" s="6" t="s">
        <v>410</v>
      </c>
      <c r="C224" s="194"/>
      <c r="D224" s="194"/>
      <c r="E224" s="104"/>
      <c r="F224" s="104"/>
      <c r="G224" s="104"/>
      <c r="H224" s="14">
        <f t="shared" si="34"/>
        <v>1054034.5</v>
      </c>
      <c r="I224" s="14">
        <v>1054034.5</v>
      </c>
      <c r="J224" s="14"/>
      <c r="K224" s="14"/>
      <c r="L224" s="62"/>
      <c r="N224" s="58"/>
    </row>
    <row r="225" spans="1:22" ht="66" customHeight="1" x14ac:dyDescent="0.2">
      <c r="A225" s="201" t="s">
        <v>139</v>
      </c>
      <c r="B225" s="118" t="s">
        <v>297</v>
      </c>
      <c r="C225" s="105" t="s">
        <v>90</v>
      </c>
      <c r="D225" s="35" t="s">
        <v>343</v>
      </c>
      <c r="E225" s="136">
        <v>5800000</v>
      </c>
      <c r="F225" s="95">
        <v>1505126.04</v>
      </c>
      <c r="G225" s="136">
        <f>E225-F225</f>
        <v>4294873.96</v>
      </c>
      <c r="H225" s="36">
        <f t="shared" ref="H225:H241" si="35">I225+J225+K225</f>
        <v>5222000</v>
      </c>
      <c r="I225" s="36">
        <f>SUM(I226:I228)</f>
        <v>5222000</v>
      </c>
      <c r="J225" s="36">
        <f>SUM(J226:J228)</f>
        <v>0</v>
      </c>
      <c r="K225" s="36">
        <f>SUM(K226:K228)</f>
        <v>0</v>
      </c>
      <c r="L225" s="186"/>
      <c r="M225" s="187"/>
      <c r="N225" s="183"/>
      <c r="O225" s="20"/>
      <c r="P225" s="184"/>
      <c r="Q225" s="21"/>
      <c r="R225" s="185"/>
      <c r="S225" s="21"/>
      <c r="T225" s="21"/>
      <c r="U225" s="21"/>
      <c r="V225" s="21"/>
    </row>
    <row r="226" spans="1:22" ht="26.25" customHeight="1" x14ac:dyDescent="0.2">
      <c r="A226" s="276" t="s">
        <v>260</v>
      </c>
      <c r="B226" s="114" t="s">
        <v>371</v>
      </c>
      <c r="C226" s="256"/>
      <c r="D226" s="87"/>
      <c r="E226" s="251"/>
      <c r="F226" s="117"/>
      <c r="G226" s="251"/>
      <c r="H226" s="8">
        <f t="shared" si="35"/>
        <v>222000</v>
      </c>
      <c r="I226" s="15">
        <v>222000</v>
      </c>
      <c r="J226" s="15"/>
      <c r="K226" s="15"/>
      <c r="L226" s="278"/>
      <c r="M226" s="187"/>
      <c r="N226" s="183"/>
      <c r="O226" s="20"/>
      <c r="P226" s="184"/>
      <c r="Q226" s="21"/>
      <c r="R226" s="185"/>
      <c r="S226" s="21"/>
      <c r="T226" s="21"/>
      <c r="U226" s="21"/>
      <c r="V226" s="21"/>
    </row>
    <row r="227" spans="1:22" ht="25.5" x14ac:dyDescent="0.2">
      <c r="A227" s="10" t="s">
        <v>261</v>
      </c>
      <c r="B227" s="5" t="s">
        <v>412</v>
      </c>
      <c r="C227" s="153"/>
      <c r="D227" s="153"/>
      <c r="E227" s="154"/>
      <c r="F227" s="154"/>
      <c r="G227" s="154"/>
      <c r="H227" s="8">
        <f t="shared" si="35"/>
        <v>250000</v>
      </c>
      <c r="I227" s="8">
        <v>250000</v>
      </c>
      <c r="J227" s="8"/>
      <c r="K227" s="8"/>
      <c r="L227" s="62"/>
      <c r="N227" s="58"/>
    </row>
    <row r="228" spans="1:22" ht="26.25" thickBot="1" x14ac:dyDescent="0.25">
      <c r="A228" s="17" t="s">
        <v>262</v>
      </c>
      <c r="B228" s="5" t="s">
        <v>413</v>
      </c>
      <c r="C228" s="205"/>
      <c r="D228" s="205"/>
      <c r="E228" s="147"/>
      <c r="F228" s="147"/>
      <c r="G228" s="147"/>
      <c r="H228" s="8">
        <f t="shared" si="35"/>
        <v>4750000</v>
      </c>
      <c r="I228" s="26">
        <v>4750000</v>
      </c>
      <c r="J228" s="26"/>
      <c r="K228" s="26"/>
      <c r="L228" s="62"/>
      <c r="N228" s="58"/>
    </row>
    <row r="229" spans="1:22" ht="80.25" customHeight="1" x14ac:dyDescent="0.2">
      <c r="A229" s="201" t="s">
        <v>362</v>
      </c>
      <c r="B229" s="118" t="s">
        <v>297</v>
      </c>
      <c r="C229" s="105" t="s">
        <v>91</v>
      </c>
      <c r="D229" s="109" t="s">
        <v>324</v>
      </c>
      <c r="E229" s="136" t="s">
        <v>144</v>
      </c>
      <c r="F229" s="95">
        <v>225196.55</v>
      </c>
      <c r="G229" s="136">
        <v>47743333.329999998</v>
      </c>
      <c r="H229" s="36">
        <f t="shared" si="35"/>
        <v>47607265</v>
      </c>
      <c r="I229" s="36">
        <f>SUM(I230:I232)</f>
        <v>2607265</v>
      </c>
      <c r="J229" s="36">
        <f>SUM(J231:J232)</f>
        <v>45000000</v>
      </c>
      <c r="K229" s="36">
        <f>SUM(K231:K232)</f>
        <v>0</v>
      </c>
      <c r="L229" s="62"/>
      <c r="N229" s="58"/>
    </row>
    <row r="230" spans="1:22" ht="28.5" customHeight="1" x14ac:dyDescent="0.2">
      <c r="A230" s="276" t="s">
        <v>260</v>
      </c>
      <c r="B230" s="114" t="s">
        <v>371</v>
      </c>
      <c r="C230" s="256"/>
      <c r="D230" s="264"/>
      <c r="E230" s="251"/>
      <c r="F230" s="117"/>
      <c r="G230" s="251"/>
      <c r="H230" s="8">
        <f t="shared" si="35"/>
        <v>2607265</v>
      </c>
      <c r="I230" s="15">
        <v>2607265</v>
      </c>
      <c r="J230" s="15"/>
      <c r="K230" s="15"/>
      <c r="L230" s="278"/>
      <c r="M230" s="124"/>
      <c r="N230" s="58"/>
    </row>
    <row r="231" spans="1:22" ht="25.5" x14ac:dyDescent="0.2">
      <c r="A231" s="10" t="s">
        <v>261</v>
      </c>
      <c r="B231" s="5" t="s">
        <v>414</v>
      </c>
      <c r="C231" s="57"/>
      <c r="D231" s="12"/>
      <c r="E231" s="137"/>
      <c r="F231" s="8"/>
      <c r="G231" s="28"/>
      <c r="H231" s="8">
        <f t="shared" si="35"/>
        <v>2250000</v>
      </c>
      <c r="I231" s="8"/>
      <c r="J231" s="8">
        <v>2250000</v>
      </c>
      <c r="K231" s="8"/>
      <c r="L231" s="62"/>
      <c r="N231" s="58"/>
    </row>
    <row r="232" spans="1:22" ht="26.25" thickBot="1" x14ac:dyDescent="0.25">
      <c r="A232" s="17" t="s">
        <v>262</v>
      </c>
      <c r="B232" s="6" t="s">
        <v>415</v>
      </c>
      <c r="C232" s="51"/>
      <c r="D232" s="13"/>
      <c r="E232" s="164"/>
      <c r="F232" s="14"/>
      <c r="G232" s="30"/>
      <c r="H232" s="14">
        <f t="shared" si="35"/>
        <v>42750000</v>
      </c>
      <c r="I232" s="14"/>
      <c r="J232" s="14">
        <v>42750000</v>
      </c>
      <c r="K232" s="14"/>
      <c r="L232" s="62"/>
      <c r="N232" s="58"/>
    </row>
    <row r="233" spans="1:22" ht="45.75" customHeight="1" x14ac:dyDescent="0.2">
      <c r="A233" s="203" t="s">
        <v>268</v>
      </c>
      <c r="B233" s="161" t="s">
        <v>297</v>
      </c>
      <c r="C233" s="143" t="s">
        <v>92</v>
      </c>
      <c r="D233" s="131" t="s">
        <v>278</v>
      </c>
      <c r="E233" s="190" t="s">
        <v>86</v>
      </c>
      <c r="F233" s="125"/>
      <c r="G233" s="190" t="s">
        <v>86</v>
      </c>
      <c r="H233" s="36">
        <f>I233+J233+K233</f>
        <v>9301375.5399999991</v>
      </c>
      <c r="I233" s="36">
        <f>SUM(I234:I235)</f>
        <v>3000000</v>
      </c>
      <c r="J233" s="36">
        <f>SUM(J234:J235)</f>
        <v>1849320.86</v>
      </c>
      <c r="K233" s="36">
        <f>SUM(K234:K235)</f>
        <v>4452054.68</v>
      </c>
      <c r="L233" s="62"/>
      <c r="N233" s="58"/>
    </row>
    <row r="234" spans="1:22" ht="25.5" x14ac:dyDescent="0.2">
      <c r="A234" s="10" t="s">
        <v>260</v>
      </c>
      <c r="B234" s="114" t="s">
        <v>371</v>
      </c>
      <c r="C234" s="57"/>
      <c r="D234" s="12"/>
      <c r="E234" s="137"/>
      <c r="F234" s="8"/>
      <c r="G234" s="28"/>
      <c r="H234" s="8">
        <f t="shared" si="35"/>
        <v>3000000</v>
      </c>
      <c r="I234" s="8">
        <v>3000000</v>
      </c>
      <c r="J234" s="8"/>
      <c r="K234" s="8"/>
      <c r="L234" s="62"/>
      <c r="N234" s="58"/>
    </row>
    <row r="235" spans="1:22" ht="26.25" thickBot="1" x14ac:dyDescent="0.25">
      <c r="A235" s="17" t="s">
        <v>260</v>
      </c>
      <c r="B235" s="6" t="s">
        <v>319</v>
      </c>
      <c r="C235" s="51"/>
      <c r="D235" s="13"/>
      <c r="E235" s="164"/>
      <c r="F235" s="14"/>
      <c r="G235" s="30"/>
      <c r="H235" s="14">
        <f t="shared" si="35"/>
        <v>6301375.54</v>
      </c>
      <c r="I235" s="14"/>
      <c r="J235" s="104">
        <v>1849320.86</v>
      </c>
      <c r="K235" s="14">
        <v>4452054.68</v>
      </c>
      <c r="L235" s="62"/>
      <c r="N235" s="58"/>
    </row>
    <row r="236" spans="1:22" ht="43.5" customHeight="1" x14ac:dyDescent="0.2">
      <c r="A236" s="203" t="s">
        <v>269</v>
      </c>
      <c r="B236" s="37" t="s">
        <v>297</v>
      </c>
      <c r="C236" s="105" t="s">
        <v>93</v>
      </c>
      <c r="D236" s="109" t="s">
        <v>324</v>
      </c>
      <c r="E236" s="136" t="s">
        <v>94</v>
      </c>
      <c r="F236" s="95"/>
      <c r="G236" s="136" t="s">
        <v>94</v>
      </c>
      <c r="H236" s="36">
        <f t="shared" si="35"/>
        <v>3300000</v>
      </c>
      <c r="I236" s="36">
        <f>SUM(I237:I238)</f>
        <v>1300000</v>
      </c>
      <c r="J236" s="36">
        <f>SUM(J237:J238)</f>
        <v>2000000</v>
      </c>
      <c r="K236" s="36">
        <f>SUM(K237:K238)</f>
        <v>0</v>
      </c>
      <c r="L236" s="62"/>
      <c r="N236" s="58"/>
    </row>
    <row r="237" spans="1:22" ht="25.5" x14ac:dyDescent="0.2">
      <c r="A237" s="10" t="s">
        <v>260</v>
      </c>
      <c r="B237" s="114" t="s">
        <v>371</v>
      </c>
      <c r="C237" s="57"/>
      <c r="D237" s="12"/>
      <c r="E237" s="137"/>
      <c r="F237" s="8"/>
      <c r="G237" s="28"/>
      <c r="H237" s="8">
        <f t="shared" si="35"/>
        <v>1300000</v>
      </c>
      <c r="I237" s="8">
        <v>1300000</v>
      </c>
      <c r="J237" s="8"/>
      <c r="K237" s="8"/>
      <c r="L237" s="62"/>
      <c r="N237" s="58"/>
    </row>
    <row r="238" spans="1:22" ht="26.25" thickBot="1" x14ac:dyDescent="0.25">
      <c r="A238" s="17" t="s">
        <v>260</v>
      </c>
      <c r="B238" s="6" t="s">
        <v>319</v>
      </c>
      <c r="C238" s="51"/>
      <c r="D238" s="13"/>
      <c r="E238" s="164"/>
      <c r="F238" s="14"/>
      <c r="G238" s="30"/>
      <c r="H238" s="14">
        <f t="shared" si="35"/>
        <v>2000000</v>
      </c>
      <c r="I238" s="14"/>
      <c r="J238" s="14">
        <v>2000000</v>
      </c>
      <c r="K238" s="14"/>
      <c r="L238" s="62"/>
      <c r="N238" s="58"/>
    </row>
    <row r="239" spans="1:22" ht="45" customHeight="1" x14ac:dyDescent="0.2">
      <c r="A239" s="201" t="s">
        <v>270</v>
      </c>
      <c r="B239" s="37" t="s">
        <v>318</v>
      </c>
      <c r="C239" s="105" t="s">
        <v>95</v>
      </c>
      <c r="D239" s="105" t="s">
        <v>274</v>
      </c>
      <c r="E239" s="136" t="s">
        <v>96</v>
      </c>
      <c r="F239" s="95"/>
      <c r="G239" s="136" t="s">
        <v>96</v>
      </c>
      <c r="H239" s="36">
        <f>I239+J239+K239</f>
        <v>600000</v>
      </c>
      <c r="I239" s="36">
        <f>SUM(I240)</f>
        <v>0</v>
      </c>
      <c r="J239" s="36">
        <f>SUM(J240)</f>
        <v>600000</v>
      </c>
      <c r="K239" s="36">
        <f>SUM(K240)</f>
        <v>0</v>
      </c>
      <c r="L239" s="62"/>
      <c r="N239" s="58"/>
    </row>
    <row r="240" spans="1:22" ht="26.25" thickBot="1" x14ac:dyDescent="0.25">
      <c r="A240" s="17" t="s">
        <v>260</v>
      </c>
      <c r="B240" s="115" t="s">
        <v>371</v>
      </c>
      <c r="C240" s="51"/>
      <c r="D240" s="13"/>
      <c r="E240" s="164"/>
      <c r="F240" s="14"/>
      <c r="G240" s="30"/>
      <c r="H240" s="14">
        <f t="shared" si="35"/>
        <v>600000</v>
      </c>
      <c r="I240" s="14"/>
      <c r="J240" s="14">
        <v>600000</v>
      </c>
      <c r="K240" s="14"/>
      <c r="L240" s="62"/>
      <c r="N240" s="58"/>
    </row>
    <row r="241" spans="1:14" ht="42" customHeight="1" x14ac:dyDescent="0.2">
      <c r="A241" s="201" t="s">
        <v>272</v>
      </c>
      <c r="B241" s="37" t="s">
        <v>318</v>
      </c>
      <c r="C241" s="105" t="s">
        <v>97</v>
      </c>
      <c r="D241" s="38" t="s">
        <v>274</v>
      </c>
      <c r="E241" s="136" t="s">
        <v>98</v>
      </c>
      <c r="F241" s="95"/>
      <c r="G241" s="136" t="s">
        <v>99</v>
      </c>
      <c r="H241" s="36">
        <f t="shared" si="35"/>
        <v>500000</v>
      </c>
      <c r="I241" s="36">
        <f>SUM(I242)</f>
        <v>0</v>
      </c>
      <c r="J241" s="36">
        <f>SUM(J242)</f>
        <v>500000</v>
      </c>
      <c r="K241" s="36">
        <f>SUM(K242)</f>
        <v>0</v>
      </c>
      <c r="L241" s="62"/>
      <c r="N241" s="58"/>
    </row>
    <row r="242" spans="1:14" ht="26.25" thickBot="1" x14ac:dyDescent="0.25">
      <c r="A242" s="17" t="s">
        <v>260</v>
      </c>
      <c r="B242" s="115" t="s">
        <v>371</v>
      </c>
      <c r="C242" s="51"/>
      <c r="D242" s="13"/>
      <c r="E242" s="164"/>
      <c r="F242" s="14"/>
      <c r="G242" s="30"/>
      <c r="H242" s="14">
        <f t="shared" ref="H242:H250" si="36">I242+J242+K242</f>
        <v>500000</v>
      </c>
      <c r="I242" s="14"/>
      <c r="J242" s="14">
        <v>500000</v>
      </c>
      <c r="K242" s="14"/>
      <c r="L242" s="62"/>
      <c r="N242" s="58"/>
    </row>
    <row r="243" spans="1:14" ht="63.75" x14ac:dyDescent="0.2">
      <c r="A243" s="201" t="s">
        <v>273</v>
      </c>
      <c r="B243" s="37" t="s">
        <v>318</v>
      </c>
      <c r="C243" s="105" t="s">
        <v>100</v>
      </c>
      <c r="D243" s="38" t="s">
        <v>271</v>
      </c>
      <c r="E243" s="136" t="s">
        <v>101</v>
      </c>
      <c r="F243" s="252"/>
      <c r="G243" s="136" t="s">
        <v>101</v>
      </c>
      <c r="H243" s="36">
        <f t="shared" si="36"/>
        <v>2900000</v>
      </c>
      <c r="I243" s="36">
        <f>SUM(I244)</f>
        <v>2900000</v>
      </c>
      <c r="J243" s="36">
        <f>SUM(J244)</f>
        <v>0</v>
      </c>
      <c r="K243" s="36">
        <f>SUM(K244)</f>
        <v>0</v>
      </c>
      <c r="L243" s="62"/>
      <c r="N243" s="58"/>
    </row>
    <row r="244" spans="1:14" ht="26.25" thickBot="1" x14ac:dyDescent="0.25">
      <c r="A244" s="17" t="s">
        <v>260</v>
      </c>
      <c r="B244" s="115" t="s">
        <v>371</v>
      </c>
      <c r="C244" s="51"/>
      <c r="D244" s="13"/>
      <c r="E244" s="164"/>
      <c r="F244" s="14"/>
      <c r="G244" s="30"/>
      <c r="H244" s="14">
        <f t="shared" si="36"/>
        <v>2900000</v>
      </c>
      <c r="I244" s="14">
        <v>2900000</v>
      </c>
      <c r="J244" s="14"/>
      <c r="K244" s="14"/>
      <c r="L244" s="62"/>
      <c r="N244" s="58"/>
    </row>
    <row r="245" spans="1:14" ht="38.25" x14ac:dyDescent="0.2">
      <c r="A245" s="113" t="s">
        <v>171</v>
      </c>
      <c r="B245" s="47" t="s">
        <v>318</v>
      </c>
      <c r="C245" s="38" t="s">
        <v>221</v>
      </c>
      <c r="D245" s="282" t="s">
        <v>198</v>
      </c>
      <c r="E245" s="136" t="s">
        <v>197</v>
      </c>
      <c r="F245" s="95">
        <v>562346</v>
      </c>
      <c r="G245" s="136" t="s">
        <v>222</v>
      </c>
      <c r="H245" s="36">
        <f t="shared" si="36"/>
        <v>635000</v>
      </c>
      <c r="I245" s="36">
        <f>SUM(I246)</f>
        <v>635000</v>
      </c>
      <c r="J245" s="36">
        <f>SUM(J246)</f>
        <v>0</v>
      </c>
      <c r="K245" s="36">
        <f>SUM(K246)</f>
        <v>0</v>
      </c>
      <c r="L245" s="62"/>
      <c r="N245" s="58"/>
    </row>
    <row r="246" spans="1:14" ht="26.25" thickBot="1" x14ac:dyDescent="0.25">
      <c r="A246" s="17" t="s">
        <v>260</v>
      </c>
      <c r="B246" s="115" t="s">
        <v>371</v>
      </c>
      <c r="C246" s="200"/>
      <c r="D246" s="90"/>
      <c r="E246" s="216"/>
      <c r="F246" s="27"/>
      <c r="G246" s="163"/>
      <c r="H246" s="27">
        <f t="shared" si="36"/>
        <v>635000</v>
      </c>
      <c r="I246" s="27">
        <v>635000</v>
      </c>
      <c r="J246" s="27"/>
      <c r="K246" s="27"/>
      <c r="L246" s="62"/>
      <c r="N246" s="58"/>
    </row>
    <row r="247" spans="1:14" ht="54.75" thickBot="1" x14ac:dyDescent="0.25">
      <c r="A247" s="63" t="s">
        <v>29</v>
      </c>
      <c r="B247" s="314"/>
      <c r="C247" s="200"/>
      <c r="D247" s="90"/>
      <c r="E247" s="216"/>
      <c r="F247" s="27"/>
      <c r="G247" s="163"/>
      <c r="H247" s="315">
        <f t="shared" si="36"/>
        <v>200000000</v>
      </c>
      <c r="I247" s="315">
        <f>I248</f>
        <v>40000000</v>
      </c>
      <c r="J247" s="315">
        <f>J248</f>
        <v>60000000</v>
      </c>
      <c r="K247" s="315">
        <f>K248</f>
        <v>100000000</v>
      </c>
      <c r="L247" s="62"/>
      <c r="N247" s="58"/>
    </row>
    <row r="248" spans="1:14" ht="25.5" x14ac:dyDescent="0.2">
      <c r="A248" s="203" t="s">
        <v>30</v>
      </c>
      <c r="B248" s="296"/>
      <c r="C248" s="202"/>
      <c r="D248" s="208"/>
      <c r="E248" s="190"/>
      <c r="F248" s="26"/>
      <c r="G248" s="188"/>
      <c r="H248" s="26">
        <f t="shared" si="36"/>
        <v>200000000</v>
      </c>
      <c r="I248" s="26">
        <f>SUM(I249:I250)</f>
        <v>40000000</v>
      </c>
      <c r="J248" s="26">
        <f>SUM(J249:J250)</f>
        <v>60000000</v>
      </c>
      <c r="K248" s="26">
        <f>SUM(K249:K250)</f>
        <v>100000000</v>
      </c>
      <c r="L248" s="62"/>
      <c r="N248" s="58"/>
    </row>
    <row r="249" spans="1:14" ht="25.5" x14ac:dyDescent="0.2">
      <c r="A249" s="120" t="s">
        <v>31</v>
      </c>
      <c r="B249" s="114" t="s">
        <v>32</v>
      </c>
      <c r="C249" s="57"/>
      <c r="D249" s="12"/>
      <c r="E249" s="137"/>
      <c r="F249" s="8"/>
      <c r="G249" s="28"/>
      <c r="H249" s="8">
        <f t="shared" si="36"/>
        <v>0</v>
      </c>
      <c r="I249" s="103"/>
      <c r="J249" s="103"/>
      <c r="K249" s="103"/>
      <c r="L249" s="62"/>
      <c r="M249" s="62"/>
      <c r="N249" s="62"/>
    </row>
    <row r="250" spans="1:14" ht="26.25" thickBot="1" x14ac:dyDescent="0.25">
      <c r="A250" s="107" t="s">
        <v>34</v>
      </c>
      <c r="B250" s="115" t="s">
        <v>33</v>
      </c>
      <c r="C250" s="200"/>
      <c r="D250" s="90"/>
      <c r="E250" s="216"/>
      <c r="F250" s="27"/>
      <c r="G250" s="163"/>
      <c r="H250" s="27">
        <f t="shared" si="36"/>
        <v>200000000</v>
      </c>
      <c r="I250" s="27">
        <v>40000000</v>
      </c>
      <c r="J250" s="27">
        <v>60000000</v>
      </c>
      <c r="K250" s="27">
        <v>100000000</v>
      </c>
      <c r="L250" s="62"/>
      <c r="M250" s="62"/>
      <c r="N250" s="62"/>
    </row>
    <row r="251" spans="1:14" ht="68.25" thickBot="1" x14ac:dyDescent="0.25">
      <c r="A251" s="63" t="s">
        <v>151</v>
      </c>
      <c r="B251" s="96"/>
      <c r="C251" s="49"/>
      <c r="D251" s="49"/>
      <c r="E251" s="50"/>
      <c r="F251" s="50"/>
      <c r="G251" s="50"/>
      <c r="H251" s="64">
        <f t="shared" ref="H251:H276" si="37">I251+J251+K251</f>
        <v>47006954.600000001</v>
      </c>
      <c r="I251" s="64">
        <f>I258+I263+I268+I273+I277+I281+I252</f>
        <v>31806954.600000001</v>
      </c>
      <c r="J251" s="64">
        <f>J258+J263+J268+J273+J277+J281+J252</f>
        <v>15200000</v>
      </c>
      <c r="K251" s="64">
        <f>K258+K263+K268+K273+K277+K281+K252</f>
        <v>0</v>
      </c>
      <c r="L251" s="61"/>
      <c r="N251" s="58"/>
    </row>
    <row r="252" spans="1:14" ht="76.5" x14ac:dyDescent="0.2">
      <c r="A252" s="201" t="s">
        <v>446</v>
      </c>
      <c r="B252" s="118" t="s">
        <v>297</v>
      </c>
      <c r="C252" s="35" t="s">
        <v>351</v>
      </c>
      <c r="D252" s="109" t="s">
        <v>343</v>
      </c>
      <c r="E252" s="136">
        <v>8035070</v>
      </c>
      <c r="F252" s="95">
        <v>4462875.72</v>
      </c>
      <c r="G252" s="136">
        <f>E252-F252</f>
        <v>3572194.2800000003</v>
      </c>
      <c r="H252" s="36">
        <f t="shared" ref="H252:H257" si="38">I252+J252+K252</f>
        <v>3589174.1500000004</v>
      </c>
      <c r="I252" s="36">
        <f>SUM(I253:I254)</f>
        <v>3589174.1500000004</v>
      </c>
      <c r="J252" s="36">
        <f>SUM(J253:J254)</f>
        <v>0</v>
      </c>
      <c r="K252" s="36">
        <f>SUM(K253:K254)</f>
        <v>0</v>
      </c>
      <c r="L252" s="61"/>
      <c r="N252" s="58"/>
    </row>
    <row r="253" spans="1:14" ht="25.5" x14ac:dyDescent="0.2">
      <c r="A253" s="10" t="s">
        <v>177</v>
      </c>
      <c r="B253" s="114" t="s">
        <v>178</v>
      </c>
      <c r="C253" s="12"/>
      <c r="D253" s="160"/>
      <c r="E253" s="137"/>
      <c r="F253" s="103"/>
      <c r="G253" s="137"/>
      <c r="H253" s="8">
        <f t="shared" si="38"/>
        <v>35891.74</v>
      </c>
      <c r="I253" s="8">
        <v>35891.74</v>
      </c>
      <c r="J253" s="8"/>
      <c r="K253" s="8"/>
      <c r="L253" s="280"/>
      <c r="N253" s="58"/>
    </row>
    <row r="254" spans="1:14" ht="25.5" x14ac:dyDescent="0.2">
      <c r="A254" s="120" t="s">
        <v>24</v>
      </c>
      <c r="B254" s="114" t="s">
        <v>25</v>
      </c>
      <c r="C254" s="12"/>
      <c r="D254" s="160"/>
      <c r="E254" s="137"/>
      <c r="F254" s="103"/>
      <c r="G254" s="137"/>
      <c r="H254" s="8">
        <f t="shared" si="38"/>
        <v>3553282.41</v>
      </c>
      <c r="I254" s="8">
        <v>3553282.41</v>
      </c>
      <c r="J254" s="8"/>
      <c r="K254" s="8"/>
      <c r="L254" s="280"/>
      <c r="N254" s="58"/>
    </row>
    <row r="255" spans="1:14" ht="29.25" customHeight="1" x14ac:dyDescent="0.2">
      <c r="A255" s="10" t="s">
        <v>356</v>
      </c>
      <c r="B255" s="228"/>
      <c r="C255" s="153"/>
      <c r="D255" s="153"/>
      <c r="E255" s="154"/>
      <c r="F255" s="154"/>
      <c r="G255" s="154"/>
      <c r="H255" s="139">
        <f t="shared" si="38"/>
        <v>76.040000000000006</v>
      </c>
      <c r="I255" s="139">
        <v>76.040000000000006</v>
      </c>
      <c r="J255" s="139"/>
      <c r="K255" s="139"/>
      <c r="L255" s="61"/>
      <c r="N255" s="58"/>
    </row>
    <row r="256" spans="1:14" ht="27.75" customHeight="1" x14ac:dyDescent="0.2">
      <c r="A256" s="10" t="s">
        <v>447</v>
      </c>
      <c r="B256" s="228"/>
      <c r="C256" s="153"/>
      <c r="D256" s="153"/>
      <c r="E256" s="154"/>
      <c r="F256" s="154"/>
      <c r="G256" s="154"/>
      <c r="H256" s="139">
        <f t="shared" si="38"/>
        <v>75.5</v>
      </c>
      <c r="I256" s="139">
        <v>75.5</v>
      </c>
      <c r="J256" s="139"/>
      <c r="K256" s="139"/>
      <c r="L256" s="61"/>
      <c r="N256" s="58"/>
    </row>
    <row r="257" spans="1:14" ht="28.5" customHeight="1" thickBot="1" x14ac:dyDescent="0.25">
      <c r="A257" s="17" t="s">
        <v>448</v>
      </c>
      <c r="B257" s="227"/>
      <c r="C257" s="205"/>
      <c r="D257" s="205"/>
      <c r="E257" s="147"/>
      <c r="F257" s="147"/>
      <c r="G257" s="147"/>
      <c r="H257" s="110">
        <f t="shared" si="38"/>
        <v>7453.03</v>
      </c>
      <c r="I257" s="162">
        <v>7453.03</v>
      </c>
      <c r="J257" s="162"/>
      <c r="K257" s="162"/>
      <c r="L257" s="61"/>
      <c r="N257" s="58"/>
    </row>
    <row r="258" spans="1:14" ht="63.75" customHeight="1" x14ac:dyDescent="0.2">
      <c r="A258" s="201" t="s">
        <v>302</v>
      </c>
      <c r="B258" s="118" t="s">
        <v>297</v>
      </c>
      <c r="C258" s="35" t="s">
        <v>382</v>
      </c>
      <c r="D258" s="35" t="s">
        <v>343</v>
      </c>
      <c r="E258" s="136">
        <v>8710150</v>
      </c>
      <c r="F258" s="95">
        <f>E258-G258</f>
        <v>761645</v>
      </c>
      <c r="G258" s="136">
        <v>7948505</v>
      </c>
      <c r="H258" s="36">
        <f t="shared" si="37"/>
        <v>8672544.9000000004</v>
      </c>
      <c r="I258" s="36">
        <f>SUM(I259:I262)</f>
        <v>8672544.9000000004</v>
      </c>
      <c r="J258" s="36">
        <f>SUM(J260:J262)</f>
        <v>0</v>
      </c>
      <c r="K258" s="36">
        <f>SUM(K260:K262)</f>
        <v>0</v>
      </c>
      <c r="L258" s="58"/>
      <c r="N258" s="59"/>
    </row>
    <row r="259" spans="1:14" ht="30" customHeight="1" x14ac:dyDescent="0.2">
      <c r="A259" s="276" t="s">
        <v>377</v>
      </c>
      <c r="B259" s="114" t="s">
        <v>371</v>
      </c>
      <c r="C259" s="87"/>
      <c r="D259" s="87"/>
      <c r="E259" s="251"/>
      <c r="F259" s="117"/>
      <c r="G259" s="251"/>
      <c r="H259" s="8">
        <f t="shared" si="37"/>
        <v>112813.18</v>
      </c>
      <c r="I259" s="15">
        <v>112813.18</v>
      </c>
      <c r="J259" s="15"/>
      <c r="K259" s="15"/>
      <c r="L259" s="280"/>
      <c r="M259" s="124"/>
      <c r="N259" s="59"/>
    </row>
    <row r="260" spans="1:14" ht="38.25" x14ac:dyDescent="0.2">
      <c r="A260" s="10" t="s">
        <v>275</v>
      </c>
      <c r="B260" s="114" t="s">
        <v>16</v>
      </c>
      <c r="C260" s="12"/>
      <c r="D260" s="12"/>
      <c r="E260" s="103"/>
      <c r="F260" s="103"/>
      <c r="G260" s="103"/>
      <c r="H260" s="8">
        <f t="shared" si="37"/>
        <v>85597.32</v>
      </c>
      <c r="I260" s="8">
        <v>85597.32</v>
      </c>
      <c r="J260" s="8"/>
      <c r="K260" s="154"/>
      <c r="L260" s="58"/>
      <c r="N260" s="59"/>
    </row>
    <row r="261" spans="1:14" ht="38.25" x14ac:dyDescent="0.2">
      <c r="A261" s="10" t="s">
        <v>276</v>
      </c>
      <c r="B261" s="5" t="s">
        <v>15</v>
      </c>
      <c r="C261" s="12"/>
      <c r="D261" s="12"/>
      <c r="E261" s="103"/>
      <c r="F261" s="103"/>
      <c r="G261" s="103"/>
      <c r="H261" s="8">
        <f t="shared" si="37"/>
        <v>858934.4</v>
      </c>
      <c r="I261" s="8">
        <v>858934.4</v>
      </c>
      <c r="J261" s="8"/>
      <c r="K261" s="154"/>
      <c r="L261" s="58"/>
      <c r="N261" s="59"/>
    </row>
    <row r="262" spans="1:14" ht="39" thickBot="1" x14ac:dyDescent="0.25">
      <c r="A262" s="17" t="s">
        <v>11</v>
      </c>
      <c r="B262" s="6" t="s">
        <v>64</v>
      </c>
      <c r="C262" s="13"/>
      <c r="D262" s="13"/>
      <c r="E262" s="104"/>
      <c r="F262" s="104"/>
      <c r="G262" s="104"/>
      <c r="H262" s="14">
        <f t="shared" si="37"/>
        <v>7615200</v>
      </c>
      <c r="I262" s="14">
        <v>7615200</v>
      </c>
      <c r="J262" s="14"/>
      <c r="K262" s="152"/>
      <c r="N262" s="59"/>
    </row>
    <row r="263" spans="1:14" ht="81.75" customHeight="1" x14ac:dyDescent="0.2">
      <c r="A263" s="201" t="s">
        <v>303</v>
      </c>
      <c r="B263" s="118" t="s">
        <v>297</v>
      </c>
      <c r="C263" s="35" t="s">
        <v>383</v>
      </c>
      <c r="D263" s="35" t="s">
        <v>343</v>
      </c>
      <c r="E263" s="136">
        <v>7036700</v>
      </c>
      <c r="F263" s="95">
        <f>E263-G263</f>
        <v>702020</v>
      </c>
      <c r="G263" s="136">
        <v>6334680</v>
      </c>
      <c r="H263" s="36">
        <f t="shared" si="37"/>
        <v>7106156.0099999998</v>
      </c>
      <c r="I263" s="36">
        <f>SUM(I264:I267)</f>
        <v>7106156.0099999998</v>
      </c>
      <c r="J263" s="36">
        <f>SUM(J265:J267)</f>
        <v>0</v>
      </c>
      <c r="K263" s="36">
        <f>SUM(K265:K267)</f>
        <v>0</v>
      </c>
      <c r="N263" s="59"/>
    </row>
    <row r="264" spans="1:14" ht="30.75" customHeight="1" x14ac:dyDescent="0.2">
      <c r="A264" s="276" t="s">
        <v>377</v>
      </c>
      <c r="B264" s="114" t="s">
        <v>371</v>
      </c>
      <c r="C264" s="87"/>
      <c r="D264" s="87"/>
      <c r="E264" s="251"/>
      <c r="F264" s="117"/>
      <c r="G264" s="251"/>
      <c r="H264" s="15">
        <f t="shared" si="37"/>
        <v>97813.18</v>
      </c>
      <c r="I264" s="15">
        <v>97813.18</v>
      </c>
      <c r="J264" s="15"/>
      <c r="K264" s="15"/>
      <c r="L264" s="280"/>
      <c r="M264" s="124"/>
      <c r="N264" s="59"/>
    </row>
    <row r="265" spans="1:14" ht="38.25" x14ac:dyDescent="0.2">
      <c r="A265" s="86" t="s">
        <v>275</v>
      </c>
      <c r="B265" s="114" t="s">
        <v>14</v>
      </c>
      <c r="C265" s="170"/>
      <c r="D265" s="170"/>
      <c r="E265" s="117"/>
      <c r="F265" s="117"/>
      <c r="G265" s="117"/>
      <c r="H265" s="15">
        <f t="shared" si="37"/>
        <v>70083.429999999993</v>
      </c>
      <c r="I265" s="15">
        <v>70083.429999999993</v>
      </c>
      <c r="J265" s="15"/>
      <c r="K265" s="15"/>
      <c r="L265" s="280"/>
      <c r="N265" s="59"/>
    </row>
    <row r="266" spans="1:14" ht="38.25" x14ac:dyDescent="0.2">
      <c r="A266" s="10" t="s">
        <v>276</v>
      </c>
      <c r="B266" s="5" t="s">
        <v>13</v>
      </c>
      <c r="C266" s="12"/>
      <c r="D266" s="12"/>
      <c r="E266" s="103"/>
      <c r="F266" s="103"/>
      <c r="G266" s="103"/>
      <c r="H266" s="8">
        <f t="shared" si="37"/>
        <v>729359.4</v>
      </c>
      <c r="I266" s="8">
        <v>729359.4</v>
      </c>
      <c r="J266" s="8"/>
      <c r="K266" s="8"/>
      <c r="L266" s="280"/>
      <c r="N266" s="59"/>
    </row>
    <row r="267" spans="1:14" ht="39" thickBot="1" x14ac:dyDescent="0.25">
      <c r="A267" s="17" t="s">
        <v>11</v>
      </c>
      <c r="B267" s="6" t="s">
        <v>19</v>
      </c>
      <c r="C267" s="151"/>
      <c r="D267" s="151"/>
      <c r="E267" s="104"/>
      <c r="F267" s="104"/>
      <c r="G267" s="104"/>
      <c r="H267" s="14">
        <f t="shared" si="37"/>
        <v>6208900</v>
      </c>
      <c r="I267" s="14">
        <v>6208900</v>
      </c>
      <c r="J267" s="14"/>
      <c r="K267" s="14"/>
      <c r="N267" s="59"/>
    </row>
    <row r="268" spans="1:14" ht="51" x14ac:dyDescent="0.2">
      <c r="A268" s="201" t="s">
        <v>325</v>
      </c>
      <c r="B268" s="118" t="s">
        <v>297</v>
      </c>
      <c r="C268" s="35" t="s">
        <v>382</v>
      </c>
      <c r="D268" s="35" t="s">
        <v>343</v>
      </c>
      <c r="E268" s="136">
        <v>9995010</v>
      </c>
      <c r="F268" s="95">
        <v>743085</v>
      </c>
      <c r="G268" s="136">
        <f>E268-F268</f>
        <v>9251925</v>
      </c>
      <c r="H268" s="36">
        <f t="shared" si="37"/>
        <v>9729079.5399999991</v>
      </c>
      <c r="I268" s="36">
        <f>SUM(I269:I272)</f>
        <v>9729079.5399999991</v>
      </c>
      <c r="J268" s="36">
        <f>SUM(J270:J272)</f>
        <v>0</v>
      </c>
      <c r="K268" s="36">
        <f>SUM(K270:K272)</f>
        <v>0</v>
      </c>
      <c r="N268" s="59"/>
    </row>
    <row r="269" spans="1:14" ht="25.5" x14ac:dyDescent="0.2">
      <c r="A269" s="276" t="s">
        <v>377</v>
      </c>
      <c r="B269" s="114" t="s">
        <v>371</v>
      </c>
      <c r="C269" s="87"/>
      <c r="D269" s="87"/>
      <c r="E269" s="251"/>
      <c r="F269" s="117"/>
      <c r="G269" s="251"/>
      <c r="H269" s="15">
        <f>I269+J269+K269</f>
        <v>111813.18</v>
      </c>
      <c r="I269" s="15">
        <v>111813.18</v>
      </c>
      <c r="J269" s="15"/>
      <c r="K269" s="15"/>
      <c r="L269" s="280"/>
      <c r="M269" s="124"/>
      <c r="N269" s="59"/>
    </row>
    <row r="270" spans="1:14" ht="38.25" x14ac:dyDescent="0.2">
      <c r="A270" s="10" t="s">
        <v>275</v>
      </c>
      <c r="B270" s="114" t="s">
        <v>20</v>
      </c>
      <c r="C270" s="153"/>
      <c r="D270" s="153"/>
      <c r="E270" s="8"/>
      <c r="F270" s="8"/>
      <c r="G270" s="8"/>
      <c r="H270" s="8">
        <f t="shared" si="37"/>
        <v>96172.66</v>
      </c>
      <c r="I270" s="8">
        <v>96172.66</v>
      </c>
      <c r="J270" s="8"/>
      <c r="K270" s="8"/>
      <c r="L270" s="280"/>
      <c r="N270" s="59"/>
    </row>
    <row r="271" spans="1:14" ht="38.25" x14ac:dyDescent="0.2">
      <c r="A271" s="244" t="s">
        <v>276</v>
      </c>
      <c r="B271" s="112" t="s">
        <v>17</v>
      </c>
      <c r="C271" s="149"/>
      <c r="D271" s="149"/>
      <c r="E271" s="16"/>
      <c r="F271" s="16"/>
      <c r="G271" s="16"/>
      <c r="H271" s="16">
        <f t="shared" si="37"/>
        <v>566593.69999999995</v>
      </c>
      <c r="I271" s="16">
        <v>566593.69999999995</v>
      </c>
      <c r="J271" s="16"/>
      <c r="K271" s="16"/>
      <c r="L271" s="280"/>
      <c r="N271" s="59"/>
    </row>
    <row r="272" spans="1:14" ht="39" thickBot="1" x14ac:dyDescent="0.25">
      <c r="A272" s="10" t="s">
        <v>11</v>
      </c>
      <c r="B272" s="5" t="s">
        <v>18</v>
      </c>
      <c r="C272" s="151"/>
      <c r="D272" s="151"/>
      <c r="E272" s="14"/>
      <c r="F272" s="14"/>
      <c r="G272" s="14"/>
      <c r="H272" s="16">
        <f t="shared" si="37"/>
        <v>8954500</v>
      </c>
      <c r="I272" s="14">
        <v>8954500</v>
      </c>
      <c r="J272" s="14"/>
      <c r="K272" s="14"/>
      <c r="M272" s="280"/>
      <c r="N272" s="59"/>
    </row>
    <row r="273" spans="1:14" ht="76.5" x14ac:dyDescent="0.2">
      <c r="A273" s="201" t="s">
        <v>315</v>
      </c>
      <c r="B273" s="118" t="s">
        <v>297</v>
      </c>
      <c r="C273" s="35" t="s">
        <v>351</v>
      </c>
      <c r="D273" s="35" t="s">
        <v>324</v>
      </c>
      <c r="E273" s="136">
        <v>6200000</v>
      </c>
      <c r="F273" s="95"/>
      <c r="G273" s="136">
        <f>E273-F273</f>
        <v>6200000</v>
      </c>
      <c r="H273" s="36">
        <f t="shared" si="37"/>
        <v>6200000</v>
      </c>
      <c r="I273" s="36">
        <f>SUM(I274:I276)</f>
        <v>1000000</v>
      </c>
      <c r="J273" s="36">
        <f>SUM(J274:J276)</f>
        <v>5200000</v>
      </c>
      <c r="K273" s="36">
        <f>SUM(K274:K276)</f>
        <v>0</v>
      </c>
      <c r="N273" s="59"/>
    </row>
    <row r="274" spans="1:14" ht="25.5" x14ac:dyDescent="0.2">
      <c r="A274" s="10" t="s">
        <v>256</v>
      </c>
      <c r="B274" s="114" t="s">
        <v>371</v>
      </c>
      <c r="C274" s="87"/>
      <c r="D274" s="87"/>
      <c r="E274" s="117"/>
      <c r="F274" s="117"/>
      <c r="G274" s="117"/>
      <c r="H274" s="8">
        <f t="shared" si="37"/>
        <v>1000000</v>
      </c>
      <c r="I274" s="15">
        <v>1000000</v>
      </c>
      <c r="J274" s="15"/>
      <c r="K274" s="15"/>
      <c r="N274" s="59"/>
    </row>
    <row r="275" spans="1:14" ht="25.5" x14ac:dyDescent="0.2">
      <c r="A275" s="86" t="s">
        <v>275</v>
      </c>
      <c r="B275" s="5" t="s">
        <v>401</v>
      </c>
      <c r="C275" s="153"/>
      <c r="D275" s="153"/>
      <c r="E275" s="103"/>
      <c r="F275" s="103"/>
      <c r="G275" s="103"/>
      <c r="H275" s="8">
        <f t="shared" si="37"/>
        <v>52000</v>
      </c>
      <c r="I275" s="8"/>
      <c r="J275" s="8">
        <v>52000</v>
      </c>
      <c r="K275" s="15"/>
      <c r="N275" s="59"/>
    </row>
    <row r="276" spans="1:14" ht="26.25" thickBot="1" x14ac:dyDescent="0.25">
      <c r="A276" s="17" t="s">
        <v>276</v>
      </c>
      <c r="B276" s="6" t="s">
        <v>400</v>
      </c>
      <c r="C276" s="151"/>
      <c r="D276" s="151"/>
      <c r="E276" s="104"/>
      <c r="F276" s="104"/>
      <c r="G276" s="104"/>
      <c r="H276" s="14">
        <f t="shared" si="37"/>
        <v>5148000</v>
      </c>
      <c r="I276" s="14"/>
      <c r="J276" s="14">
        <v>5148000</v>
      </c>
      <c r="K276" s="14"/>
      <c r="N276" s="59"/>
    </row>
    <row r="277" spans="1:14" ht="81" customHeight="1" x14ac:dyDescent="0.2">
      <c r="A277" s="113" t="s">
        <v>135</v>
      </c>
      <c r="B277" s="118" t="s">
        <v>297</v>
      </c>
      <c r="C277" s="35" t="s">
        <v>351</v>
      </c>
      <c r="D277" s="35" t="s">
        <v>324</v>
      </c>
      <c r="E277" s="136">
        <v>5400000</v>
      </c>
      <c r="F277" s="95"/>
      <c r="G277" s="136">
        <f>E277-F277</f>
        <v>5400000</v>
      </c>
      <c r="H277" s="36">
        <f t="shared" ref="H277:H299" si="39">I277+J277+K277</f>
        <v>5400000</v>
      </c>
      <c r="I277" s="36">
        <f>SUM(I278:I280)</f>
        <v>1000000</v>
      </c>
      <c r="J277" s="36">
        <f>SUM(J278:J280)</f>
        <v>4400000</v>
      </c>
      <c r="K277" s="36">
        <f>SUM(K278:K280)</f>
        <v>0</v>
      </c>
      <c r="N277" s="59"/>
    </row>
    <row r="278" spans="1:14" ht="25.5" x14ac:dyDescent="0.2">
      <c r="A278" s="10" t="s">
        <v>256</v>
      </c>
      <c r="B278" s="114" t="s">
        <v>371</v>
      </c>
      <c r="C278" s="153"/>
      <c r="D278" s="153"/>
      <c r="E278" s="103"/>
      <c r="F278" s="103"/>
      <c r="G278" s="103"/>
      <c r="H278" s="8">
        <f t="shared" si="39"/>
        <v>1000000</v>
      </c>
      <c r="I278" s="8">
        <v>1000000</v>
      </c>
      <c r="J278" s="8"/>
      <c r="K278" s="8"/>
      <c r="L278" s="280"/>
      <c r="N278" s="59"/>
    </row>
    <row r="279" spans="1:14" ht="25.5" x14ac:dyDescent="0.2">
      <c r="A279" s="86" t="s">
        <v>275</v>
      </c>
      <c r="B279" s="5" t="s">
        <v>398</v>
      </c>
      <c r="C279" s="153"/>
      <c r="D279" s="153"/>
      <c r="E279" s="103"/>
      <c r="F279" s="103"/>
      <c r="G279" s="103"/>
      <c r="H279" s="8">
        <f t="shared" si="39"/>
        <v>44000</v>
      </c>
      <c r="I279" s="8"/>
      <c r="J279" s="8">
        <v>44000</v>
      </c>
      <c r="K279" s="8"/>
      <c r="N279" s="59"/>
    </row>
    <row r="280" spans="1:14" ht="26.25" thickBot="1" x14ac:dyDescent="0.25">
      <c r="A280" s="92" t="s">
        <v>276</v>
      </c>
      <c r="B280" s="6" t="s">
        <v>399</v>
      </c>
      <c r="C280" s="151"/>
      <c r="D280" s="151"/>
      <c r="E280" s="104"/>
      <c r="F280" s="104"/>
      <c r="G280" s="104"/>
      <c r="H280" s="14">
        <f t="shared" si="39"/>
        <v>4356000</v>
      </c>
      <c r="I280" s="14"/>
      <c r="J280" s="14">
        <v>4356000</v>
      </c>
      <c r="K280" s="14"/>
      <c r="N280" s="59"/>
    </row>
    <row r="281" spans="1:14" ht="70.5" customHeight="1" x14ac:dyDescent="0.2">
      <c r="A281" s="201" t="s">
        <v>316</v>
      </c>
      <c r="B281" s="118" t="s">
        <v>297</v>
      </c>
      <c r="C281" s="35" t="s">
        <v>351</v>
      </c>
      <c r="D281" s="35" t="s">
        <v>324</v>
      </c>
      <c r="E281" s="136">
        <v>6600000</v>
      </c>
      <c r="F281" s="95"/>
      <c r="G281" s="136">
        <f>E281-F281</f>
        <v>6600000</v>
      </c>
      <c r="H281" s="36">
        <f t="shared" si="39"/>
        <v>6310000</v>
      </c>
      <c r="I281" s="36">
        <f>SUM(I282:I284)</f>
        <v>710000</v>
      </c>
      <c r="J281" s="36">
        <f>SUM(J282:J284)</f>
        <v>5600000</v>
      </c>
      <c r="K281" s="36">
        <f>SUM(K282:K284)</f>
        <v>0</v>
      </c>
      <c r="N281" s="59"/>
    </row>
    <row r="282" spans="1:14" ht="25.5" x14ac:dyDescent="0.2">
      <c r="A282" s="10" t="s">
        <v>256</v>
      </c>
      <c r="B282" s="114" t="s">
        <v>371</v>
      </c>
      <c r="C282" s="153"/>
      <c r="D282" s="153"/>
      <c r="E282" s="8"/>
      <c r="F282" s="8"/>
      <c r="G282" s="8"/>
      <c r="H282" s="8">
        <f t="shared" si="39"/>
        <v>710000</v>
      </c>
      <c r="I282" s="8">
        <v>710000</v>
      </c>
      <c r="J282" s="8"/>
      <c r="K282" s="8"/>
      <c r="L282" s="280"/>
      <c r="N282" s="59"/>
    </row>
    <row r="283" spans="1:14" ht="25.5" x14ac:dyDescent="0.2">
      <c r="A283" s="86" t="s">
        <v>275</v>
      </c>
      <c r="B283" s="5" t="s">
        <v>403</v>
      </c>
      <c r="C283" s="153"/>
      <c r="D283" s="153"/>
      <c r="E283" s="8"/>
      <c r="F283" s="8"/>
      <c r="G283" s="8"/>
      <c r="H283" s="8">
        <f t="shared" si="39"/>
        <v>56000</v>
      </c>
      <c r="I283" s="8"/>
      <c r="J283" s="8">
        <v>56000</v>
      </c>
      <c r="K283" s="103"/>
      <c r="N283" s="59"/>
    </row>
    <row r="284" spans="1:14" ht="26.25" thickBot="1" x14ac:dyDescent="0.25">
      <c r="A284" s="92" t="s">
        <v>276</v>
      </c>
      <c r="B284" s="6" t="s">
        <v>402</v>
      </c>
      <c r="C284" s="151"/>
      <c r="D284" s="151"/>
      <c r="E284" s="14"/>
      <c r="F284" s="14"/>
      <c r="G284" s="14"/>
      <c r="H284" s="14">
        <f t="shared" si="39"/>
        <v>5544000</v>
      </c>
      <c r="I284" s="14"/>
      <c r="J284" s="103">
        <v>5544000</v>
      </c>
      <c r="K284" s="14"/>
      <c r="N284" s="59"/>
    </row>
    <row r="285" spans="1:14" ht="44.25" customHeight="1" thickBot="1" x14ac:dyDescent="0.25">
      <c r="A285" s="11" t="s">
        <v>299</v>
      </c>
      <c r="B285" s="96"/>
      <c r="C285" s="49"/>
      <c r="D285" s="49"/>
      <c r="E285" s="50"/>
      <c r="F285" s="50"/>
      <c r="G285" s="50"/>
      <c r="H285" s="78">
        <f t="shared" si="39"/>
        <v>2072584001.3800001</v>
      </c>
      <c r="I285" s="78">
        <f>I286</f>
        <v>759352034.44000006</v>
      </c>
      <c r="J285" s="78">
        <f>J286</f>
        <v>595370849.23000002</v>
      </c>
      <c r="K285" s="78">
        <f>K286</f>
        <v>717861117.71000004</v>
      </c>
      <c r="L285" s="61"/>
    </row>
    <row r="286" spans="1:14" ht="54" customHeight="1" thickBot="1" x14ac:dyDescent="0.25">
      <c r="A286" s="122" t="s">
        <v>360</v>
      </c>
      <c r="B286" s="96"/>
      <c r="C286" s="49"/>
      <c r="D286" s="49"/>
      <c r="E286" s="50"/>
      <c r="F286" s="50"/>
      <c r="G286" s="50"/>
      <c r="H286" s="64">
        <f>I286+J286+K286</f>
        <v>2072584001.3800001</v>
      </c>
      <c r="I286" s="78">
        <f>I292+I287</f>
        <v>759352034.44000006</v>
      </c>
      <c r="J286" s="78">
        <f>J292+J287</f>
        <v>595370849.23000002</v>
      </c>
      <c r="K286" s="78">
        <f>K292+K287</f>
        <v>717861117.71000004</v>
      </c>
      <c r="L286" s="61"/>
    </row>
    <row r="287" spans="1:14" ht="50.25" customHeight="1" thickBot="1" x14ac:dyDescent="0.25">
      <c r="A287" s="11" t="s">
        <v>384</v>
      </c>
      <c r="B287" s="96"/>
      <c r="C287" s="49"/>
      <c r="D287" s="49"/>
      <c r="E287" s="50"/>
      <c r="F287" s="50"/>
      <c r="G287" s="50"/>
      <c r="H287" s="78">
        <f>I287+J287+K287</f>
        <v>334203333.33000004</v>
      </c>
      <c r="I287" s="78">
        <f>I288</f>
        <v>870000</v>
      </c>
      <c r="J287" s="78">
        <f>J288</f>
        <v>202020202.02000001</v>
      </c>
      <c r="K287" s="78">
        <f>K288</f>
        <v>131313131.31</v>
      </c>
      <c r="L287" s="61"/>
    </row>
    <row r="288" spans="1:14" ht="42" customHeight="1" x14ac:dyDescent="0.2">
      <c r="A288" s="113" t="s">
        <v>152</v>
      </c>
      <c r="B288" s="37" t="s">
        <v>297</v>
      </c>
      <c r="C288" s="35" t="s">
        <v>390</v>
      </c>
      <c r="D288" s="35" t="s">
        <v>278</v>
      </c>
      <c r="E288" s="45" t="s">
        <v>385</v>
      </c>
      <c r="F288" s="36"/>
      <c r="G288" s="45" t="s">
        <v>385</v>
      </c>
      <c r="H288" s="36">
        <f t="shared" si="39"/>
        <v>334203333.33000004</v>
      </c>
      <c r="I288" s="36">
        <f>SUM(I289:I291)</f>
        <v>870000</v>
      </c>
      <c r="J288" s="36">
        <f>SUM(J289:J291)</f>
        <v>202020202.02000001</v>
      </c>
      <c r="K288" s="36">
        <f>SUM(K289:K291)</f>
        <v>131313131.31</v>
      </c>
      <c r="L288" s="61"/>
    </row>
    <row r="289" spans="1:14" ht="28.5" customHeight="1" x14ac:dyDescent="0.2">
      <c r="A289" s="120" t="s">
        <v>169</v>
      </c>
      <c r="B289" s="114" t="s">
        <v>371</v>
      </c>
      <c r="C289" s="87"/>
      <c r="D289" s="87"/>
      <c r="E289" s="29"/>
      <c r="F289" s="15"/>
      <c r="G289" s="29"/>
      <c r="H289" s="8">
        <f t="shared" si="39"/>
        <v>870000</v>
      </c>
      <c r="I289" s="15">
        <v>870000</v>
      </c>
      <c r="J289" s="15"/>
      <c r="K289" s="15"/>
      <c r="L289" s="275"/>
    </row>
    <row r="290" spans="1:14" ht="25.5" x14ac:dyDescent="0.2">
      <c r="A290" s="120" t="s">
        <v>172</v>
      </c>
      <c r="B290" s="5" t="s">
        <v>173</v>
      </c>
      <c r="C290" s="153"/>
      <c r="D290" s="153"/>
      <c r="E290" s="154"/>
      <c r="F290" s="154"/>
      <c r="G290" s="154"/>
      <c r="H290" s="8">
        <f t="shared" si="39"/>
        <v>3333333.33</v>
      </c>
      <c r="I290" s="8"/>
      <c r="J290" s="8">
        <v>2020202.02</v>
      </c>
      <c r="K290" s="8">
        <v>1313131.31</v>
      </c>
      <c r="L290" s="61"/>
    </row>
    <row r="291" spans="1:14" ht="26.25" thickBot="1" x14ac:dyDescent="0.25">
      <c r="A291" s="225" t="s">
        <v>174</v>
      </c>
      <c r="B291" s="5" t="s">
        <v>175</v>
      </c>
      <c r="C291" s="168"/>
      <c r="D291" s="168"/>
      <c r="E291" s="148"/>
      <c r="F291" s="148"/>
      <c r="G291" s="148"/>
      <c r="H291" s="15">
        <f t="shared" si="39"/>
        <v>330000000</v>
      </c>
      <c r="I291" s="27"/>
      <c r="J291" s="27">
        <v>200000000</v>
      </c>
      <c r="K291" s="27">
        <v>130000000</v>
      </c>
      <c r="L291" s="61"/>
    </row>
    <row r="292" spans="1:14" ht="26.25" customHeight="1" thickBot="1" x14ac:dyDescent="0.25">
      <c r="A292" s="257" t="s">
        <v>339</v>
      </c>
      <c r="B292" s="99"/>
      <c r="C292" s="100"/>
      <c r="D292" s="100"/>
      <c r="E292" s="159"/>
      <c r="F292" s="159"/>
      <c r="G292" s="159"/>
      <c r="H292" s="79">
        <f t="shared" si="39"/>
        <v>1738380668.0500002</v>
      </c>
      <c r="I292" s="79">
        <f>I293+I300+I303</f>
        <v>758482034.44000006</v>
      </c>
      <c r="J292" s="79">
        <f>J293+J300+J303</f>
        <v>393350647.20999998</v>
      </c>
      <c r="K292" s="79">
        <f>K293+K300+K303</f>
        <v>586547986.4000001</v>
      </c>
      <c r="L292" s="3"/>
      <c r="M292" s="59"/>
    </row>
    <row r="293" spans="1:14" ht="33.75" customHeight="1" x14ac:dyDescent="0.2">
      <c r="A293" s="201" t="s">
        <v>352</v>
      </c>
      <c r="B293" s="37" t="s">
        <v>297</v>
      </c>
      <c r="C293" s="35" t="s">
        <v>331</v>
      </c>
      <c r="D293" s="35" t="s">
        <v>343</v>
      </c>
      <c r="E293" s="136">
        <v>1161639190</v>
      </c>
      <c r="F293" s="95">
        <v>397577080.50999999</v>
      </c>
      <c r="G293" s="136">
        <f>E293-F293</f>
        <v>764062109.49000001</v>
      </c>
      <c r="H293" s="36">
        <f t="shared" si="39"/>
        <v>756012073.68000007</v>
      </c>
      <c r="I293" s="95">
        <f>SUM(I294:I296)</f>
        <v>756012073.68000007</v>
      </c>
      <c r="J293" s="95">
        <f>SUM(J294:J296)</f>
        <v>0</v>
      </c>
      <c r="K293" s="95">
        <f>SUM(K294:K296)</f>
        <v>0</v>
      </c>
      <c r="M293" s="59"/>
    </row>
    <row r="294" spans="1:14" ht="38.25" x14ac:dyDescent="0.2">
      <c r="A294" s="10" t="s">
        <v>348</v>
      </c>
      <c r="B294" s="114" t="s">
        <v>63</v>
      </c>
      <c r="C294" s="153"/>
      <c r="D294" s="153"/>
      <c r="E294" s="132"/>
      <c r="F294" s="154"/>
      <c r="G294" s="154"/>
      <c r="H294" s="8">
        <f t="shared" si="39"/>
        <v>7560120.7400000002</v>
      </c>
      <c r="I294" s="103">
        <v>7560120.7400000002</v>
      </c>
      <c r="J294" s="103"/>
      <c r="K294" s="103"/>
      <c r="L294" s="275"/>
      <c r="M294" s="59"/>
      <c r="N294" s="59"/>
    </row>
    <row r="295" spans="1:14" ht="38.25" x14ac:dyDescent="0.2">
      <c r="A295" s="10" t="s">
        <v>345</v>
      </c>
      <c r="B295" s="5" t="s">
        <v>62</v>
      </c>
      <c r="C295" s="153"/>
      <c r="D295" s="153"/>
      <c r="E295" s="154"/>
      <c r="F295" s="154"/>
      <c r="G295" s="154"/>
      <c r="H295" s="8">
        <f t="shared" si="39"/>
        <v>370750652.94</v>
      </c>
      <c r="I295" s="103">
        <v>370750652.94</v>
      </c>
      <c r="J295" s="103"/>
      <c r="K295" s="103"/>
      <c r="L295" s="275"/>
      <c r="M295" s="59"/>
      <c r="N295" s="59"/>
    </row>
    <row r="296" spans="1:14" ht="38.25" x14ac:dyDescent="0.2">
      <c r="A296" s="10" t="s">
        <v>346</v>
      </c>
      <c r="B296" s="5" t="s">
        <v>61</v>
      </c>
      <c r="C296" s="153"/>
      <c r="D296" s="153"/>
      <c r="E296" s="154"/>
      <c r="F296" s="154"/>
      <c r="G296" s="154"/>
      <c r="H296" s="8">
        <f t="shared" si="39"/>
        <v>377701300</v>
      </c>
      <c r="I296" s="103">
        <v>377701300</v>
      </c>
      <c r="J296" s="8"/>
      <c r="K296" s="8"/>
      <c r="M296" s="59"/>
      <c r="N296" s="59"/>
    </row>
    <row r="297" spans="1:14" ht="26.25" customHeight="1" x14ac:dyDescent="0.2">
      <c r="A297" s="231" t="s">
        <v>356</v>
      </c>
      <c r="B297" s="112"/>
      <c r="C297" s="149"/>
      <c r="D297" s="149"/>
      <c r="E297" s="150"/>
      <c r="F297" s="150"/>
      <c r="G297" s="150"/>
      <c r="H297" s="139">
        <f t="shared" si="39"/>
        <v>453134.8</v>
      </c>
      <c r="I297" s="229">
        <v>453134.8</v>
      </c>
      <c r="J297" s="16"/>
      <c r="K297" s="16"/>
      <c r="M297" s="59"/>
      <c r="N297" s="59"/>
    </row>
    <row r="298" spans="1:14" ht="26.25" customHeight="1" x14ac:dyDescent="0.2">
      <c r="A298" s="231" t="s">
        <v>447</v>
      </c>
      <c r="B298" s="5"/>
      <c r="C298" s="153"/>
      <c r="D298" s="153"/>
      <c r="E298" s="154"/>
      <c r="F298" s="154"/>
      <c r="G298" s="154"/>
      <c r="H298" s="139">
        <f t="shared" si="39"/>
        <v>2043318.76</v>
      </c>
      <c r="I298" s="265">
        <v>2043318.76</v>
      </c>
      <c r="J298" s="8"/>
      <c r="K298" s="8"/>
      <c r="M298" s="59"/>
      <c r="N298" s="59"/>
    </row>
    <row r="299" spans="1:14" ht="26.25" customHeight="1" thickBot="1" x14ac:dyDescent="0.25">
      <c r="A299" s="231" t="s">
        <v>448</v>
      </c>
      <c r="B299" s="6"/>
      <c r="C299" s="13"/>
      <c r="D299" s="13"/>
      <c r="E299" s="152"/>
      <c r="F299" s="152"/>
      <c r="G299" s="152"/>
      <c r="H299" s="110">
        <f t="shared" si="39"/>
        <v>23498165.640000001</v>
      </c>
      <c r="I299" s="110">
        <v>23498165.640000001</v>
      </c>
      <c r="J299" s="110"/>
      <c r="K299" s="110"/>
      <c r="L299" s="59"/>
      <c r="M299" s="59"/>
    </row>
    <row r="300" spans="1:14" ht="45.75" customHeight="1" x14ac:dyDescent="0.2">
      <c r="A300" s="201" t="s">
        <v>357</v>
      </c>
      <c r="B300" s="37" t="s">
        <v>297</v>
      </c>
      <c r="C300" s="35" t="s">
        <v>331</v>
      </c>
      <c r="D300" s="35" t="s">
        <v>278</v>
      </c>
      <c r="E300" s="136">
        <v>1131692490</v>
      </c>
      <c r="F300" s="95">
        <v>1347980</v>
      </c>
      <c r="G300" s="136">
        <f>E300-F300</f>
        <v>1130344510</v>
      </c>
      <c r="H300" s="36">
        <f>I300+J300+K300</f>
        <v>40981445.900000006</v>
      </c>
      <c r="I300" s="36">
        <f>SUM(I301:I302)</f>
        <v>271400.3</v>
      </c>
      <c r="J300" s="36">
        <f>SUM(J301:J302)</f>
        <v>27140030.400000002</v>
      </c>
      <c r="K300" s="36">
        <f>SUM(K301:K302)</f>
        <v>13570015.200000001</v>
      </c>
      <c r="L300" s="59"/>
      <c r="M300" s="59"/>
    </row>
    <row r="301" spans="1:14" ht="31.5" customHeight="1" x14ac:dyDescent="0.2">
      <c r="A301" s="10" t="s">
        <v>348</v>
      </c>
      <c r="B301" s="5" t="s">
        <v>437</v>
      </c>
      <c r="C301" s="12"/>
      <c r="D301" s="12"/>
      <c r="E301" s="210"/>
      <c r="F301" s="132"/>
      <c r="G301" s="210"/>
      <c r="H301" s="8">
        <f>I301+J301+K301</f>
        <v>678500.75</v>
      </c>
      <c r="I301" s="8">
        <v>271400.3</v>
      </c>
      <c r="J301" s="8">
        <v>271400.3</v>
      </c>
      <c r="K301" s="8">
        <v>135700.15</v>
      </c>
      <c r="L301" s="59"/>
      <c r="M301" s="59"/>
    </row>
    <row r="302" spans="1:14" ht="33" customHeight="1" thickBot="1" x14ac:dyDescent="0.25">
      <c r="A302" s="60" t="s">
        <v>345</v>
      </c>
      <c r="B302" s="112" t="s">
        <v>438</v>
      </c>
      <c r="C302" s="208"/>
      <c r="D302" s="208"/>
      <c r="E302" s="147"/>
      <c r="F302" s="147"/>
      <c r="G302" s="147"/>
      <c r="H302" s="14">
        <f>I302+J302+K302</f>
        <v>40302945.150000006</v>
      </c>
      <c r="I302" s="26"/>
      <c r="J302" s="26">
        <v>26868630.100000001</v>
      </c>
      <c r="K302" s="26">
        <v>13434315.050000001</v>
      </c>
      <c r="L302" s="59"/>
      <c r="M302" s="59"/>
    </row>
    <row r="303" spans="1:14" ht="33" customHeight="1" x14ac:dyDescent="0.2">
      <c r="A303" s="201" t="s">
        <v>378</v>
      </c>
      <c r="B303" s="37" t="s">
        <v>297</v>
      </c>
      <c r="C303" s="35" t="s">
        <v>331</v>
      </c>
      <c r="D303" s="35" t="s">
        <v>278</v>
      </c>
      <c r="E303" s="95">
        <v>1131692490</v>
      </c>
      <c r="F303" s="95"/>
      <c r="G303" s="95">
        <f>E303-F303</f>
        <v>1131692490</v>
      </c>
      <c r="H303" s="36">
        <f t="shared" ref="H303:H308" si="40">I303+J303+K303</f>
        <v>941387148.47000003</v>
      </c>
      <c r="I303" s="36">
        <f>SUM(I304:I307)</f>
        <v>2198560.46</v>
      </c>
      <c r="J303" s="36">
        <f>SUM(J304:J307)</f>
        <v>366210616.81</v>
      </c>
      <c r="K303" s="36">
        <f>SUM(K304:K307)</f>
        <v>572977971.20000005</v>
      </c>
      <c r="L303" s="59"/>
      <c r="M303" s="59"/>
    </row>
    <row r="304" spans="1:14" ht="33" customHeight="1" x14ac:dyDescent="0.2">
      <c r="A304" s="10" t="s">
        <v>153</v>
      </c>
      <c r="B304" s="114" t="s">
        <v>371</v>
      </c>
      <c r="C304" s="12"/>
      <c r="D304" s="12"/>
      <c r="E304" s="8"/>
      <c r="F304" s="8"/>
      <c r="G304" s="8"/>
      <c r="H304" s="8">
        <f t="shared" si="40"/>
        <v>2198560.46</v>
      </c>
      <c r="I304" s="8">
        <v>2198560.46</v>
      </c>
      <c r="J304" s="8"/>
      <c r="K304" s="8"/>
      <c r="L304" s="59"/>
      <c r="M304" s="59"/>
    </row>
    <row r="305" spans="1:13" ht="38.25" x14ac:dyDescent="0.2">
      <c r="A305" s="10" t="s">
        <v>348</v>
      </c>
      <c r="B305" s="5" t="s">
        <v>395</v>
      </c>
      <c r="C305" s="12"/>
      <c r="D305" s="12"/>
      <c r="E305" s="8"/>
      <c r="F305" s="8"/>
      <c r="G305" s="8"/>
      <c r="H305" s="8">
        <f t="shared" si="40"/>
        <v>9391885.879999999</v>
      </c>
      <c r="I305" s="8"/>
      <c r="J305" s="8">
        <v>3662106.17</v>
      </c>
      <c r="K305" s="8">
        <v>5729779.71</v>
      </c>
      <c r="L305" s="59"/>
      <c r="M305" s="59"/>
    </row>
    <row r="306" spans="1:13" ht="38.25" x14ac:dyDescent="0.2">
      <c r="A306" s="10" t="s">
        <v>345</v>
      </c>
      <c r="B306" s="5" t="s">
        <v>396</v>
      </c>
      <c r="C306" s="12"/>
      <c r="D306" s="12"/>
      <c r="E306" s="8"/>
      <c r="F306" s="8"/>
      <c r="G306" s="8"/>
      <c r="H306" s="8">
        <f t="shared" si="40"/>
        <v>55787802.130000003</v>
      </c>
      <c r="I306" s="8"/>
      <c r="J306" s="8">
        <v>21752910.640000001</v>
      </c>
      <c r="K306" s="8">
        <v>34034891.490000002</v>
      </c>
      <c r="L306" s="59"/>
      <c r="M306" s="59"/>
    </row>
    <row r="307" spans="1:13" ht="39" thickBot="1" x14ac:dyDescent="0.25">
      <c r="A307" s="17" t="s">
        <v>346</v>
      </c>
      <c r="B307" s="6" t="s">
        <v>397</v>
      </c>
      <c r="C307" s="13"/>
      <c r="D307" s="13"/>
      <c r="E307" s="14"/>
      <c r="F307" s="14"/>
      <c r="G307" s="14"/>
      <c r="H307" s="14">
        <f t="shared" si="40"/>
        <v>874008900</v>
      </c>
      <c r="I307" s="14"/>
      <c r="J307" s="14">
        <v>340795600</v>
      </c>
      <c r="K307" s="14">
        <v>533213300</v>
      </c>
      <c r="L307" s="59"/>
      <c r="M307" s="59"/>
    </row>
    <row r="308" spans="1:13" ht="54" customHeight="1" thickBot="1" x14ac:dyDescent="0.25">
      <c r="A308" s="11" t="s">
        <v>375</v>
      </c>
      <c r="B308" s="55"/>
      <c r="C308" s="141"/>
      <c r="D308" s="141"/>
      <c r="E308" s="68"/>
      <c r="F308" s="68"/>
      <c r="G308" s="68"/>
      <c r="H308" s="78">
        <f t="shared" si="40"/>
        <v>136335593</v>
      </c>
      <c r="I308" s="78">
        <f t="shared" ref="I308:K309" si="41">I309</f>
        <v>0</v>
      </c>
      <c r="J308" s="78">
        <f t="shared" si="41"/>
        <v>19249519</v>
      </c>
      <c r="K308" s="78">
        <f t="shared" si="41"/>
        <v>117086074</v>
      </c>
      <c r="L308" s="59"/>
      <c r="M308" s="59"/>
    </row>
    <row r="309" spans="1:13" ht="27.75" thickBot="1" x14ac:dyDescent="0.25">
      <c r="A309" s="63" t="s">
        <v>154</v>
      </c>
      <c r="B309" s="165"/>
      <c r="C309" s="166"/>
      <c r="D309" s="166"/>
      <c r="E309" s="167"/>
      <c r="F309" s="167"/>
      <c r="G309" s="167"/>
      <c r="H309" s="64">
        <f>H310</f>
        <v>136335593</v>
      </c>
      <c r="I309" s="64">
        <f t="shared" si="41"/>
        <v>0</v>
      </c>
      <c r="J309" s="64">
        <f t="shared" si="41"/>
        <v>19249519</v>
      </c>
      <c r="K309" s="64">
        <f t="shared" si="41"/>
        <v>117086074</v>
      </c>
      <c r="L309" s="61"/>
      <c r="M309" s="59"/>
    </row>
    <row r="310" spans="1:13" ht="63.75" x14ac:dyDescent="0.2">
      <c r="A310" s="113" t="s">
        <v>84</v>
      </c>
      <c r="B310" s="37" t="s">
        <v>344</v>
      </c>
      <c r="C310" s="35" t="s">
        <v>102</v>
      </c>
      <c r="D310" s="35" t="s">
        <v>278</v>
      </c>
      <c r="E310" s="136">
        <v>148876440</v>
      </c>
      <c r="F310" s="95">
        <v>4206740</v>
      </c>
      <c r="G310" s="136">
        <f>E310-F310</f>
        <v>144669700</v>
      </c>
      <c r="H310" s="36">
        <f t="shared" ref="H310:H319" si="42">I310+J310+K310</f>
        <v>136335593</v>
      </c>
      <c r="I310" s="36">
        <f>SUM(I311:I313)</f>
        <v>0</v>
      </c>
      <c r="J310" s="36">
        <f>SUM(J311:J313)</f>
        <v>19249519</v>
      </c>
      <c r="K310" s="36">
        <f>SUM(K311:K313)</f>
        <v>117086074</v>
      </c>
      <c r="L310" s="59"/>
      <c r="M310" s="59"/>
    </row>
    <row r="311" spans="1:13" ht="38.25" x14ac:dyDescent="0.2">
      <c r="A311" s="120" t="s">
        <v>379</v>
      </c>
      <c r="B311" s="114" t="s">
        <v>21</v>
      </c>
      <c r="C311" s="12"/>
      <c r="D311" s="12"/>
      <c r="E311" s="8"/>
      <c r="F311" s="8"/>
      <c r="G311" s="8"/>
      <c r="H311" s="8">
        <f t="shared" si="42"/>
        <v>1363357</v>
      </c>
      <c r="I311" s="8"/>
      <c r="J311" s="8">
        <v>192496</v>
      </c>
      <c r="K311" s="8">
        <v>1170861</v>
      </c>
      <c r="L311" s="59"/>
      <c r="M311" s="59"/>
    </row>
    <row r="312" spans="1:13" ht="38.25" x14ac:dyDescent="0.2">
      <c r="A312" s="120" t="s">
        <v>380</v>
      </c>
      <c r="B312" s="114" t="s">
        <v>22</v>
      </c>
      <c r="C312" s="153"/>
      <c r="D312" s="12"/>
      <c r="E312" s="8"/>
      <c r="F312" s="8"/>
      <c r="G312" s="8"/>
      <c r="H312" s="8">
        <f t="shared" si="42"/>
        <v>8098335</v>
      </c>
      <c r="I312" s="8"/>
      <c r="J312" s="8">
        <v>1143422</v>
      </c>
      <c r="K312" s="8">
        <v>6954913</v>
      </c>
      <c r="L312" s="59"/>
      <c r="M312" s="59"/>
    </row>
    <row r="313" spans="1:13" ht="39" thickBot="1" x14ac:dyDescent="0.25">
      <c r="A313" s="107" t="s">
        <v>381</v>
      </c>
      <c r="B313" s="115" t="s">
        <v>23</v>
      </c>
      <c r="C313" s="151"/>
      <c r="D313" s="13"/>
      <c r="E313" s="14"/>
      <c r="F313" s="14"/>
      <c r="G313" s="14"/>
      <c r="H313" s="14">
        <f t="shared" si="42"/>
        <v>126873901</v>
      </c>
      <c r="I313" s="14"/>
      <c r="J313" s="14">
        <v>17913601</v>
      </c>
      <c r="K313" s="14">
        <v>108960300</v>
      </c>
      <c r="L313" s="59"/>
      <c r="M313" s="59"/>
    </row>
    <row r="314" spans="1:13" ht="42" customHeight="1" thickBot="1" x14ac:dyDescent="0.25">
      <c r="A314" s="222" t="s">
        <v>361</v>
      </c>
      <c r="B314" s="140"/>
      <c r="C314" s="141"/>
      <c r="D314" s="141"/>
      <c r="E314" s="68"/>
      <c r="F314" s="68"/>
      <c r="G314" s="68"/>
      <c r="H314" s="78">
        <f>I314+J314+K314</f>
        <v>289760944.21000004</v>
      </c>
      <c r="I314" s="78">
        <f t="shared" ref="I314:K315" si="43">I315</f>
        <v>163498317.95000002</v>
      </c>
      <c r="J314" s="78">
        <f t="shared" si="43"/>
        <v>126262626.26000001</v>
      </c>
      <c r="K314" s="78">
        <f t="shared" si="43"/>
        <v>0</v>
      </c>
      <c r="L314" s="61"/>
      <c r="M314" s="59"/>
    </row>
    <row r="315" spans="1:13" ht="23.25" customHeight="1" thickBot="1" x14ac:dyDescent="0.25">
      <c r="A315" s="122" t="s">
        <v>155</v>
      </c>
      <c r="B315" s="140"/>
      <c r="C315" s="141"/>
      <c r="D315" s="141"/>
      <c r="E315" s="68"/>
      <c r="F315" s="68"/>
      <c r="G315" s="68"/>
      <c r="H315" s="64">
        <f>I315+J315+K315</f>
        <v>289760944.21000004</v>
      </c>
      <c r="I315" s="64">
        <f>I316+I320</f>
        <v>163498317.95000002</v>
      </c>
      <c r="J315" s="64">
        <f t="shared" si="43"/>
        <v>126262626.26000001</v>
      </c>
      <c r="K315" s="64">
        <f t="shared" si="43"/>
        <v>0</v>
      </c>
      <c r="L315" s="61"/>
      <c r="M315" s="59"/>
    </row>
    <row r="316" spans="1:13" ht="42" customHeight="1" x14ac:dyDescent="0.2">
      <c r="A316" s="113" t="s">
        <v>85</v>
      </c>
      <c r="B316" s="142" t="s">
        <v>297</v>
      </c>
      <c r="C316" s="35" t="s">
        <v>386</v>
      </c>
      <c r="D316" s="35" t="s">
        <v>324</v>
      </c>
      <c r="E316" s="45" t="s">
        <v>389</v>
      </c>
      <c r="F316" s="36"/>
      <c r="G316" s="45" t="s">
        <v>389</v>
      </c>
      <c r="H316" s="36">
        <f t="shared" si="42"/>
        <v>253395252.52000001</v>
      </c>
      <c r="I316" s="36">
        <f>SUM(I317:I319)</f>
        <v>127132626.26000001</v>
      </c>
      <c r="J316" s="36">
        <f>SUM(J317:J319)</f>
        <v>126262626.26000001</v>
      </c>
      <c r="K316" s="36">
        <f>SUM(K317:K319)</f>
        <v>0</v>
      </c>
      <c r="L316" s="61"/>
      <c r="M316" s="59"/>
    </row>
    <row r="317" spans="1:13" ht="25.5" x14ac:dyDescent="0.2">
      <c r="A317" s="120" t="s">
        <v>170</v>
      </c>
      <c r="B317" s="114" t="s">
        <v>371</v>
      </c>
      <c r="C317" s="208"/>
      <c r="D317" s="208"/>
      <c r="E317" s="188"/>
      <c r="F317" s="26"/>
      <c r="G317" s="188"/>
      <c r="H317" s="8">
        <f t="shared" si="42"/>
        <v>870000</v>
      </c>
      <c r="I317" s="26">
        <v>870000</v>
      </c>
      <c r="J317" s="26"/>
      <c r="K317" s="26"/>
      <c r="L317" s="275"/>
      <c r="M317" s="59"/>
    </row>
    <row r="318" spans="1:13" ht="25.5" x14ac:dyDescent="0.2">
      <c r="A318" s="10" t="s">
        <v>387</v>
      </c>
      <c r="B318" s="5" t="s">
        <v>394</v>
      </c>
      <c r="C318" s="12"/>
      <c r="D318" s="12"/>
      <c r="E318" s="8"/>
      <c r="F318" s="8"/>
      <c r="G318" s="8"/>
      <c r="H318" s="8">
        <f t="shared" si="42"/>
        <v>2525252.52</v>
      </c>
      <c r="I318" s="8">
        <v>1262626.26</v>
      </c>
      <c r="J318" s="8">
        <v>1262626.26</v>
      </c>
      <c r="K318" s="8"/>
      <c r="L318" s="61"/>
      <c r="M318" s="59"/>
    </row>
    <row r="319" spans="1:13" ht="26.25" thickBot="1" x14ac:dyDescent="0.25">
      <c r="A319" s="10" t="s">
        <v>388</v>
      </c>
      <c r="B319" s="5" t="s">
        <v>393</v>
      </c>
      <c r="C319" s="208"/>
      <c r="D319" s="208"/>
      <c r="E319" s="26"/>
      <c r="F319" s="26"/>
      <c r="G319" s="26"/>
      <c r="H319" s="14">
        <f t="shared" si="42"/>
        <v>250000000</v>
      </c>
      <c r="I319" s="26">
        <v>125000000</v>
      </c>
      <c r="J319" s="26">
        <v>125000000</v>
      </c>
      <c r="K319" s="26"/>
      <c r="L319" s="61"/>
      <c r="M319" s="59"/>
    </row>
    <row r="320" spans="1:13" ht="41.25" customHeight="1" x14ac:dyDescent="0.2">
      <c r="A320" s="230" t="s">
        <v>349</v>
      </c>
      <c r="B320" s="142" t="s">
        <v>297</v>
      </c>
      <c r="C320" s="109" t="s">
        <v>323</v>
      </c>
      <c r="D320" s="109" t="s">
        <v>343</v>
      </c>
      <c r="E320" s="95">
        <v>281208128.13999999</v>
      </c>
      <c r="F320" s="95">
        <v>246660721.03999999</v>
      </c>
      <c r="G320" s="36">
        <f>E320-F320</f>
        <v>34547407.099999994</v>
      </c>
      <c r="H320" s="15">
        <f>I320+J320+K320</f>
        <v>36365691.690000005</v>
      </c>
      <c r="I320" s="36">
        <f>SUM(I321:I322)</f>
        <v>36365691.690000005</v>
      </c>
      <c r="J320" s="36">
        <f>SUM(J321)</f>
        <v>0</v>
      </c>
      <c r="K320" s="36">
        <f>SUM(K321)</f>
        <v>0</v>
      </c>
      <c r="L320" s="59"/>
      <c r="M320" s="59"/>
    </row>
    <row r="321" spans="1:13" ht="27.75" customHeight="1" x14ac:dyDescent="0.2">
      <c r="A321" s="10" t="s">
        <v>193</v>
      </c>
      <c r="B321" s="5" t="s">
        <v>194</v>
      </c>
      <c r="C321" s="264"/>
      <c r="D321" s="264"/>
      <c r="E321" s="117"/>
      <c r="F321" s="117"/>
      <c r="G321" s="15"/>
      <c r="H321" s="15">
        <f>I321+J321+K321</f>
        <v>1818284.59</v>
      </c>
      <c r="I321" s="15">
        <v>1818284.59</v>
      </c>
      <c r="J321" s="15"/>
      <c r="K321" s="15"/>
      <c r="L321" s="59"/>
      <c r="M321" s="59"/>
    </row>
    <row r="322" spans="1:13" ht="27.75" customHeight="1" x14ac:dyDescent="0.2">
      <c r="A322" s="120" t="s">
        <v>26</v>
      </c>
      <c r="B322" s="114" t="s">
        <v>27</v>
      </c>
      <c r="C322" s="264"/>
      <c r="D322" s="264"/>
      <c r="E322" s="117"/>
      <c r="F322" s="117"/>
      <c r="G322" s="15"/>
      <c r="H322" s="15">
        <f>I322+J322+K322</f>
        <v>34547407.100000001</v>
      </c>
      <c r="I322" s="15">
        <v>34547407.100000001</v>
      </c>
      <c r="J322" s="15"/>
      <c r="K322" s="15"/>
      <c r="L322" s="59"/>
      <c r="M322" s="59"/>
    </row>
    <row r="323" spans="1:13" ht="25.5" customHeight="1" x14ac:dyDescent="0.2">
      <c r="A323" s="231" t="s">
        <v>304</v>
      </c>
      <c r="B323" s="5"/>
      <c r="C323" s="160"/>
      <c r="D323" s="160"/>
      <c r="E323" s="103"/>
      <c r="F323" s="8"/>
      <c r="G323" s="8"/>
      <c r="H323" s="139">
        <f>I323+J323+K323</f>
        <v>76676.47</v>
      </c>
      <c r="I323" s="139">
        <v>76676.47</v>
      </c>
      <c r="J323" s="111"/>
      <c r="K323" s="111"/>
      <c r="L323" s="59"/>
      <c r="M323" s="59"/>
    </row>
    <row r="324" spans="1:13" ht="26.25" customHeight="1" thickBot="1" x14ac:dyDescent="0.25">
      <c r="A324" s="232" t="s">
        <v>305</v>
      </c>
      <c r="B324" s="161"/>
      <c r="C324" s="131"/>
      <c r="D324" s="131"/>
      <c r="E324" s="125"/>
      <c r="F324" s="26"/>
      <c r="G324" s="26"/>
      <c r="H324" s="110">
        <f>I324+J324+K324</f>
        <v>1456852.88</v>
      </c>
      <c r="I324" s="162">
        <v>1456852.88</v>
      </c>
      <c r="J324" s="130"/>
      <c r="K324" s="130"/>
      <c r="L324" s="59"/>
      <c r="M324" s="59"/>
    </row>
    <row r="325" spans="1:13" ht="24.75" customHeight="1" thickBot="1" x14ac:dyDescent="0.25">
      <c r="A325" s="336" t="s">
        <v>347</v>
      </c>
      <c r="B325" s="338"/>
      <c r="C325" s="69"/>
      <c r="D325" s="69"/>
      <c r="E325" s="70"/>
      <c r="F325" s="70"/>
      <c r="G325" s="70"/>
      <c r="H325" s="67">
        <f>H285+H204+H314+H308</f>
        <v>2888857523.6300001</v>
      </c>
      <c r="I325" s="67">
        <f>SUM(I326:I381)</f>
        <v>1058925961.8900001</v>
      </c>
      <c r="J325" s="67">
        <f>SUM(J326:J381)</f>
        <v>866032315.35000002</v>
      </c>
      <c r="K325" s="67">
        <f>SUM(K326:K381)</f>
        <v>963899246.38999999</v>
      </c>
      <c r="L325" s="3"/>
      <c r="M325" s="88"/>
    </row>
    <row r="326" spans="1:13" ht="25.5" x14ac:dyDescent="0.2">
      <c r="A326" s="10" t="s">
        <v>260</v>
      </c>
      <c r="B326" s="114" t="s">
        <v>416</v>
      </c>
      <c r="C326" s="109"/>
      <c r="D326" s="109"/>
      <c r="E326" s="95"/>
      <c r="F326" s="95"/>
      <c r="G326" s="95"/>
      <c r="H326" s="15">
        <f t="shared" ref="H326:H381" si="44">I326+J326+K326</f>
        <v>13949065</v>
      </c>
      <c r="I326" s="95">
        <f>I226+I234+I237+I240+I242+I244+I218+I230+I222+I246+I207+I211</f>
        <v>12849065</v>
      </c>
      <c r="J326" s="95">
        <f>J226+J234+J237+J240+J242+J244+J218+J230+J222+J246+J207+J211</f>
        <v>1100000</v>
      </c>
      <c r="K326" s="95">
        <f>K226+K234+K237+K240+K242+K244+K218+K230+K222+K246+K207+K211</f>
        <v>0</v>
      </c>
      <c r="L326" s="176"/>
      <c r="M326" s="88"/>
    </row>
    <row r="327" spans="1:13" ht="25.5" x14ac:dyDescent="0.2">
      <c r="A327" s="10" t="s">
        <v>260</v>
      </c>
      <c r="B327" s="5" t="s">
        <v>417</v>
      </c>
      <c r="C327" s="160"/>
      <c r="D327" s="160"/>
      <c r="E327" s="103"/>
      <c r="F327" s="103"/>
      <c r="G327" s="103"/>
      <c r="H327" s="8">
        <f t="shared" si="44"/>
        <v>8301375.54</v>
      </c>
      <c r="I327" s="103">
        <f>I235+I238</f>
        <v>0</v>
      </c>
      <c r="J327" s="103">
        <f>J235+J238</f>
        <v>3849320.8600000003</v>
      </c>
      <c r="K327" s="103">
        <f>K235+K238</f>
        <v>4452054.68</v>
      </c>
      <c r="L327" s="176"/>
      <c r="M327" s="88"/>
    </row>
    <row r="328" spans="1:13" ht="25.5" x14ac:dyDescent="0.2">
      <c r="A328" s="10" t="s">
        <v>261</v>
      </c>
      <c r="B328" s="5" t="s">
        <v>418</v>
      </c>
      <c r="C328" s="171"/>
      <c r="D328" s="171"/>
      <c r="E328" s="132"/>
      <c r="F328" s="132"/>
      <c r="G328" s="132"/>
      <c r="H328" s="8">
        <f t="shared" si="44"/>
        <v>600000</v>
      </c>
      <c r="I328" s="103">
        <f t="shared" ref="I328:K329" si="45">I208</f>
        <v>0</v>
      </c>
      <c r="J328" s="103">
        <f t="shared" si="45"/>
        <v>0</v>
      </c>
      <c r="K328" s="103">
        <f t="shared" si="45"/>
        <v>600000</v>
      </c>
      <c r="L328" s="3"/>
      <c r="M328" s="88"/>
    </row>
    <row r="329" spans="1:13" ht="25.5" x14ac:dyDescent="0.2">
      <c r="A329" s="10" t="s">
        <v>262</v>
      </c>
      <c r="B329" s="5" t="s">
        <v>418</v>
      </c>
      <c r="C329" s="172"/>
      <c r="D329" s="153"/>
      <c r="E329" s="154"/>
      <c r="F329" s="154"/>
      <c r="G329" s="154"/>
      <c r="H329" s="8">
        <f t="shared" si="44"/>
        <v>11400000</v>
      </c>
      <c r="I329" s="8">
        <f t="shared" si="45"/>
        <v>0</v>
      </c>
      <c r="J329" s="8">
        <f t="shared" si="45"/>
        <v>0</v>
      </c>
      <c r="K329" s="8">
        <f t="shared" si="45"/>
        <v>11400000</v>
      </c>
      <c r="M329" s="59"/>
    </row>
    <row r="330" spans="1:13" ht="25.5" x14ac:dyDescent="0.2">
      <c r="A330" s="10" t="s">
        <v>261</v>
      </c>
      <c r="B330" s="5" t="s">
        <v>419</v>
      </c>
      <c r="C330" s="173"/>
      <c r="D330" s="153"/>
      <c r="E330" s="154"/>
      <c r="F330" s="154"/>
      <c r="G330" s="154"/>
      <c r="H330" s="8">
        <f t="shared" si="44"/>
        <v>475000</v>
      </c>
      <c r="I330" s="8">
        <f t="shared" ref="I330:K331" si="46">I212</f>
        <v>0</v>
      </c>
      <c r="J330" s="8">
        <f t="shared" si="46"/>
        <v>0</v>
      </c>
      <c r="K330" s="8">
        <f t="shared" si="46"/>
        <v>475000</v>
      </c>
      <c r="M330" s="59"/>
    </row>
    <row r="331" spans="1:13" ht="25.5" x14ac:dyDescent="0.2">
      <c r="A331" s="10" t="s">
        <v>262</v>
      </c>
      <c r="B331" s="5" t="s">
        <v>420</v>
      </c>
      <c r="C331" s="173"/>
      <c r="D331" s="153"/>
      <c r="E331" s="154"/>
      <c r="F331" s="154"/>
      <c r="G331" s="154"/>
      <c r="H331" s="8">
        <f t="shared" si="44"/>
        <v>9025000</v>
      </c>
      <c r="I331" s="8">
        <f t="shared" si="46"/>
        <v>0</v>
      </c>
      <c r="J331" s="8">
        <f t="shared" si="46"/>
        <v>0</v>
      </c>
      <c r="K331" s="8">
        <f t="shared" si="46"/>
        <v>9025000</v>
      </c>
      <c r="M331" s="59"/>
    </row>
    <row r="332" spans="1:13" ht="25.5" x14ac:dyDescent="0.2">
      <c r="A332" s="10" t="s">
        <v>261</v>
      </c>
      <c r="B332" s="5" t="s">
        <v>423</v>
      </c>
      <c r="C332" s="173"/>
      <c r="D332" s="153"/>
      <c r="E332" s="154"/>
      <c r="F332" s="154"/>
      <c r="G332" s="154"/>
      <c r="H332" s="8">
        <f t="shared" si="44"/>
        <v>150000</v>
      </c>
      <c r="I332" s="8">
        <f t="shared" ref="I332:K333" si="47">I215</f>
        <v>0</v>
      </c>
      <c r="J332" s="8">
        <f t="shared" si="47"/>
        <v>0</v>
      </c>
      <c r="K332" s="8">
        <f t="shared" si="47"/>
        <v>150000</v>
      </c>
      <c r="M332" s="59"/>
    </row>
    <row r="333" spans="1:13" ht="25.5" x14ac:dyDescent="0.2">
      <c r="A333" s="10" t="s">
        <v>262</v>
      </c>
      <c r="B333" s="5" t="s">
        <v>423</v>
      </c>
      <c r="C333" s="173"/>
      <c r="D333" s="153"/>
      <c r="E333" s="154"/>
      <c r="F333" s="154"/>
      <c r="G333" s="154"/>
      <c r="H333" s="8">
        <f t="shared" si="44"/>
        <v>2850000</v>
      </c>
      <c r="I333" s="8">
        <f t="shared" si="47"/>
        <v>0</v>
      </c>
      <c r="J333" s="8">
        <f t="shared" si="47"/>
        <v>0</v>
      </c>
      <c r="K333" s="8">
        <f t="shared" si="47"/>
        <v>2850000</v>
      </c>
      <c r="M333" s="59"/>
    </row>
    <row r="334" spans="1:13" ht="25.5" x14ac:dyDescent="0.2">
      <c r="A334" s="10" t="s">
        <v>261</v>
      </c>
      <c r="B334" s="5" t="s">
        <v>429</v>
      </c>
      <c r="C334" s="173"/>
      <c r="D334" s="153"/>
      <c r="E334" s="154"/>
      <c r="F334" s="154"/>
      <c r="G334" s="154"/>
      <c r="H334" s="8">
        <f t="shared" si="44"/>
        <v>2250000</v>
      </c>
      <c r="I334" s="8">
        <f t="shared" ref="I334:K335" si="48">I231</f>
        <v>0</v>
      </c>
      <c r="J334" s="8">
        <f t="shared" si="48"/>
        <v>2250000</v>
      </c>
      <c r="K334" s="8">
        <f t="shared" si="48"/>
        <v>0</v>
      </c>
      <c r="M334" s="59"/>
    </row>
    <row r="335" spans="1:13" ht="25.5" x14ac:dyDescent="0.2">
      <c r="A335" s="10" t="s">
        <v>262</v>
      </c>
      <c r="B335" s="5" t="s">
        <v>430</v>
      </c>
      <c r="C335" s="173"/>
      <c r="D335" s="153"/>
      <c r="E335" s="154"/>
      <c r="F335" s="154"/>
      <c r="G335" s="154"/>
      <c r="H335" s="8">
        <f t="shared" si="44"/>
        <v>42750000</v>
      </c>
      <c r="I335" s="8">
        <f t="shared" si="48"/>
        <v>0</v>
      </c>
      <c r="J335" s="8">
        <f t="shared" si="48"/>
        <v>42750000</v>
      </c>
      <c r="K335" s="8">
        <f t="shared" si="48"/>
        <v>0</v>
      </c>
      <c r="M335" s="59"/>
    </row>
    <row r="336" spans="1:13" ht="25.5" x14ac:dyDescent="0.2">
      <c r="A336" s="86" t="s">
        <v>261</v>
      </c>
      <c r="B336" s="25" t="s">
        <v>424</v>
      </c>
      <c r="C336" s="173"/>
      <c r="D336" s="153"/>
      <c r="E336" s="154"/>
      <c r="F336" s="154"/>
      <c r="G336" s="154"/>
      <c r="H336" s="8">
        <f t="shared" si="44"/>
        <v>2265504</v>
      </c>
      <c r="I336" s="8">
        <f t="shared" ref="I336:K337" si="49">I219</f>
        <v>2265504</v>
      </c>
      <c r="J336" s="8">
        <f t="shared" si="49"/>
        <v>0</v>
      </c>
      <c r="K336" s="8">
        <f t="shared" si="49"/>
        <v>0</v>
      </c>
      <c r="M336" s="59"/>
    </row>
    <row r="337" spans="1:13" ht="25.5" x14ac:dyDescent="0.2">
      <c r="A337" s="10" t="s">
        <v>262</v>
      </c>
      <c r="B337" s="5" t="s">
        <v>425</v>
      </c>
      <c r="C337" s="173"/>
      <c r="D337" s="153"/>
      <c r="E337" s="154"/>
      <c r="F337" s="154"/>
      <c r="G337" s="154"/>
      <c r="H337" s="8">
        <f t="shared" si="44"/>
        <v>43044575.899999999</v>
      </c>
      <c r="I337" s="8">
        <f t="shared" si="49"/>
        <v>43044575.899999999</v>
      </c>
      <c r="J337" s="8">
        <f t="shared" si="49"/>
        <v>0</v>
      </c>
      <c r="K337" s="8">
        <f t="shared" si="49"/>
        <v>0</v>
      </c>
      <c r="M337" s="59"/>
    </row>
    <row r="338" spans="1:13" ht="25.5" x14ac:dyDescent="0.2">
      <c r="A338" s="10" t="s">
        <v>261</v>
      </c>
      <c r="B338" s="5" t="s">
        <v>426</v>
      </c>
      <c r="C338" s="173"/>
      <c r="D338" s="153"/>
      <c r="E338" s="154"/>
      <c r="F338" s="154"/>
      <c r="G338" s="154"/>
      <c r="H338" s="8">
        <f t="shared" si="44"/>
        <v>55475.5</v>
      </c>
      <c r="I338" s="8">
        <f t="shared" ref="I338:K339" si="50">I223</f>
        <v>55475.5</v>
      </c>
      <c r="J338" s="8">
        <f t="shared" si="50"/>
        <v>0</v>
      </c>
      <c r="K338" s="8">
        <f t="shared" si="50"/>
        <v>0</v>
      </c>
      <c r="M338" s="59"/>
    </row>
    <row r="339" spans="1:13" ht="25.5" x14ac:dyDescent="0.2">
      <c r="A339" s="10" t="s">
        <v>262</v>
      </c>
      <c r="B339" s="5" t="s">
        <v>427</v>
      </c>
      <c r="C339" s="173"/>
      <c r="D339" s="153"/>
      <c r="E339" s="154"/>
      <c r="F339" s="154"/>
      <c r="G339" s="154"/>
      <c r="H339" s="8">
        <f t="shared" si="44"/>
        <v>1054034.5</v>
      </c>
      <c r="I339" s="8">
        <f t="shared" si="50"/>
        <v>1054034.5</v>
      </c>
      <c r="J339" s="8">
        <f t="shared" si="50"/>
        <v>0</v>
      </c>
      <c r="K339" s="8">
        <f t="shared" si="50"/>
        <v>0</v>
      </c>
      <c r="M339" s="59"/>
    </row>
    <row r="340" spans="1:13" ht="25.5" x14ac:dyDescent="0.2">
      <c r="A340" s="86" t="s">
        <v>261</v>
      </c>
      <c r="B340" s="25" t="s">
        <v>428</v>
      </c>
      <c r="C340" s="173"/>
      <c r="D340" s="153"/>
      <c r="E340" s="154"/>
      <c r="F340" s="154"/>
      <c r="G340" s="154"/>
      <c r="H340" s="8">
        <f t="shared" si="44"/>
        <v>250000</v>
      </c>
      <c r="I340" s="8">
        <f t="shared" ref="I340:K341" si="51">I227</f>
        <v>250000</v>
      </c>
      <c r="J340" s="8">
        <f t="shared" si="51"/>
        <v>0</v>
      </c>
      <c r="K340" s="8">
        <f t="shared" si="51"/>
        <v>0</v>
      </c>
      <c r="M340" s="59"/>
    </row>
    <row r="341" spans="1:13" ht="25.5" x14ac:dyDescent="0.2">
      <c r="A341" s="120" t="s">
        <v>262</v>
      </c>
      <c r="B341" s="5" t="s">
        <v>428</v>
      </c>
      <c r="C341" s="173"/>
      <c r="D341" s="153"/>
      <c r="E341" s="154"/>
      <c r="F341" s="154"/>
      <c r="G341" s="154"/>
      <c r="H341" s="8">
        <f t="shared" si="44"/>
        <v>4750000</v>
      </c>
      <c r="I341" s="8">
        <f t="shared" si="51"/>
        <v>4750000</v>
      </c>
      <c r="J341" s="8">
        <f t="shared" si="51"/>
        <v>0</v>
      </c>
      <c r="K341" s="8">
        <f t="shared" si="51"/>
        <v>0</v>
      </c>
      <c r="M341" s="59"/>
    </row>
    <row r="342" spans="1:13" ht="25.5" x14ac:dyDescent="0.2">
      <c r="A342" s="120" t="s">
        <v>31</v>
      </c>
      <c r="B342" s="114" t="s">
        <v>35</v>
      </c>
      <c r="C342" s="173"/>
      <c r="D342" s="153"/>
      <c r="E342" s="154"/>
      <c r="F342" s="154"/>
      <c r="G342" s="154"/>
      <c r="H342" s="8">
        <f t="shared" si="44"/>
        <v>0</v>
      </c>
      <c r="I342" s="8">
        <f t="shared" ref="I342:K343" si="52">I249</f>
        <v>0</v>
      </c>
      <c r="J342" s="8">
        <f t="shared" si="52"/>
        <v>0</v>
      </c>
      <c r="K342" s="8">
        <f t="shared" si="52"/>
        <v>0</v>
      </c>
      <c r="M342" s="59"/>
    </row>
    <row r="343" spans="1:13" ht="25.5" x14ac:dyDescent="0.2">
      <c r="A343" s="120" t="s">
        <v>34</v>
      </c>
      <c r="B343" s="114" t="s">
        <v>36</v>
      </c>
      <c r="C343" s="173"/>
      <c r="D343" s="153"/>
      <c r="E343" s="154"/>
      <c r="F343" s="154"/>
      <c r="G343" s="154"/>
      <c r="H343" s="8">
        <f t="shared" si="44"/>
        <v>200000000</v>
      </c>
      <c r="I343" s="8">
        <f t="shared" si="52"/>
        <v>40000000</v>
      </c>
      <c r="J343" s="8">
        <f t="shared" si="52"/>
        <v>60000000</v>
      </c>
      <c r="K343" s="8">
        <f t="shared" si="52"/>
        <v>100000000</v>
      </c>
      <c r="M343" s="59"/>
    </row>
    <row r="344" spans="1:13" ht="25.5" x14ac:dyDescent="0.2">
      <c r="A344" s="316" t="s">
        <v>177</v>
      </c>
      <c r="B344" s="317" t="s">
        <v>196</v>
      </c>
      <c r="C344" s="173"/>
      <c r="D344" s="153"/>
      <c r="E344" s="154"/>
      <c r="F344" s="154"/>
      <c r="G344" s="154"/>
      <c r="H344" s="8">
        <f t="shared" si="44"/>
        <v>35891.74</v>
      </c>
      <c r="I344" s="8">
        <f t="shared" ref="I344:K345" si="53">I253</f>
        <v>35891.74</v>
      </c>
      <c r="J344" s="8">
        <f t="shared" si="53"/>
        <v>0</v>
      </c>
      <c r="K344" s="8">
        <f t="shared" si="53"/>
        <v>0</v>
      </c>
      <c r="M344" s="59"/>
    </row>
    <row r="345" spans="1:13" ht="25.5" x14ac:dyDescent="0.2">
      <c r="A345" s="120" t="s">
        <v>24</v>
      </c>
      <c r="B345" s="114" t="s">
        <v>196</v>
      </c>
      <c r="C345" s="173"/>
      <c r="D345" s="153"/>
      <c r="E345" s="154"/>
      <c r="F345" s="154"/>
      <c r="G345" s="154"/>
      <c r="H345" s="8">
        <f t="shared" si="44"/>
        <v>3553282.41</v>
      </c>
      <c r="I345" s="8">
        <f t="shared" si="53"/>
        <v>3553282.41</v>
      </c>
      <c r="J345" s="8">
        <f t="shared" si="53"/>
        <v>0</v>
      </c>
      <c r="K345" s="8">
        <f t="shared" si="53"/>
        <v>0</v>
      </c>
      <c r="M345" s="59"/>
    </row>
    <row r="346" spans="1:13" ht="25.5" x14ac:dyDescent="0.2">
      <c r="A346" s="10" t="s">
        <v>256</v>
      </c>
      <c r="B346" s="114" t="s">
        <v>416</v>
      </c>
      <c r="C346" s="173"/>
      <c r="D346" s="153"/>
      <c r="E346" s="154"/>
      <c r="F346" s="154"/>
      <c r="G346" s="154"/>
      <c r="H346" s="8">
        <f t="shared" si="44"/>
        <v>3032439.5400000005</v>
      </c>
      <c r="I346" s="8">
        <f>I274+I278+I282+I264+I259+I269</f>
        <v>3032439.5400000005</v>
      </c>
      <c r="J346" s="8">
        <f>J274+J278+J282+J264</f>
        <v>0</v>
      </c>
      <c r="K346" s="8">
        <f>K274+K278+K282+K264</f>
        <v>0</v>
      </c>
      <c r="M346" s="59"/>
    </row>
    <row r="347" spans="1:13" ht="25.5" x14ac:dyDescent="0.2">
      <c r="A347" s="10" t="s">
        <v>275</v>
      </c>
      <c r="B347" s="5" t="s">
        <v>65</v>
      </c>
      <c r="C347" s="173"/>
      <c r="D347" s="153"/>
      <c r="E347" s="154"/>
      <c r="F347" s="154"/>
      <c r="G347" s="154"/>
      <c r="H347" s="8">
        <f t="shared" si="44"/>
        <v>85597.32</v>
      </c>
      <c r="I347" s="8">
        <f t="shared" ref="I347:K349" si="54">I260</f>
        <v>85597.32</v>
      </c>
      <c r="J347" s="8">
        <f t="shared" si="54"/>
        <v>0</v>
      </c>
      <c r="K347" s="8">
        <f t="shared" si="54"/>
        <v>0</v>
      </c>
      <c r="M347" s="59"/>
    </row>
    <row r="348" spans="1:13" ht="25.5" x14ac:dyDescent="0.2">
      <c r="A348" s="10" t="s">
        <v>276</v>
      </c>
      <c r="B348" s="5" t="s">
        <v>65</v>
      </c>
      <c r="C348" s="173"/>
      <c r="D348" s="153"/>
      <c r="E348" s="154"/>
      <c r="F348" s="154"/>
      <c r="G348" s="154"/>
      <c r="H348" s="8">
        <f t="shared" si="44"/>
        <v>858934.4</v>
      </c>
      <c r="I348" s="8">
        <f t="shared" si="54"/>
        <v>858934.4</v>
      </c>
      <c r="J348" s="8">
        <f t="shared" si="54"/>
        <v>0</v>
      </c>
      <c r="K348" s="8">
        <f t="shared" si="54"/>
        <v>0</v>
      </c>
      <c r="M348" s="59"/>
    </row>
    <row r="349" spans="1:13" ht="25.5" x14ac:dyDescent="0.2">
      <c r="A349" s="120" t="s">
        <v>11</v>
      </c>
      <c r="B349" s="114" t="s">
        <v>65</v>
      </c>
      <c r="C349" s="173"/>
      <c r="D349" s="153"/>
      <c r="E349" s="154"/>
      <c r="F349" s="154"/>
      <c r="G349" s="154"/>
      <c r="H349" s="8">
        <f t="shared" si="44"/>
        <v>7615200</v>
      </c>
      <c r="I349" s="8">
        <f t="shared" si="54"/>
        <v>7615200</v>
      </c>
      <c r="J349" s="8">
        <f t="shared" si="54"/>
        <v>0</v>
      </c>
      <c r="K349" s="8">
        <f t="shared" si="54"/>
        <v>0</v>
      </c>
      <c r="M349" s="59"/>
    </row>
    <row r="350" spans="1:13" ht="25.5" x14ac:dyDescent="0.2">
      <c r="A350" s="177" t="s">
        <v>275</v>
      </c>
      <c r="B350" s="114" t="s">
        <v>67</v>
      </c>
      <c r="C350" s="173"/>
      <c r="D350" s="153"/>
      <c r="E350" s="154"/>
      <c r="F350" s="154"/>
      <c r="G350" s="154"/>
      <c r="H350" s="8">
        <f t="shared" si="44"/>
        <v>70083.429999999993</v>
      </c>
      <c r="I350" s="8">
        <f t="shared" ref="I350:K352" si="55">I265</f>
        <v>70083.429999999993</v>
      </c>
      <c r="J350" s="8">
        <f t="shared" si="55"/>
        <v>0</v>
      </c>
      <c r="K350" s="8">
        <f t="shared" si="55"/>
        <v>0</v>
      </c>
      <c r="M350" s="59"/>
    </row>
    <row r="351" spans="1:13" ht="25.5" x14ac:dyDescent="0.2">
      <c r="A351" s="120" t="s">
        <v>276</v>
      </c>
      <c r="B351" s="114" t="s">
        <v>67</v>
      </c>
      <c r="C351" s="173"/>
      <c r="D351" s="153"/>
      <c r="E351" s="154"/>
      <c r="F351" s="154"/>
      <c r="G351" s="154"/>
      <c r="H351" s="8">
        <f t="shared" si="44"/>
        <v>729359.4</v>
      </c>
      <c r="I351" s="8">
        <f t="shared" si="55"/>
        <v>729359.4</v>
      </c>
      <c r="J351" s="8">
        <f t="shared" si="55"/>
        <v>0</v>
      </c>
      <c r="K351" s="8">
        <f t="shared" si="55"/>
        <v>0</v>
      </c>
      <c r="M351" s="59"/>
    </row>
    <row r="352" spans="1:13" ht="25.5" x14ac:dyDescent="0.2">
      <c r="A352" s="120" t="s">
        <v>11</v>
      </c>
      <c r="B352" s="114" t="s">
        <v>66</v>
      </c>
      <c r="C352" s="173"/>
      <c r="D352" s="153"/>
      <c r="E352" s="154"/>
      <c r="F352" s="154"/>
      <c r="G352" s="154"/>
      <c r="H352" s="8">
        <f t="shared" si="44"/>
        <v>6208900</v>
      </c>
      <c r="I352" s="8">
        <f t="shared" si="55"/>
        <v>6208900</v>
      </c>
      <c r="J352" s="8">
        <f t="shared" si="55"/>
        <v>0</v>
      </c>
      <c r="K352" s="8">
        <f t="shared" si="55"/>
        <v>0</v>
      </c>
      <c r="M352" s="59"/>
    </row>
    <row r="353" spans="1:13" ht="25.5" x14ac:dyDescent="0.2">
      <c r="A353" s="177" t="s">
        <v>275</v>
      </c>
      <c r="B353" s="114" t="s">
        <v>69</v>
      </c>
      <c r="C353" s="173"/>
      <c r="D353" s="153"/>
      <c r="E353" s="154"/>
      <c r="F353" s="154"/>
      <c r="G353" s="154"/>
      <c r="H353" s="8">
        <f t="shared" si="44"/>
        <v>96172.66</v>
      </c>
      <c r="I353" s="8">
        <f t="shared" ref="I353:K355" si="56">I270</f>
        <v>96172.66</v>
      </c>
      <c r="J353" s="8">
        <f t="shared" si="56"/>
        <v>0</v>
      </c>
      <c r="K353" s="8">
        <f t="shared" si="56"/>
        <v>0</v>
      </c>
      <c r="M353" s="59"/>
    </row>
    <row r="354" spans="1:13" ht="25.5" x14ac:dyDescent="0.2">
      <c r="A354" s="120" t="s">
        <v>276</v>
      </c>
      <c r="B354" s="114" t="s">
        <v>70</v>
      </c>
      <c r="C354" s="173"/>
      <c r="D354" s="153"/>
      <c r="E354" s="154"/>
      <c r="F354" s="154"/>
      <c r="G354" s="154"/>
      <c r="H354" s="8">
        <f t="shared" si="44"/>
        <v>566593.69999999995</v>
      </c>
      <c r="I354" s="8">
        <f t="shared" si="56"/>
        <v>566593.69999999995</v>
      </c>
      <c r="J354" s="8">
        <f t="shared" si="56"/>
        <v>0</v>
      </c>
      <c r="K354" s="8">
        <f t="shared" si="56"/>
        <v>0</v>
      </c>
      <c r="M354" s="59"/>
    </row>
    <row r="355" spans="1:13" ht="25.5" x14ac:dyDescent="0.2">
      <c r="A355" s="120" t="s">
        <v>11</v>
      </c>
      <c r="B355" s="114" t="s">
        <v>68</v>
      </c>
      <c r="C355" s="173"/>
      <c r="D355" s="153"/>
      <c r="E355" s="154"/>
      <c r="F355" s="154"/>
      <c r="G355" s="154"/>
      <c r="H355" s="8">
        <f t="shared" si="44"/>
        <v>8954500</v>
      </c>
      <c r="I355" s="8">
        <f t="shared" si="56"/>
        <v>8954500</v>
      </c>
      <c r="J355" s="8">
        <f t="shared" si="56"/>
        <v>0</v>
      </c>
      <c r="K355" s="8">
        <f t="shared" si="56"/>
        <v>0</v>
      </c>
      <c r="M355" s="59"/>
    </row>
    <row r="356" spans="1:13" ht="25.5" x14ac:dyDescent="0.2">
      <c r="A356" s="86" t="s">
        <v>275</v>
      </c>
      <c r="B356" s="5" t="s">
        <v>431</v>
      </c>
      <c r="C356" s="173"/>
      <c r="D356" s="153"/>
      <c r="E356" s="154"/>
      <c r="F356" s="154"/>
      <c r="G356" s="154"/>
      <c r="H356" s="8">
        <f t="shared" si="44"/>
        <v>52000</v>
      </c>
      <c r="I356" s="8">
        <f t="shared" ref="I356:K357" si="57">I275</f>
        <v>0</v>
      </c>
      <c r="J356" s="8">
        <f t="shared" si="57"/>
        <v>52000</v>
      </c>
      <c r="K356" s="8">
        <f t="shared" si="57"/>
        <v>0</v>
      </c>
      <c r="M356" s="59"/>
    </row>
    <row r="357" spans="1:13" ht="25.5" x14ac:dyDescent="0.2">
      <c r="A357" s="10" t="s">
        <v>276</v>
      </c>
      <c r="B357" s="5" t="s">
        <v>432</v>
      </c>
      <c r="C357" s="173"/>
      <c r="D357" s="153"/>
      <c r="E357" s="154"/>
      <c r="F357" s="154"/>
      <c r="G357" s="154"/>
      <c r="H357" s="8">
        <f t="shared" si="44"/>
        <v>5148000</v>
      </c>
      <c r="I357" s="8">
        <f t="shared" si="57"/>
        <v>0</v>
      </c>
      <c r="J357" s="8">
        <f t="shared" si="57"/>
        <v>5148000</v>
      </c>
      <c r="K357" s="8">
        <f t="shared" si="57"/>
        <v>0</v>
      </c>
      <c r="M357" s="59"/>
    </row>
    <row r="358" spans="1:13" ht="25.5" x14ac:dyDescent="0.2">
      <c r="A358" s="10" t="s">
        <v>275</v>
      </c>
      <c r="B358" s="5" t="s">
        <v>433</v>
      </c>
      <c r="C358" s="173"/>
      <c r="D358" s="153"/>
      <c r="E358" s="154"/>
      <c r="F358" s="154"/>
      <c r="G358" s="154"/>
      <c r="H358" s="8">
        <f t="shared" si="44"/>
        <v>56000</v>
      </c>
      <c r="I358" s="8">
        <f t="shared" ref="I358:K359" si="58">I283</f>
        <v>0</v>
      </c>
      <c r="J358" s="8">
        <f t="shared" si="58"/>
        <v>56000</v>
      </c>
      <c r="K358" s="8">
        <f t="shared" si="58"/>
        <v>0</v>
      </c>
      <c r="M358" s="59"/>
    </row>
    <row r="359" spans="1:13" ht="25.5" x14ac:dyDescent="0.2">
      <c r="A359" s="10" t="s">
        <v>276</v>
      </c>
      <c r="B359" s="5" t="s">
        <v>434</v>
      </c>
      <c r="C359" s="173"/>
      <c r="D359" s="153"/>
      <c r="E359" s="154"/>
      <c r="F359" s="154"/>
      <c r="G359" s="154"/>
      <c r="H359" s="8">
        <f t="shared" si="44"/>
        <v>5544000</v>
      </c>
      <c r="I359" s="8">
        <f t="shared" si="58"/>
        <v>0</v>
      </c>
      <c r="J359" s="8">
        <f t="shared" si="58"/>
        <v>5544000</v>
      </c>
      <c r="K359" s="8">
        <f t="shared" si="58"/>
        <v>0</v>
      </c>
      <c r="M359" s="59"/>
    </row>
    <row r="360" spans="1:13" ht="25.5" x14ac:dyDescent="0.2">
      <c r="A360" s="10" t="s">
        <v>275</v>
      </c>
      <c r="B360" s="5" t="s">
        <v>435</v>
      </c>
      <c r="C360" s="173"/>
      <c r="D360" s="153"/>
      <c r="E360" s="154"/>
      <c r="F360" s="154"/>
      <c r="G360" s="154"/>
      <c r="H360" s="8">
        <f t="shared" si="44"/>
        <v>44000</v>
      </c>
      <c r="I360" s="8">
        <f t="shared" ref="I360:K361" si="59">I279</f>
        <v>0</v>
      </c>
      <c r="J360" s="8">
        <f t="shared" si="59"/>
        <v>44000</v>
      </c>
      <c r="K360" s="8">
        <f t="shared" si="59"/>
        <v>0</v>
      </c>
      <c r="M360" s="59"/>
    </row>
    <row r="361" spans="1:13" ht="25.5" x14ac:dyDescent="0.2">
      <c r="A361" s="120" t="s">
        <v>276</v>
      </c>
      <c r="B361" s="5" t="s">
        <v>436</v>
      </c>
      <c r="C361" s="173"/>
      <c r="D361" s="153"/>
      <c r="E361" s="154"/>
      <c r="F361" s="154"/>
      <c r="G361" s="154"/>
      <c r="H361" s="8">
        <f t="shared" si="44"/>
        <v>4356000</v>
      </c>
      <c r="I361" s="8">
        <f t="shared" si="59"/>
        <v>0</v>
      </c>
      <c r="J361" s="8">
        <f t="shared" si="59"/>
        <v>4356000</v>
      </c>
      <c r="K361" s="8">
        <f t="shared" si="59"/>
        <v>0</v>
      </c>
      <c r="M361" s="59"/>
    </row>
    <row r="362" spans="1:13" ht="25.5" x14ac:dyDescent="0.2">
      <c r="A362" s="276" t="s">
        <v>169</v>
      </c>
      <c r="B362" s="277" t="s">
        <v>372</v>
      </c>
      <c r="C362" s="173"/>
      <c r="D362" s="153"/>
      <c r="E362" s="154"/>
      <c r="F362" s="154"/>
      <c r="G362" s="154"/>
      <c r="H362" s="8">
        <f t="shared" si="44"/>
        <v>870000</v>
      </c>
      <c r="I362" s="8">
        <f t="shared" ref="I362:K364" si="60">I289</f>
        <v>870000</v>
      </c>
      <c r="J362" s="8">
        <f t="shared" si="60"/>
        <v>0</v>
      </c>
      <c r="K362" s="8">
        <f t="shared" si="60"/>
        <v>0</v>
      </c>
      <c r="M362" s="59"/>
    </row>
    <row r="363" spans="1:13" ht="25.5" x14ac:dyDescent="0.2">
      <c r="A363" s="120" t="s">
        <v>172</v>
      </c>
      <c r="B363" s="5" t="s">
        <v>176</v>
      </c>
      <c r="C363" s="173"/>
      <c r="D363" s="153"/>
      <c r="E363" s="154"/>
      <c r="F363" s="154"/>
      <c r="G363" s="154"/>
      <c r="H363" s="8">
        <f t="shared" si="44"/>
        <v>3333333.33</v>
      </c>
      <c r="I363" s="8">
        <f t="shared" si="60"/>
        <v>0</v>
      </c>
      <c r="J363" s="8">
        <f t="shared" si="60"/>
        <v>2020202.02</v>
      </c>
      <c r="K363" s="8">
        <f t="shared" si="60"/>
        <v>1313131.31</v>
      </c>
      <c r="M363" s="59"/>
    </row>
    <row r="364" spans="1:13" ht="25.5" x14ac:dyDescent="0.2">
      <c r="A364" s="120" t="s">
        <v>174</v>
      </c>
      <c r="B364" s="5" t="s">
        <v>176</v>
      </c>
      <c r="C364" s="173"/>
      <c r="D364" s="153"/>
      <c r="E364" s="154"/>
      <c r="F364" s="154"/>
      <c r="G364" s="154"/>
      <c r="H364" s="8">
        <f t="shared" si="44"/>
        <v>330000000</v>
      </c>
      <c r="I364" s="8">
        <f t="shared" si="60"/>
        <v>0</v>
      </c>
      <c r="J364" s="8">
        <f t="shared" si="60"/>
        <v>200000000</v>
      </c>
      <c r="K364" s="8">
        <f t="shared" si="60"/>
        <v>130000000</v>
      </c>
      <c r="M364" s="59"/>
    </row>
    <row r="365" spans="1:13" ht="25.5" x14ac:dyDescent="0.2">
      <c r="A365" s="86" t="s">
        <v>153</v>
      </c>
      <c r="B365" s="114" t="s">
        <v>372</v>
      </c>
      <c r="C365" s="173"/>
      <c r="D365" s="153"/>
      <c r="E365" s="154"/>
      <c r="F365" s="154"/>
      <c r="G365" s="154"/>
      <c r="H365" s="8">
        <f t="shared" si="44"/>
        <v>2198560.46</v>
      </c>
      <c r="I365" s="8">
        <f>I304</f>
        <v>2198560.46</v>
      </c>
      <c r="J365" s="8">
        <f>J304</f>
        <v>0</v>
      </c>
      <c r="K365" s="8">
        <f>K304</f>
        <v>0</v>
      </c>
      <c r="M365" s="59"/>
    </row>
    <row r="366" spans="1:13" ht="25.5" x14ac:dyDescent="0.2">
      <c r="A366" s="10" t="s">
        <v>348</v>
      </c>
      <c r="B366" s="5" t="s">
        <v>439</v>
      </c>
      <c r="C366" s="173"/>
      <c r="D366" s="153"/>
      <c r="E366" s="154"/>
      <c r="F366" s="154"/>
      <c r="G366" s="154"/>
      <c r="H366" s="8">
        <f t="shared" si="44"/>
        <v>678500.75</v>
      </c>
      <c r="I366" s="8">
        <f t="shared" ref="I366:K367" si="61">I301</f>
        <v>271400.3</v>
      </c>
      <c r="J366" s="8">
        <f t="shared" si="61"/>
        <v>271400.3</v>
      </c>
      <c r="K366" s="8">
        <f t="shared" si="61"/>
        <v>135700.15</v>
      </c>
      <c r="M366" s="59"/>
    </row>
    <row r="367" spans="1:13" ht="25.5" x14ac:dyDescent="0.2">
      <c r="A367" s="10" t="s">
        <v>345</v>
      </c>
      <c r="B367" s="5" t="s">
        <v>439</v>
      </c>
      <c r="C367" s="173"/>
      <c r="D367" s="153"/>
      <c r="E367" s="154"/>
      <c r="F367" s="154"/>
      <c r="G367" s="154"/>
      <c r="H367" s="8">
        <f t="shared" si="44"/>
        <v>40302945.150000006</v>
      </c>
      <c r="I367" s="8">
        <f t="shared" si="61"/>
        <v>0</v>
      </c>
      <c r="J367" s="8">
        <f t="shared" si="61"/>
        <v>26868630.100000001</v>
      </c>
      <c r="K367" s="8">
        <f t="shared" si="61"/>
        <v>13434315.050000001</v>
      </c>
      <c r="M367" s="59"/>
    </row>
    <row r="368" spans="1:13" ht="25.5" x14ac:dyDescent="0.2">
      <c r="A368" s="120" t="s">
        <v>348</v>
      </c>
      <c r="B368" s="5" t="s">
        <v>71</v>
      </c>
      <c r="C368" s="173"/>
      <c r="D368" s="153"/>
      <c r="E368" s="154"/>
      <c r="F368" s="154"/>
      <c r="G368" s="154"/>
      <c r="H368" s="8">
        <f t="shared" si="44"/>
        <v>7560120.7400000002</v>
      </c>
      <c r="I368" s="8">
        <f t="shared" ref="I368:K370" si="62">I294</f>
        <v>7560120.7400000002</v>
      </c>
      <c r="J368" s="8">
        <f t="shared" si="62"/>
        <v>0</v>
      </c>
      <c r="K368" s="8">
        <f t="shared" si="62"/>
        <v>0</v>
      </c>
      <c r="M368" s="59"/>
    </row>
    <row r="369" spans="1:13" ht="25.5" x14ac:dyDescent="0.2">
      <c r="A369" s="120" t="s">
        <v>345</v>
      </c>
      <c r="B369" s="5" t="s">
        <v>71</v>
      </c>
      <c r="C369" s="173"/>
      <c r="D369" s="153"/>
      <c r="E369" s="154"/>
      <c r="F369" s="154"/>
      <c r="G369" s="154"/>
      <c r="H369" s="8">
        <f t="shared" si="44"/>
        <v>370750652.94</v>
      </c>
      <c r="I369" s="8">
        <f t="shared" si="62"/>
        <v>370750652.94</v>
      </c>
      <c r="J369" s="8">
        <f t="shared" si="62"/>
        <v>0</v>
      </c>
      <c r="K369" s="8">
        <f t="shared" si="62"/>
        <v>0</v>
      </c>
      <c r="M369" s="59"/>
    </row>
    <row r="370" spans="1:13" ht="25.5" x14ac:dyDescent="0.2">
      <c r="A370" s="120" t="s">
        <v>346</v>
      </c>
      <c r="B370" s="5" t="s">
        <v>71</v>
      </c>
      <c r="C370" s="173"/>
      <c r="D370" s="153"/>
      <c r="E370" s="154"/>
      <c r="F370" s="154"/>
      <c r="G370" s="154"/>
      <c r="H370" s="8">
        <f t="shared" si="44"/>
        <v>377701300</v>
      </c>
      <c r="I370" s="8">
        <f t="shared" si="62"/>
        <v>377701300</v>
      </c>
      <c r="J370" s="8">
        <f t="shared" si="62"/>
        <v>0</v>
      </c>
      <c r="K370" s="8">
        <f t="shared" si="62"/>
        <v>0</v>
      </c>
      <c r="M370" s="59"/>
    </row>
    <row r="371" spans="1:13" ht="25.5" x14ac:dyDescent="0.2">
      <c r="A371" s="10" t="s">
        <v>348</v>
      </c>
      <c r="B371" s="5" t="s">
        <v>440</v>
      </c>
      <c r="C371" s="173"/>
      <c r="D371" s="153"/>
      <c r="E371" s="154"/>
      <c r="F371" s="154"/>
      <c r="G371" s="154"/>
      <c r="H371" s="8">
        <f t="shared" si="44"/>
        <v>9391885.879999999</v>
      </c>
      <c r="I371" s="8">
        <f t="shared" ref="I371:K373" si="63">I305</f>
        <v>0</v>
      </c>
      <c r="J371" s="8">
        <f t="shared" si="63"/>
        <v>3662106.17</v>
      </c>
      <c r="K371" s="8">
        <f t="shared" si="63"/>
        <v>5729779.71</v>
      </c>
      <c r="M371" s="59"/>
    </row>
    <row r="372" spans="1:13" ht="25.5" x14ac:dyDescent="0.2">
      <c r="A372" s="10" t="s">
        <v>345</v>
      </c>
      <c r="B372" s="5" t="s">
        <v>441</v>
      </c>
      <c r="C372" s="173"/>
      <c r="D372" s="153"/>
      <c r="E372" s="154"/>
      <c r="F372" s="154"/>
      <c r="G372" s="154"/>
      <c r="H372" s="8">
        <f t="shared" si="44"/>
        <v>55787802.130000003</v>
      </c>
      <c r="I372" s="8">
        <f t="shared" si="63"/>
        <v>0</v>
      </c>
      <c r="J372" s="8">
        <f t="shared" si="63"/>
        <v>21752910.640000001</v>
      </c>
      <c r="K372" s="8">
        <f t="shared" si="63"/>
        <v>34034891.490000002</v>
      </c>
      <c r="M372" s="59"/>
    </row>
    <row r="373" spans="1:13" ht="25.5" x14ac:dyDescent="0.2">
      <c r="A373" s="120" t="s">
        <v>346</v>
      </c>
      <c r="B373" s="5" t="s">
        <v>441</v>
      </c>
      <c r="C373" s="173"/>
      <c r="D373" s="153"/>
      <c r="E373" s="154"/>
      <c r="F373" s="154"/>
      <c r="G373" s="154"/>
      <c r="H373" s="8">
        <f t="shared" si="44"/>
        <v>874008900</v>
      </c>
      <c r="I373" s="8">
        <f t="shared" si="63"/>
        <v>0</v>
      </c>
      <c r="J373" s="8">
        <f t="shared" si="63"/>
        <v>340795600</v>
      </c>
      <c r="K373" s="8">
        <f t="shared" si="63"/>
        <v>533213300</v>
      </c>
      <c r="M373" s="59"/>
    </row>
    <row r="374" spans="1:13" ht="25.5" x14ac:dyDescent="0.2">
      <c r="A374" s="120" t="s">
        <v>379</v>
      </c>
      <c r="B374" s="114" t="s">
        <v>442</v>
      </c>
      <c r="C374" s="173"/>
      <c r="D374" s="153"/>
      <c r="E374" s="154"/>
      <c r="F374" s="154"/>
      <c r="G374" s="154"/>
      <c r="H374" s="8">
        <f t="shared" si="44"/>
        <v>1363357</v>
      </c>
      <c r="I374" s="8">
        <f t="shared" ref="I374:K376" si="64">I311</f>
        <v>0</v>
      </c>
      <c r="J374" s="8">
        <f t="shared" si="64"/>
        <v>192496</v>
      </c>
      <c r="K374" s="8">
        <f t="shared" si="64"/>
        <v>1170861</v>
      </c>
      <c r="M374" s="59"/>
    </row>
    <row r="375" spans="1:13" ht="25.5" x14ac:dyDescent="0.2">
      <c r="A375" s="120" t="s">
        <v>380</v>
      </c>
      <c r="B375" s="114" t="s">
        <v>443</v>
      </c>
      <c r="C375" s="173"/>
      <c r="D375" s="153"/>
      <c r="E375" s="154"/>
      <c r="F375" s="154"/>
      <c r="G375" s="154"/>
      <c r="H375" s="8">
        <f t="shared" si="44"/>
        <v>8098335</v>
      </c>
      <c r="I375" s="8">
        <f t="shared" si="64"/>
        <v>0</v>
      </c>
      <c r="J375" s="8">
        <f t="shared" si="64"/>
        <v>1143422</v>
      </c>
      <c r="K375" s="8">
        <f t="shared" si="64"/>
        <v>6954913</v>
      </c>
      <c r="M375" s="59"/>
    </row>
    <row r="376" spans="1:13" ht="25.5" x14ac:dyDescent="0.2">
      <c r="A376" s="120" t="s">
        <v>381</v>
      </c>
      <c r="B376" s="114" t="s">
        <v>444</v>
      </c>
      <c r="C376" s="173"/>
      <c r="D376" s="153"/>
      <c r="E376" s="154"/>
      <c r="F376" s="154"/>
      <c r="G376" s="154"/>
      <c r="H376" s="8">
        <f t="shared" si="44"/>
        <v>126873901</v>
      </c>
      <c r="I376" s="8">
        <f t="shared" si="64"/>
        <v>0</v>
      </c>
      <c r="J376" s="8">
        <f t="shared" si="64"/>
        <v>17913601</v>
      </c>
      <c r="K376" s="8">
        <f t="shared" si="64"/>
        <v>108960300</v>
      </c>
      <c r="M376" s="59"/>
    </row>
    <row r="377" spans="1:13" ht="25.5" x14ac:dyDescent="0.2">
      <c r="A377" s="276" t="s">
        <v>170</v>
      </c>
      <c r="B377" s="277" t="s">
        <v>416</v>
      </c>
      <c r="C377" s="173"/>
      <c r="D377" s="153"/>
      <c r="E377" s="154"/>
      <c r="F377" s="154"/>
      <c r="G377" s="154"/>
      <c r="H377" s="8">
        <f t="shared" si="44"/>
        <v>870000</v>
      </c>
      <c r="I377" s="8">
        <f>I317</f>
        <v>870000</v>
      </c>
      <c r="J377" s="8">
        <f>J317</f>
        <v>0</v>
      </c>
      <c r="K377" s="8">
        <f>K317</f>
        <v>0</v>
      </c>
      <c r="M377" s="59"/>
    </row>
    <row r="378" spans="1:13" ht="25.5" x14ac:dyDescent="0.2">
      <c r="A378" s="276" t="s">
        <v>193</v>
      </c>
      <c r="B378" s="277" t="s">
        <v>195</v>
      </c>
      <c r="C378" s="173"/>
      <c r="D378" s="153"/>
      <c r="E378" s="154"/>
      <c r="F378" s="154"/>
      <c r="G378" s="154"/>
      <c r="H378" s="8">
        <f t="shared" si="44"/>
        <v>1818284.59</v>
      </c>
      <c r="I378" s="8">
        <f t="shared" ref="I378:K379" si="65">I321</f>
        <v>1818284.59</v>
      </c>
      <c r="J378" s="8">
        <f t="shared" si="65"/>
        <v>0</v>
      </c>
      <c r="K378" s="8">
        <f t="shared" si="65"/>
        <v>0</v>
      </c>
      <c r="M378" s="59"/>
    </row>
    <row r="379" spans="1:13" ht="25.5" x14ac:dyDescent="0.2">
      <c r="A379" s="120" t="s">
        <v>26</v>
      </c>
      <c r="B379" s="114" t="s">
        <v>28</v>
      </c>
      <c r="C379" s="173"/>
      <c r="D379" s="153"/>
      <c r="E379" s="154"/>
      <c r="F379" s="154"/>
      <c r="G379" s="154"/>
      <c r="H379" s="8">
        <f t="shared" si="44"/>
        <v>34547407.100000001</v>
      </c>
      <c r="I379" s="8">
        <f t="shared" si="65"/>
        <v>34547407.100000001</v>
      </c>
      <c r="J379" s="8">
        <f t="shared" si="65"/>
        <v>0</v>
      </c>
      <c r="K379" s="8">
        <f t="shared" si="65"/>
        <v>0</v>
      </c>
      <c r="M379" s="59"/>
    </row>
    <row r="380" spans="1:13" ht="25.5" x14ac:dyDescent="0.2">
      <c r="A380" s="10" t="s">
        <v>387</v>
      </c>
      <c r="B380" s="5" t="s">
        <v>445</v>
      </c>
      <c r="C380" s="173"/>
      <c r="D380" s="153"/>
      <c r="E380" s="154"/>
      <c r="F380" s="154"/>
      <c r="G380" s="154"/>
      <c r="H380" s="8">
        <f t="shared" si="44"/>
        <v>2525252.52</v>
      </c>
      <c r="I380" s="8">
        <f t="shared" ref="I380:K381" si="66">I318</f>
        <v>1262626.26</v>
      </c>
      <c r="J380" s="8">
        <f t="shared" si="66"/>
        <v>1262626.26</v>
      </c>
      <c r="K380" s="8">
        <f t="shared" si="66"/>
        <v>0</v>
      </c>
    </row>
    <row r="381" spans="1:13" ht="26.25" thickBot="1" x14ac:dyDescent="0.25">
      <c r="A381" s="17" t="s">
        <v>388</v>
      </c>
      <c r="B381" s="6" t="s">
        <v>445</v>
      </c>
      <c r="C381" s="226"/>
      <c r="D381" s="151"/>
      <c r="E381" s="152"/>
      <c r="F381" s="152"/>
      <c r="G381" s="152"/>
      <c r="H381" s="14">
        <f t="shared" si="44"/>
        <v>250000000</v>
      </c>
      <c r="I381" s="14">
        <f t="shared" si="66"/>
        <v>125000000</v>
      </c>
      <c r="J381" s="14">
        <f t="shared" si="66"/>
        <v>125000000</v>
      </c>
      <c r="K381" s="14">
        <f t="shared" si="66"/>
        <v>0</v>
      </c>
    </row>
    <row r="382" spans="1:13" ht="33.75" customHeight="1" thickBot="1" x14ac:dyDescent="0.25">
      <c r="A382" s="341" t="s">
        <v>300</v>
      </c>
      <c r="B382" s="342"/>
      <c r="C382" s="198"/>
      <c r="D382" s="198"/>
      <c r="E382" s="199"/>
      <c r="F382" s="199"/>
      <c r="G382" s="199"/>
      <c r="H382" s="182">
        <f>H325</f>
        <v>2888857523.6300001</v>
      </c>
      <c r="I382" s="182">
        <f>SUM(I383:I438)</f>
        <v>1058925961.8900001</v>
      </c>
      <c r="J382" s="182">
        <f>SUM(J383:J438)</f>
        <v>866032315.35000002</v>
      </c>
      <c r="K382" s="182">
        <f>SUM(K383:K438)</f>
        <v>963899246.38999999</v>
      </c>
      <c r="L382" s="3"/>
      <c r="M382" s="88"/>
    </row>
    <row r="383" spans="1:13" ht="25.5" x14ac:dyDescent="0.2">
      <c r="A383" s="10" t="s">
        <v>260</v>
      </c>
      <c r="B383" s="114" t="s">
        <v>416</v>
      </c>
      <c r="C383" s="174"/>
      <c r="D383" s="174"/>
      <c r="E383" s="175"/>
      <c r="F383" s="175"/>
      <c r="G383" s="175"/>
      <c r="H383" s="36">
        <f t="shared" ref="H383:H438" si="67">I383+J383+K383</f>
        <v>13949065</v>
      </c>
      <c r="I383" s="95">
        <f t="shared" ref="I383:K398" si="68">I326</f>
        <v>12849065</v>
      </c>
      <c r="J383" s="95">
        <f t="shared" si="68"/>
        <v>1100000</v>
      </c>
      <c r="K383" s="95">
        <f t="shared" si="68"/>
        <v>0</v>
      </c>
      <c r="L383" s="3"/>
      <c r="M383" s="59"/>
    </row>
    <row r="384" spans="1:13" ht="25.5" x14ac:dyDescent="0.2">
      <c r="A384" s="10" t="s">
        <v>260</v>
      </c>
      <c r="B384" s="5" t="s">
        <v>417</v>
      </c>
      <c r="C384" s="223"/>
      <c r="D384" s="223"/>
      <c r="E384" s="224"/>
      <c r="F384" s="224"/>
      <c r="G384" s="224"/>
      <c r="H384" s="8">
        <f t="shared" si="67"/>
        <v>8301375.54</v>
      </c>
      <c r="I384" s="117">
        <f t="shared" si="68"/>
        <v>0</v>
      </c>
      <c r="J384" s="117">
        <f t="shared" si="68"/>
        <v>3849320.8600000003</v>
      </c>
      <c r="K384" s="117">
        <f t="shared" si="68"/>
        <v>4452054.68</v>
      </c>
      <c r="L384" s="3"/>
      <c r="M384" s="59"/>
    </row>
    <row r="385" spans="1:13" ht="25.5" x14ac:dyDescent="0.2">
      <c r="A385" s="10" t="s">
        <v>261</v>
      </c>
      <c r="B385" s="5" t="s">
        <v>418</v>
      </c>
      <c r="C385" s="223"/>
      <c r="D385" s="223"/>
      <c r="E385" s="224"/>
      <c r="F385" s="224"/>
      <c r="G385" s="224"/>
      <c r="H385" s="8">
        <f t="shared" si="67"/>
        <v>600000</v>
      </c>
      <c r="I385" s="117">
        <f t="shared" si="68"/>
        <v>0</v>
      </c>
      <c r="J385" s="117">
        <f t="shared" si="68"/>
        <v>0</v>
      </c>
      <c r="K385" s="117">
        <f t="shared" si="68"/>
        <v>600000</v>
      </c>
      <c r="L385" s="3"/>
      <c r="M385" s="59"/>
    </row>
    <row r="386" spans="1:13" ht="25.5" x14ac:dyDescent="0.2">
      <c r="A386" s="10" t="s">
        <v>262</v>
      </c>
      <c r="B386" s="5" t="s">
        <v>418</v>
      </c>
      <c r="C386" s="266"/>
      <c r="D386" s="266"/>
      <c r="E386" s="267"/>
      <c r="F386" s="267"/>
      <c r="G386" s="267"/>
      <c r="H386" s="8">
        <f t="shared" si="67"/>
        <v>11400000</v>
      </c>
      <c r="I386" s="103">
        <f t="shared" si="68"/>
        <v>0</v>
      </c>
      <c r="J386" s="103">
        <f t="shared" si="68"/>
        <v>0</v>
      </c>
      <c r="K386" s="103">
        <f t="shared" si="68"/>
        <v>11400000</v>
      </c>
      <c r="L386" s="3"/>
      <c r="M386" s="59"/>
    </row>
    <row r="387" spans="1:13" ht="25.5" x14ac:dyDescent="0.2">
      <c r="A387" s="10" t="s">
        <v>261</v>
      </c>
      <c r="B387" s="5" t="s">
        <v>419</v>
      </c>
      <c r="C387" s="223"/>
      <c r="D387" s="223"/>
      <c r="E387" s="224"/>
      <c r="F387" s="224"/>
      <c r="G387" s="224"/>
      <c r="H387" s="8">
        <f t="shared" si="67"/>
        <v>475000</v>
      </c>
      <c r="I387" s="117">
        <f t="shared" si="68"/>
        <v>0</v>
      </c>
      <c r="J387" s="117">
        <f t="shared" si="68"/>
        <v>0</v>
      </c>
      <c r="K387" s="117">
        <f t="shared" si="68"/>
        <v>475000</v>
      </c>
      <c r="L387" s="3"/>
      <c r="M387" s="59"/>
    </row>
    <row r="388" spans="1:13" ht="25.5" x14ac:dyDescent="0.2">
      <c r="A388" s="10" t="s">
        <v>262</v>
      </c>
      <c r="B388" s="5" t="s">
        <v>420</v>
      </c>
      <c r="C388" s="266"/>
      <c r="D388" s="266"/>
      <c r="E388" s="267"/>
      <c r="F388" s="267"/>
      <c r="G388" s="267"/>
      <c r="H388" s="8">
        <f t="shared" si="67"/>
        <v>9025000</v>
      </c>
      <c r="I388" s="103">
        <f t="shared" si="68"/>
        <v>0</v>
      </c>
      <c r="J388" s="103">
        <f t="shared" si="68"/>
        <v>0</v>
      </c>
      <c r="K388" s="103">
        <f t="shared" si="68"/>
        <v>9025000</v>
      </c>
      <c r="L388" s="3"/>
      <c r="M388" s="59"/>
    </row>
    <row r="389" spans="1:13" ht="25.5" x14ac:dyDescent="0.2">
      <c r="A389" s="10" t="s">
        <v>261</v>
      </c>
      <c r="B389" s="5" t="s">
        <v>423</v>
      </c>
      <c r="C389" s="223"/>
      <c r="D389" s="223"/>
      <c r="E389" s="224"/>
      <c r="F389" s="224"/>
      <c r="G389" s="224"/>
      <c r="H389" s="8">
        <f t="shared" si="67"/>
        <v>150000</v>
      </c>
      <c r="I389" s="117">
        <f t="shared" si="68"/>
        <v>0</v>
      </c>
      <c r="J389" s="117">
        <f t="shared" si="68"/>
        <v>0</v>
      </c>
      <c r="K389" s="117">
        <f t="shared" si="68"/>
        <v>150000</v>
      </c>
      <c r="L389" s="3"/>
      <c r="M389" s="59"/>
    </row>
    <row r="390" spans="1:13" ht="25.5" x14ac:dyDescent="0.2">
      <c r="A390" s="10" t="s">
        <v>262</v>
      </c>
      <c r="B390" s="5" t="s">
        <v>423</v>
      </c>
      <c r="C390" s="223"/>
      <c r="D390" s="223"/>
      <c r="E390" s="224"/>
      <c r="F390" s="224"/>
      <c r="G390" s="224"/>
      <c r="H390" s="8">
        <f t="shared" si="67"/>
        <v>2850000</v>
      </c>
      <c r="I390" s="117">
        <f t="shared" si="68"/>
        <v>0</v>
      </c>
      <c r="J390" s="117">
        <f t="shared" si="68"/>
        <v>0</v>
      </c>
      <c r="K390" s="117">
        <f t="shared" si="68"/>
        <v>2850000</v>
      </c>
      <c r="L390" s="3"/>
      <c r="M390" s="59"/>
    </row>
    <row r="391" spans="1:13" ht="25.5" x14ac:dyDescent="0.2">
      <c r="A391" s="10" t="s">
        <v>261</v>
      </c>
      <c r="B391" s="5" t="s">
        <v>429</v>
      </c>
      <c r="C391" s="266"/>
      <c r="D391" s="266"/>
      <c r="E391" s="267"/>
      <c r="F391" s="267"/>
      <c r="G391" s="267"/>
      <c r="H391" s="8">
        <f t="shared" si="67"/>
        <v>2250000</v>
      </c>
      <c r="I391" s="103">
        <f t="shared" si="68"/>
        <v>0</v>
      </c>
      <c r="J391" s="103">
        <f t="shared" si="68"/>
        <v>2250000</v>
      </c>
      <c r="K391" s="103">
        <f t="shared" si="68"/>
        <v>0</v>
      </c>
      <c r="L391" s="3"/>
      <c r="M391" s="59"/>
    </row>
    <row r="392" spans="1:13" ht="25.5" x14ac:dyDescent="0.2">
      <c r="A392" s="10" t="s">
        <v>262</v>
      </c>
      <c r="B392" s="5" t="s">
        <v>430</v>
      </c>
      <c r="C392" s="223"/>
      <c r="D392" s="223"/>
      <c r="E392" s="224"/>
      <c r="F392" s="224"/>
      <c r="G392" s="224"/>
      <c r="H392" s="8">
        <f t="shared" si="67"/>
        <v>42750000</v>
      </c>
      <c r="I392" s="117">
        <f t="shared" si="68"/>
        <v>0</v>
      </c>
      <c r="J392" s="117">
        <f t="shared" si="68"/>
        <v>42750000</v>
      </c>
      <c r="K392" s="117">
        <f t="shared" si="68"/>
        <v>0</v>
      </c>
      <c r="L392" s="3"/>
      <c r="M392" s="59"/>
    </row>
    <row r="393" spans="1:13" ht="25.5" x14ac:dyDescent="0.2">
      <c r="A393" s="86" t="s">
        <v>261</v>
      </c>
      <c r="B393" s="25" t="s">
        <v>424</v>
      </c>
      <c r="C393" s="223"/>
      <c r="D393" s="223"/>
      <c r="E393" s="224"/>
      <c r="F393" s="224"/>
      <c r="G393" s="224"/>
      <c r="H393" s="8">
        <f t="shared" si="67"/>
        <v>2265504</v>
      </c>
      <c r="I393" s="117">
        <f t="shared" si="68"/>
        <v>2265504</v>
      </c>
      <c r="J393" s="117">
        <f t="shared" si="68"/>
        <v>0</v>
      </c>
      <c r="K393" s="117">
        <f t="shared" si="68"/>
        <v>0</v>
      </c>
      <c r="L393" s="3"/>
      <c r="M393" s="59"/>
    </row>
    <row r="394" spans="1:13" ht="25.5" x14ac:dyDescent="0.2">
      <c r="A394" s="10" t="s">
        <v>262</v>
      </c>
      <c r="B394" s="5" t="s">
        <v>425</v>
      </c>
      <c r="C394" s="223"/>
      <c r="D394" s="223"/>
      <c r="E394" s="224"/>
      <c r="F394" s="224"/>
      <c r="G394" s="224"/>
      <c r="H394" s="8">
        <f t="shared" si="67"/>
        <v>43044575.899999999</v>
      </c>
      <c r="I394" s="117">
        <f t="shared" si="68"/>
        <v>43044575.899999999</v>
      </c>
      <c r="J394" s="117">
        <f t="shared" si="68"/>
        <v>0</v>
      </c>
      <c r="K394" s="117">
        <f t="shared" si="68"/>
        <v>0</v>
      </c>
      <c r="L394" s="3"/>
      <c r="M394" s="59"/>
    </row>
    <row r="395" spans="1:13" ht="25.5" x14ac:dyDescent="0.2">
      <c r="A395" s="10" t="s">
        <v>261</v>
      </c>
      <c r="B395" s="5" t="s">
        <v>426</v>
      </c>
      <c r="C395" s="223"/>
      <c r="D395" s="223"/>
      <c r="E395" s="224"/>
      <c r="F395" s="224"/>
      <c r="G395" s="224"/>
      <c r="H395" s="8">
        <f t="shared" si="67"/>
        <v>55475.5</v>
      </c>
      <c r="I395" s="117">
        <f t="shared" si="68"/>
        <v>55475.5</v>
      </c>
      <c r="J395" s="117">
        <f t="shared" si="68"/>
        <v>0</v>
      </c>
      <c r="K395" s="117">
        <f t="shared" si="68"/>
        <v>0</v>
      </c>
      <c r="L395" s="3"/>
      <c r="M395" s="59"/>
    </row>
    <row r="396" spans="1:13" ht="25.5" x14ac:dyDescent="0.2">
      <c r="A396" s="10" t="s">
        <v>262</v>
      </c>
      <c r="B396" s="5" t="s">
        <v>427</v>
      </c>
      <c r="C396" s="97"/>
      <c r="D396" s="97"/>
      <c r="E396" s="98"/>
      <c r="F396" s="98"/>
      <c r="G396" s="98"/>
      <c r="H396" s="8">
        <f t="shared" si="67"/>
        <v>1054034.5</v>
      </c>
      <c r="I396" s="103">
        <f t="shared" si="68"/>
        <v>1054034.5</v>
      </c>
      <c r="J396" s="103">
        <f t="shared" si="68"/>
        <v>0</v>
      </c>
      <c r="K396" s="103">
        <f t="shared" si="68"/>
        <v>0</v>
      </c>
      <c r="L396" s="3"/>
      <c r="M396" s="59"/>
    </row>
    <row r="397" spans="1:13" ht="25.5" x14ac:dyDescent="0.2">
      <c r="A397" s="86" t="s">
        <v>261</v>
      </c>
      <c r="B397" s="25" t="s">
        <v>428</v>
      </c>
      <c r="C397" s="97"/>
      <c r="D397" s="97"/>
      <c r="E397" s="98"/>
      <c r="F397" s="98"/>
      <c r="G397" s="98"/>
      <c r="H397" s="8">
        <f t="shared" si="67"/>
        <v>250000</v>
      </c>
      <c r="I397" s="103">
        <f t="shared" si="68"/>
        <v>250000</v>
      </c>
      <c r="J397" s="103">
        <f t="shared" si="68"/>
        <v>0</v>
      </c>
      <c r="K397" s="103">
        <f t="shared" si="68"/>
        <v>0</v>
      </c>
      <c r="L397" s="3"/>
      <c r="M397" s="59"/>
    </row>
    <row r="398" spans="1:13" ht="25.5" x14ac:dyDescent="0.2">
      <c r="A398" s="120" t="s">
        <v>262</v>
      </c>
      <c r="B398" s="5" t="s">
        <v>428</v>
      </c>
      <c r="C398" s="97"/>
      <c r="D398" s="97"/>
      <c r="E398" s="98"/>
      <c r="F398" s="98"/>
      <c r="G398" s="98"/>
      <c r="H398" s="8">
        <f t="shared" si="67"/>
        <v>4750000</v>
      </c>
      <c r="I398" s="103">
        <f t="shared" si="68"/>
        <v>4750000</v>
      </c>
      <c r="J398" s="103">
        <f t="shared" si="68"/>
        <v>0</v>
      </c>
      <c r="K398" s="103">
        <f t="shared" si="68"/>
        <v>0</v>
      </c>
      <c r="L398" s="3"/>
      <c r="M398" s="59"/>
    </row>
    <row r="399" spans="1:13" ht="25.5" x14ac:dyDescent="0.2">
      <c r="A399" s="120" t="s">
        <v>31</v>
      </c>
      <c r="B399" s="114" t="s">
        <v>35</v>
      </c>
      <c r="C399" s="97"/>
      <c r="D399" s="97"/>
      <c r="E399" s="98"/>
      <c r="F399" s="98"/>
      <c r="G399" s="98"/>
      <c r="H399" s="8">
        <f t="shared" si="67"/>
        <v>0</v>
      </c>
      <c r="I399" s="103">
        <f t="shared" ref="I399:K402" si="69">I342</f>
        <v>0</v>
      </c>
      <c r="J399" s="103">
        <f t="shared" si="69"/>
        <v>0</v>
      </c>
      <c r="K399" s="103">
        <f t="shared" si="69"/>
        <v>0</v>
      </c>
      <c r="L399" s="3"/>
      <c r="M399" s="59"/>
    </row>
    <row r="400" spans="1:13" ht="25.5" x14ac:dyDescent="0.2">
      <c r="A400" s="120" t="s">
        <v>34</v>
      </c>
      <c r="B400" s="114" t="s">
        <v>36</v>
      </c>
      <c r="C400" s="97"/>
      <c r="D400" s="97"/>
      <c r="E400" s="98"/>
      <c r="F400" s="98"/>
      <c r="G400" s="98"/>
      <c r="H400" s="8">
        <f t="shared" si="67"/>
        <v>200000000</v>
      </c>
      <c r="I400" s="103">
        <f t="shared" si="69"/>
        <v>40000000</v>
      </c>
      <c r="J400" s="103">
        <f t="shared" si="69"/>
        <v>60000000</v>
      </c>
      <c r="K400" s="103">
        <f t="shared" si="69"/>
        <v>100000000</v>
      </c>
      <c r="L400" s="3"/>
      <c r="M400" s="59"/>
    </row>
    <row r="401" spans="1:13" ht="25.5" x14ac:dyDescent="0.2">
      <c r="A401" s="120" t="s">
        <v>177</v>
      </c>
      <c r="B401" s="114" t="s">
        <v>196</v>
      </c>
      <c r="C401" s="97"/>
      <c r="D401" s="97"/>
      <c r="E401" s="98"/>
      <c r="F401" s="98"/>
      <c r="G401" s="98"/>
      <c r="H401" s="8">
        <f t="shared" si="67"/>
        <v>35891.74</v>
      </c>
      <c r="I401" s="103">
        <f t="shared" si="69"/>
        <v>35891.74</v>
      </c>
      <c r="J401" s="103">
        <f t="shared" si="69"/>
        <v>0</v>
      </c>
      <c r="K401" s="103">
        <f t="shared" si="69"/>
        <v>0</v>
      </c>
      <c r="L401" s="3"/>
      <c r="M401" s="59"/>
    </row>
    <row r="402" spans="1:13" ht="25.5" x14ac:dyDescent="0.2">
      <c r="A402" s="120" t="s">
        <v>24</v>
      </c>
      <c r="B402" s="114" t="s">
        <v>196</v>
      </c>
      <c r="C402" s="97"/>
      <c r="D402" s="97"/>
      <c r="E402" s="98"/>
      <c r="F402" s="98"/>
      <c r="G402" s="98"/>
      <c r="H402" s="8">
        <f t="shared" si="67"/>
        <v>3553282.41</v>
      </c>
      <c r="I402" s="103">
        <f t="shared" si="69"/>
        <v>3553282.41</v>
      </c>
      <c r="J402" s="103">
        <f t="shared" si="69"/>
        <v>0</v>
      </c>
      <c r="K402" s="103">
        <f t="shared" si="69"/>
        <v>0</v>
      </c>
      <c r="L402" s="3"/>
      <c r="M402" s="59"/>
    </row>
    <row r="403" spans="1:13" ht="25.5" x14ac:dyDescent="0.2">
      <c r="A403" s="10" t="s">
        <v>256</v>
      </c>
      <c r="B403" s="114" t="s">
        <v>416</v>
      </c>
      <c r="C403" s="153"/>
      <c r="D403" s="153"/>
      <c r="E403" s="154"/>
      <c r="F403" s="154"/>
      <c r="G403" s="154"/>
      <c r="H403" s="8">
        <f t="shared" si="67"/>
        <v>3032439.5400000005</v>
      </c>
      <c r="I403" s="8">
        <f t="shared" ref="I403:I438" si="70">I346</f>
        <v>3032439.5400000005</v>
      </c>
      <c r="J403" s="8">
        <f t="shared" ref="J403:K434" si="71">J346</f>
        <v>0</v>
      </c>
      <c r="K403" s="8">
        <f t="shared" si="71"/>
        <v>0</v>
      </c>
      <c r="M403" s="59"/>
    </row>
    <row r="404" spans="1:13" ht="25.5" x14ac:dyDescent="0.2">
      <c r="A404" s="10" t="s">
        <v>275</v>
      </c>
      <c r="B404" s="5" t="s">
        <v>65</v>
      </c>
      <c r="C404" s="153"/>
      <c r="D404" s="153"/>
      <c r="E404" s="154"/>
      <c r="F404" s="154"/>
      <c r="G404" s="154"/>
      <c r="H404" s="8">
        <f t="shared" si="67"/>
        <v>85597.32</v>
      </c>
      <c r="I404" s="8">
        <f t="shared" si="70"/>
        <v>85597.32</v>
      </c>
      <c r="J404" s="8">
        <f t="shared" si="71"/>
        <v>0</v>
      </c>
      <c r="K404" s="8">
        <f t="shared" si="71"/>
        <v>0</v>
      </c>
      <c r="M404" s="59"/>
    </row>
    <row r="405" spans="1:13" ht="25.5" x14ac:dyDescent="0.2">
      <c r="A405" s="10" t="s">
        <v>276</v>
      </c>
      <c r="B405" s="5" t="s">
        <v>65</v>
      </c>
      <c r="C405" s="153"/>
      <c r="D405" s="153"/>
      <c r="E405" s="154"/>
      <c r="F405" s="154"/>
      <c r="G405" s="154"/>
      <c r="H405" s="8">
        <f t="shared" si="67"/>
        <v>858934.4</v>
      </c>
      <c r="I405" s="8">
        <f t="shared" si="70"/>
        <v>858934.4</v>
      </c>
      <c r="J405" s="8">
        <f t="shared" si="71"/>
        <v>0</v>
      </c>
      <c r="K405" s="8">
        <f t="shared" si="71"/>
        <v>0</v>
      </c>
      <c r="M405" s="59"/>
    </row>
    <row r="406" spans="1:13" ht="25.5" x14ac:dyDescent="0.2">
      <c r="A406" s="120" t="s">
        <v>11</v>
      </c>
      <c r="B406" s="114" t="s">
        <v>65</v>
      </c>
      <c r="C406" s="153"/>
      <c r="D406" s="153"/>
      <c r="E406" s="154"/>
      <c r="F406" s="154"/>
      <c r="G406" s="154"/>
      <c r="H406" s="8">
        <f t="shared" si="67"/>
        <v>7615200</v>
      </c>
      <c r="I406" s="8">
        <f t="shared" si="70"/>
        <v>7615200</v>
      </c>
      <c r="J406" s="8">
        <f t="shared" si="71"/>
        <v>0</v>
      </c>
      <c r="K406" s="8">
        <f t="shared" si="71"/>
        <v>0</v>
      </c>
      <c r="M406" s="59"/>
    </row>
    <row r="407" spans="1:13" ht="25.5" x14ac:dyDescent="0.2">
      <c r="A407" s="177" t="s">
        <v>275</v>
      </c>
      <c r="B407" s="114" t="s">
        <v>67</v>
      </c>
      <c r="C407" s="153"/>
      <c r="D407" s="153"/>
      <c r="E407" s="154"/>
      <c r="F407" s="154"/>
      <c r="G407" s="154"/>
      <c r="H407" s="8">
        <f t="shared" si="67"/>
        <v>70083.429999999993</v>
      </c>
      <c r="I407" s="8">
        <f t="shared" si="70"/>
        <v>70083.429999999993</v>
      </c>
      <c r="J407" s="8">
        <f t="shared" si="71"/>
        <v>0</v>
      </c>
      <c r="K407" s="8">
        <f t="shared" si="71"/>
        <v>0</v>
      </c>
      <c r="M407" s="59"/>
    </row>
    <row r="408" spans="1:13" ht="25.5" x14ac:dyDescent="0.2">
      <c r="A408" s="120" t="s">
        <v>276</v>
      </c>
      <c r="B408" s="114" t="s">
        <v>67</v>
      </c>
      <c r="C408" s="153"/>
      <c r="D408" s="153"/>
      <c r="E408" s="154"/>
      <c r="F408" s="154"/>
      <c r="G408" s="154"/>
      <c r="H408" s="8">
        <f t="shared" si="67"/>
        <v>729359.4</v>
      </c>
      <c r="I408" s="8">
        <f t="shared" si="70"/>
        <v>729359.4</v>
      </c>
      <c r="J408" s="8">
        <f t="shared" si="71"/>
        <v>0</v>
      </c>
      <c r="K408" s="8">
        <f t="shared" si="71"/>
        <v>0</v>
      </c>
      <c r="M408" s="59"/>
    </row>
    <row r="409" spans="1:13" ht="25.5" x14ac:dyDescent="0.2">
      <c r="A409" s="120" t="s">
        <v>11</v>
      </c>
      <c r="B409" s="114" t="s">
        <v>66</v>
      </c>
      <c r="C409" s="153"/>
      <c r="D409" s="153"/>
      <c r="E409" s="154"/>
      <c r="F409" s="154"/>
      <c r="G409" s="154"/>
      <c r="H409" s="8">
        <f t="shared" si="67"/>
        <v>6208900</v>
      </c>
      <c r="I409" s="8">
        <f t="shared" si="70"/>
        <v>6208900</v>
      </c>
      <c r="J409" s="8">
        <f t="shared" si="71"/>
        <v>0</v>
      </c>
      <c r="K409" s="8">
        <f t="shared" si="71"/>
        <v>0</v>
      </c>
      <c r="M409" s="59"/>
    </row>
    <row r="410" spans="1:13" ht="25.5" x14ac:dyDescent="0.2">
      <c r="A410" s="177" t="s">
        <v>275</v>
      </c>
      <c r="B410" s="114" t="s">
        <v>69</v>
      </c>
      <c r="C410" s="153"/>
      <c r="D410" s="153"/>
      <c r="E410" s="154"/>
      <c r="F410" s="154"/>
      <c r="G410" s="154"/>
      <c r="H410" s="8">
        <f t="shared" si="67"/>
        <v>96172.66</v>
      </c>
      <c r="I410" s="8">
        <f t="shared" si="70"/>
        <v>96172.66</v>
      </c>
      <c r="J410" s="8">
        <f t="shared" si="71"/>
        <v>0</v>
      </c>
      <c r="K410" s="8">
        <f t="shared" si="71"/>
        <v>0</v>
      </c>
      <c r="M410" s="59"/>
    </row>
    <row r="411" spans="1:13" ht="25.5" x14ac:dyDescent="0.2">
      <c r="A411" s="120" t="s">
        <v>276</v>
      </c>
      <c r="B411" s="114" t="s">
        <v>70</v>
      </c>
      <c r="C411" s="153"/>
      <c r="D411" s="153"/>
      <c r="E411" s="154"/>
      <c r="F411" s="154"/>
      <c r="G411" s="154"/>
      <c r="H411" s="8">
        <f t="shared" si="67"/>
        <v>566593.69999999995</v>
      </c>
      <c r="I411" s="8">
        <f t="shared" si="70"/>
        <v>566593.69999999995</v>
      </c>
      <c r="J411" s="8">
        <f t="shared" si="71"/>
        <v>0</v>
      </c>
      <c r="K411" s="8">
        <f t="shared" si="71"/>
        <v>0</v>
      </c>
      <c r="M411" s="59"/>
    </row>
    <row r="412" spans="1:13" ht="25.5" x14ac:dyDescent="0.2">
      <c r="A412" s="120" t="s">
        <v>11</v>
      </c>
      <c r="B412" s="114" t="s">
        <v>68</v>
      </c>
      <c r="C412" s="153"/>
      <c r="D412" s="153"/>
      <c r="E412" s="154"/>
      <c r="F412" s="154"/>
      <c r="G412" s="154"/>
      <c r="H412" s="8">
        <f t="shared" si="67"/>
        <v>8954500</v>
      </c>
      <c r="I412" s="8">
        <f t="shared" si="70"/>
        <v>8954500</v>
      </c>
      <c r="J412" s="8">
        <f t="shared" si="71"/>
        <v>0</v>
      </c>
      <c r="K412" s="8">
        <f t="shared" si="71"/>
        <v>0</v>
      </c>
      <c r="M412" s="59"/>
    </row>
    <row r="413" spans="1:13" ht="25.5" x14ac:dyDescent="0.2">
      <c r="A413" s="86" t="s">
        <v>275</v>
      </c>
      <c r="B413" s="5" t="s">
        <v>431</v>
      </c>
      <c r="C413" s="153"/>
      <c r="D413" s="153"/>
      <c r="E413" s="154"/>
      <c r="F413" s="154"/>
      <c r="G413" s="154"/>
      <c r="H413" s="8">
        <f t="shared" si="67"/>
        <v>52000</v>
      </c>
      <c r="I413" s="8">
        <f t="shared" si="70"/>
        <v>0</v>
      </c>
      <c r="J413" s="8">
        <f t="shared" si="71"/>
        <v>52000</v>
      </c>
      <c r="K413" s="8">
        <f t="shared" si="71"/>
        <v>0</v>
      </c>
      <c r="M413" s="59"/>
    </row>
    <row r="414" spans="1:13" ht="25.5" x14ac:dyDescent="0.2">
      <c r="A414" s="10" t="s">
        <v>276</v>
      </c>
      <c r="B414" s="5" t="s">
        <v>432</v>
      </c>
      <c r="C414" s="153"/>
      <c r="D414" s="153"/>
      <c r="E414" s="154"/>
      <c r="F414" s="154"/>
      <c r="G414" s="154"/>
      <c r="H414" s="8">
        <f t="shared" si="67"/>
        <v>5148000</v>
      </c>
      <c r="I414" s="8">
        <f t="shared" si="70"/>
        <v>0</v>
      </c>
      <c r="J414" s="8">
        <f t="shared" si="71"/>
        <v>5148000</v>
      </c>
      <c r="K414" s="8">
        <f t="shared" si="71"/>
        <v>0</v>
      </c>
      <c r="M414" s="59"/>
    </row>
    <row r="415" spans="1:13" ht="25.5" x14ac:dyDescent="0.2">
      <c r="A415" s="10" t="s">
        <v>275</v>
      </c>
      <c r="B415" s="5" t="s">
        <v>433</v>
      </c>
      <c r="C415" s="153"/>
      <c r="D415" s="153"/>
      <c r="E415" s="154"/>
      <c r="F415" s="154"/>
      <c r="G415" s="154"/>
      <c r="H415" s="8">
        <f t="shared" si="67"/>
        <v>56000</v>
      </c>
      <c r="I415" s="8">
        <f t="shared" si="70"/>
        <v>0</v>
      </c>
      <c r="J415" s="8">
        <f t="shared" si="71"/>
        <v>56000</v>
      </c>
      <c r="K415" s="8">
        <f t="shared" si="71"/>
        <v>0</v>
      </c>
      <c r="M415" s="59"/>
    </row>
    <row r="416" spans="1:13" ht="25.5" x14ac:dyDescent="0.2">
      <c r="A416" s="86" t="s">
        <v>276</v>
      </c>
      <c r="B416" s="5" t="s">
        <v>434</v>
      </c>
      <c r="C416" s="153"/>
      <c r="D416" s="153"/>
      <c r="E416" s="154"/>
      <c r="F416" s="154"/>
      <c r="G416" s="154"/>
      <c r="H416" s="8">
        <f t="shared" si="67"/>
        <v>5544000</v>
      </c>
      <c r="I416" s="8">
        <f t="shared" si="70"/>
        <v>0</v>
      </c>
      <c r="J416" s="8">
        <f t="shared" si="71"/>
        <v>5544000</v>
      </c>
      <c r="K416" s="8">
        <f t="shared" si="71"/>
        <v>0</v>
      </c>
      <c r="M416" s="59"/>
    </row>
    <row r="417" spans="1:13" ht="25.5" x14ac:dyDescent="0.2">
      <c r="A417" s="10" t="s">
        <v>275</v>
      </c>
      <c r="B417" s="5" t="s">
        <v>435</v>
      </c>
      <c r="C417" s="153"/>
      <c r="D417" s="153"/>
      <c r="E417" s="154"/>
      <c r="F417" s="154"/>
      <c r="G417" s="154"/>
      <c r="H417" s="8">
        <f t="shared" si="67"/>
        <v>44000</v>
      </c>
      <c r="I417" s="8">
        <f t="shared" si="70"/>
        <v>0</v>
      </c>
      <c r="J417" s="8">
        <f t="shared" si="71"/>
        <v>44000</v>
      </c>
      <c r="K417" s="8">
        <f t="shared" si="71"/>
        <v>0</v>
      </c>
      <c r="M417" s="59"/>
    </row>
    <row r="418" spans="1:13" ht="25.5" x14ac:dyDescent="0.2">
      <c r="A418" s="120" t="s">
        <v>276</v>
      </c>
      <c r="B418" s="5" t="s">
        <v>436</v>
      </c>
      <c r="C418" s="153"/>
      <c r="D418" s="153"/>
      <c r="E418" s="154"/>
      <c r="F418" s="154"/>
      <c r="G418" s="154"/>
      <c r="H418" s="8">
        <f t="shared" si="67"/>
        <v>4356000</v>
      </c>
      <c r="I418" s="8">
        <f t="shared" si="70"/>
        <v>0</v>
      </c>
      <c r="J418" s="8">
        <f t="shared" si="71"/>
        <v>4356000</v>
      </c>
      <c r="K418" s="8">
        <f t="shared" si="71"/>
        <v>0</v>
      </c>
      <c r="M418" s="59"/>
    </row>
    <row r="419" spans="1:13" ht="25.5" x14ac:dyDescent="0.2">
      <c r="A419" s="276" t="s">
        <v>169</v>
      </c>
      <c r="B419" s="277" t="s">
        <v>372</v>
      </c>
      <c r="C419" s="153"/>
      <c r="D419" s="153"/>
      <c r="E419" s="154"/>
      <c r="F419" s="154"/>
      <c r="G419" s="154"/>
      <c r="H419" s="8">
        <f t="shared" si="67"/>
        <v>870000</v>
      </c>
      <c r="I419" s="8">
        <f t="shared" si="70"/>
        <v>870000</v>
      </c>
      <c r="J419" s="8">
        <f t="shared" si="71"/>
        <v>0</v>
      </c>
      <c r="K419" s="8">
        <f t="shared" si="71"/>
        <v>0</v>
      </c>
      <c r="M419" s="59"/>
    </row>
    <row r="420" spans="1:13" ht="25.5" x14ac:dyDescent="0.2">
      <c r="A420" s="120" t="s">
        <v>172</v>
      </c>
      <c r="B420" s="5" t="s">
        <v>176</v>
      </c>
      <c r="C420" s="153"/>
      <c r="D420" s="153"/>
      <c r="E420" s="154" t="s">
        <v>280</v>
      </c>
      <c r="F420" s="154"/>
      <c r="G420" s="154"/>
      <c r="H420" s="8">
        <f t="shared" si="67"/>
        <v>3333333.33</v>
      </c>
      <c r="I420" s="8">
        <f t="shared" si="70"/>
        <v>0</v>
      </c>
      <c r="J420" s="8">
        <f t="shared" si="71"/>
        <v>2020202.02</v>
      </c>
      <c r="K420" s="8">
        <f t="shared" si="71"/>
        <v>1313131.31</v>
      </c>
      <c r="M420" s="59"/>
    </row>
    <row r="421" spans="1:13" ht="25.5" x14ac:dyDescent="0.2">
      <c r="A421" s="120" t="s">
        <v>174</v>
      </c>
      <c r="B421" s="5" t="s">
        <v>176</v>
      </c>
      <c r="C421" s="153"/>
      <c r="D421" s="153"/>
      <c r="E421" s="154"/>
      <c r="F421" s="154"/>
      <c r="G421" s="154"/>
      <c r="H421" s="8">
        <f t="shared" si="67"/>
        <v>330000000</v>
      </c>
      <c r="I421" s="8">
        <f t="shared" si="70"/>
        <v>0</v>
      </c>
      <c r="J421" s="8">
        <f t="shared" si="71"/>
        <v>200000000</v>
      </c>
      <c r="K421" s="8">
        <f t="shared" si="71"/>
        <v>130000000</v>
      </c>
      <c r="M421" s="59"/>
    </row>
    <row r="422" spans="1:13" ht="25.5" x14ac:dyDescent="0.2">
      <c r="A422" s="10" t="s">
        <v>153</v>
      </c>
      <c r="B422" s="114" t="s">
        <v>372</v>
      </c>
      <c r="C422" s="153"/>
      <c r="D422" s="153"/>
      <c r="E422" s="154"/>
      <c r="F422" s="154"/>
      <c r="G422" s="154"/>
      <c r="H422" s="8">
        <f t="shared" si="67"/>
        <v>2198560.46</v>
      </c>
      <c r="I422" s="8">
        <f t="shared" si="70"/>
        <v>2198560.46</v>
      </c>
      <c r="J422" s="8">
        <f t="shared" si="71"/>
        <v>0</v>
      </c>
      <c r="K422" s="8">
        <f t="shared" si="71"/>
        <v>0</v>
      </c>
      <c r="M422" s="59"/>
    </row>
    <row r="423" spans="1:13" ht="25.5" x14ac:dyDescent="0.2">
      <c r="A423" s="10" t="s">
        <v>348</v>
      </c>
      <c r="B423" s="5" t="s">
        <v>439</v>
      </c>
      <c r="C423" s="153"/>
      <c r="D423" s="153"/>
      <c r="E423" s="154"/>
      <c r="F423" s="154"/>
      <c r="G423" s="154"/>
      <c r="H423" s="8">
        <f t="shared" si="67"/>
        <v>678500.75</v>
      </c>
      <c r="I423" s="8">
        <f t="shared" si="70"/>
        <v>271400.3</v>
      </c>
      <c r="J423" s="8">
        <f t="shared" si="71"/>
        <v>271400.3</v>
      </c>
      <c r="K423" s="8">
        <f t="shared" si="71"/>
        <v>135700.15</v>
      </c>
      <c r="M423" s="59"/>
    </row>
    <row r="424" spans="1:13" ht="25.5" x14ac:dyDescent="0.2">
      <c r="A424" s="10" t="s">
        <v>345</v>
      </c>
      <c r="B424" s="5" t="s">
        <v>439</v>
      </c>
      <c r="C424" s="153"/>
      <c r="D424" s="153"/>
      <c r="E424" s="154"/>
      <c r="F424" s="154"/>
      <c r="G424" s="154"/>
      <c r="H424" s="8">
        <f t="shared" si="67"/>
        <v>40302945.150000006</v>
      </c>
      <c r="I424" s="8">
        <f t="shared" si="70"/>
        <v>0</v>
      </c>
      <c r="J424" s="8">
        <f t="shared" si="71"/>
        <v>26868630.100000001</v>
      </c>
      <c r="K424" s="8">
        <f t="shared" si="71"/>
        <v>13434315.050000001</v>
      </c>
      <c r="M424" s="59"/>
    </row>
    <row r="425" spans="1:13" ht="25.5" x14ac:dyDescent="0.2">
      <c r="A425" s="120" t="s">
        <v>348</v>
      </c>
      <c r="B425" s="5" t="s">
        <v>71</v>
      </c>
      <c r="C425" s="153"/>
      <c r="D425" s="153"/>
      <c r="E425" s="154"/>
      <c r="F425" s="154"/>
      <c r="G425" s="154"/>
      <c r="H425" s="8">
        <f t="shared" si="67"/>
        <v>7560120.7400000002</v>
      </c>
      <c r="I425" s="8">
        <f t="shared" si="70"/>
        <v>7560120.7400000002</v>
      </c>
      <c r="J425" s="8">
        <f t="shared" si="71"/>
        <v>0</v>
      </c>
      <c r="K425" s="8">
        <f t="shared" si="71"/>
        <v>0</v>
      </c>
      <c r="M425" s="59"/>
    </row>
    <row r="426" spans="1:13" ht="25.5" x14ac:dyDescent="0.2">
      <c r="A426" s="120" t="s">
        <v>345</v>
      </c>
      <c r="B426" s="5" t="s">
        <v>71</v>
      </c>
      <c r="C426" s="153"/>
      <c r="D426" s="153"/>
      <c r="E426" s="154"/>
      <c r="F426" s="154"/>
      <c r="G426" s="154"/>
      <c r="H426" s="8">
        <f t="shared" si="67"/>
        <v>370750652.94</v>
      </c>
      <c r="I426" s="8">
        <f t="shared" si="70"/>
        <v>370750652.94</v>
      </c>
      <c r="J426" s="8">
        <f t="shared" si="71"/>
        <v>0</v>
      </c>
      <c r="K426" s="8">
        <f t="shared" si="71"/>
        <v>0</v>
      </c>
      <c r="M426" s="59"/>
    </row>
    <row r="427" spans="1:13" ht="25.5" x14ac:dyDescent="0.2">
      <c r="A427" s="120" t="s">
        <v>346</v>
      </c>
      <c r="B427" s="5" t="s">
        <v>71</v>
      </c>
      <c r="C427" s="153"/>
      <c r="D427" s="153"/>
      <c r="E427" s="154"/>
      <c r="F427" s="154"/>
      <c r="G427" s="154"/>
      <c r="H427" s="8">
        <f t="shared" si="67"/>
        <v>377701300</v>
      </c>
      <c r="I427" s="8">
        <f t="shared" si="70"/>
        <v>377701300</v>
      </c>
      <c r="J427" s="8">
        <f t="shared" si="71"/>
        <v>0</v>
      </c>
      <c r="K427" s="8">
        <f t="shared" si="71"/>
        <v>0</v>
      </c>
      <c r="M427" s="59"/>
    </row>
    <row r="428" spans="1:13" ht="25.5" x14ac:dyDescent="0.2">
      <c r="A428" s="10" t="s">
        <v>348</v>
      </c>
      <c r="B428" s="5" t="s">
        <v>440</v>
      </c>
      <c r="C428" s="153"/>
      <c r="D428" s="153"/>
      <c r="E428" s="154"/>
      <c r="F428" s="154"/>
      <c r="G428" s="154"/>
      <c r="H428" s="8">
        <f t="shared" si="67"/>
        <v>9391885.879999999</v>
      </c>
      <c r="I428" s="8">
        <f t="shared" si="70"/>
        <v>0</v>
      </c>
      <c r="J428" s="8">
        <f t="shared" si="71"/>
        <v>3662106.17</v>
      </c>
      <c r="K428" s="8">
        <f t="shared" si="71"/>
        <v>5729779.71</v>
      </c>
      <c r="M428" s="59"/>
    </row>
    <row r="429" spans="1:13" ht="25.5" x14ac:dyDescent="0.2">
      <c r="A429" s="10" t="s">
        <v>345</v>
      </c>
      <c r="B429" s="5" t="s">
        <v>441</v>
      </c>
      <c r="C429" s="153"/>
      <c r="D429" s="153"/>
      <c r="E429" s="154"/>
      <c r="F429" s="154"/>
      <c r="G429" s="154"/>
      <c r="H429" s="8">
        <f t="shared" si="67"/>
        <v>55787802.130000003</v>
      </c>
      <c r="I429" s="8">
        <f t="shared" si="70"/>
        <v>0</v>
      </c>
      <c r="J429" s="8">
        <f t="shared" si="71"/>
        <v>21752910.640000001</v>
      </c>
      <c r="K429" s="8">
        <f t="shared" si="71"/>
        <v>34034891.490000002</v>
      </c>
      <c r="M429" s="59"/>
    </row>
    <row r="430" spans="1:13" ht="25.5" x14ac:dyDescent="0.2">
      <c r="A430" s="120" t="s">
        <v>346</v>
      </c>
      <c r="B430" s="5" t="s">
        <v>441</v>
      </c>
      <c r="C430" s="153"/>
      <c r="D430" s="153"/>
      <c r="E430" s="154"/>
      <c r="F430" s="154"/>
      <c r="G430" s="154"/>
      <c r="H430" s="8">
        <f t="shared" si="67"/>
        <v>874008900</v>
      </c>
      <c r="I430" s="8">
        <f t="shared" si="70"/>
        <v>0</v>
      </c>
      <c r="J430" s="8">
        <f t="shared" si="71"/>
        <v>340795600</v>
      </c>
      <c r="K430" s="8">
        <f t="shared" si="71"/>
        <v>533213300</v>
      </c>
      <c r="M430" s="59"/>
    </row>
    <row r="431" spans="1:13" ht="25.5" x14ac:dyDescent="0.2">
      <c r="A431" s="120" t="s">
        <v>379</v>
      </c>
      <c r="B431" s="114" t="s">
        <v>442</v>
      </c>
      <c r="C431" s="153"/>
      <c r="D431" s="153"/>
      <c r="E431" s="154"/>
      <c r="F431" s="154"/>
      <c r="G431" s="154"/>
      <c r="H431" s="8">
        <f t="shared" si="67"/>
        <v>1363357</v>
      </c>
      <c r="I431" s="8">
        <f t="shared" si="70"/>
        <v>0</v>
      </c>
      <c r="J431" s="8">
        <f t="shared" si="71"/>
        <v>192496</v>
      </c>
      <c r="K431" s="8">
        <f t="shared" si="71"/>
        <v>1170861</v>
      </c>
      <c r="M431" s="59"/>
    </row>
    <row r="432" spans="1:13" ht="25.5" x14ac:dyDescent="0.2">
      <c r="A432" s="120" t="s">
        <v>380</v>
      </c>
      <c r="B432" s="114" t="s">
        <v>443</v>
      </c>
      <c r="C432" s="153"/>
      <c r="D432" s="153"/>
      <c r="E432" s="154"/>
      <c r="F432" s="154"/>
      <c r="G432" s="154"/>
      <c r="H432" s="8">
        <f t="shared" si="67"/>
        <v>8098335</v>
      </c>
      <c r="I432" s="8">
        <f t="shared" si="70"/>
        <v>0</v>
      </c>
      <c r="J432" s="8">
        <f t="shared" si="71"/>
        <v>1143422</v>
      </c>
      <c r="K432" s="8">
        <f t="shared" si="71"/>
        <v>6954913</v>
      </c>
      <c r="M432" s="59"/>
    </row>
    <row r="433" spans="1:14" ht="25.5" x14ac:dyDescent="0.2">
      <c r="A433" s="120" t="s">
        <v>381</v>
      </c>
      <c r="B433" s="114" t="s">
        <v>444</v>
      </c>
      <c r="C433" s="153"/>
      <c r="D433" s="153"/>
      <c r="E433" s="154"/>
      <c r="F433" s="154"/>
      <c r="G433" s="154"/>
      <c r="H433" s="8">
        <f t="shared" si="67"/>
        <v>126873901</v>
      </c>
      <c r="I433" s="8">
        <f t="shared" si="70"/>
        <v>0</v>
      </c>
      <c r="J433" s="8">
        <f t="shared" si="71"/>
        <v>17913601</v>
      </c>
      <c r="K433" s="8">
        <f t="shared" si="71"/>
        <v>108960300</v>
      </c>
      <c r="M433" s="59"/>
    </row>
    <row r="434" spans="1:14" ht="25.5" x14ac:dyDescent="0.2">
      <c r="A434" s="276" t="s">
        <v>170</v>
      </c>
      <c r="B434" s="277" t="s">
        <v>416</v>
      </c>
      <c r="C434" s="153"/>
      <c r="D434" s="153"/>
      <c r="E434" s="154"/>
      <c r="F434" s="154"/>
      <c r="G434" s="154"/>
      <c r="H434" s="8">
        <f t="shared" si="67"/>
        <v>870000</v>
      </c>
      <c r="I434" s="8">
        <f t="shared" si="70"/>
        <v>870000</v>
      </c>
      <c r="J434" s="8">
        <f t="shared" si="71"/>
        <v>0</v>
      </c>
      <c r="K434" s="8">
        <f t="shared" si="71"/>
        <v>0</v>
      </c>
      <c r="M434" s="59"/>
    </row>
    <row r="435" spans="1:14" ht="25.5" x14ac:dyDescent="0.2">
      <c r="A435" s="276" t="s">
        <v>193</v>
      </c>
      <c r="B435" s="277" t="s">
        <v>195</v>
      </c>
      <c r="C435" s="153"/>
      <c r="D435" s="153"/>
      <c r="E435" s="154"/>
      <c r="F435" s="154"/>
      <c r="G435" s="154"/>
      <c r="H435" s="8">
        <f t="shared" si="67"/>
        <v>1818284.59</v>
      </c>
      <c r="I435" s="8">
        <f t="shared" si="70"/>
        <v>1818284.59</v>
      </c>
      <c r="J435" s="8">
        <f t="shared" ref="J435:K438" si="72">J378</f>
        <v>0</v>
      </c>
      <c r="K435" s="8">
        <f t="shared" si="72"/>
        <v>0</v>
      </c>
      <c r="M435" s="59"/>
    </row>
    <row r="436" spans="1:14" ht="25.5" x14ac:dyDescent="0.2">
      <c r="A436" s="120" t="s">
        <v>26</v>
      </c>
      <c r="B436" s="114" t="s">
        <v>28</v>
      </c>
      <c r="C436" s="153"/>
      <c r="D436" s="153"/>
      <c r="E436" s="154"/>
      <c r="F436" s="154"/>
      <c r="G436" s="154"/>
      <c r="H436" s="8">
        <f t="shared" si="67"/>
        <v>34547407.100000001</v>
      </c>
      <c r="I436" s="8">
        <f t="shared" si="70"/>
        <v>34547407.100000001</v>
      </c>
      <c r="J436" s="8">
        <f t="shared" si="72"/>
        <v>0</v>
      </c>
      <c r="K436" s="8">
        <f t="shared" si="72"/>
        <v>0</v>
      </c>
      <c r="M436" s="59"/>
    </row>
    <row r="437" spans="1:14" ht="25.5" x14ac:dyDescent="0.2">
      <c r="A437" s="10" t="s">
        <v>387</v>
      </c>
      <c r="B437" s="5" t="s">
        <v>445</v>
      </c>
      <c r="C437" s="153"/>
      <c r="D437" s="153"/>
      <c r="E437" s="154"/>
      <c r="F437" s="154"/>
      <c r="G437" s="154"/>
      <c r="H437" s="8">
        <f t="shared" si="67"/>
        <v>2525252.52</v>
      </c>
      <c r="I437" s="8">
        <f t="shared" si="70"/>
        <v>1262626.26</v>
      </c>
      <c r="J437" s="8">
        <f t="shared" si="72"/>
        <v>1262626.26</v>
      </c>
      <c r="K437" s="8">
        <f t="shared" si="72"/>
        <v>0</v>
      </c>
      <c r="M437" s="59"/>
    </row>
    <row r="438" spans="1:14" ht="26.25" thickBot="1" x14ac:dyDescent="0.25">
      <c r="A438" s="17" t="s">
        <v>388</v>
      </c>
      <c r="B438" s="6" t="s">
        <v>445</v>
      </c>
      <c r="C438" s="151"/>
      <c r="D438" s="151"/>
      <c r="E438" s="152"/>
      <c r="F438" s="152"/>
      <c r="G438" s="152"/>
      <c r="H438" s="14">
        <f t="shared" si="67"/>
        <v>250000000</v>
      </c>
      <c r="I438" s="14">
        <f t="shared" si="70"/>
        <v>125000000</v>
      </c>
      <c r="J438" s="14">
        <f t="shared" si="72"/>
        <v>125000000</v>
      </c>
      <c r="K438" s="14">
        <f t="shared" si="72"/>
        <v>0</v>
      </c>
      <c r="M438" s="59"/>
    </row>
    <row r="439" spans="1:14" ht="25.5" customHeight="1" thickBot="1" x14ac:dyDescent="0.25">
      <c r="A439" s="348" t="s">
        <v>72</v>
      </c>
      <c r="B439" s="348"/>
      <c r="C439" s="348"/>
      <c r="D439" s="348"/>
      <c r="E439" s="348"/>
      <c r="F439" s="348"/>
      <c r="G439" s="348"/>
      <c r="H439" s="348"/>
      <c r="I439" s="348"/>
      <c r="J439" s="348"/>
      <c r="K439" s="348"/>
      <c r="L439" s="59"/>
      <c r="M439" s="59"/>
    </row>
    <row r="440" spans="1:14" ht="24" customHeight="1" thickBot="1" x14ac:dyDescent="0.25">
      <c r="A440" s="345" t="s">
        <v>73</v>
      </c>
      <c r="B440" s="345"/>
      <c r="C440" s="345"/>
      <c r="D440" s="345"/>
      <c r="E440" s="345"/>
      <c r="F440" s="345"/>
      <c r="G440" s="345"/>
      <c r="H440" s="345"/>
      <c r="I440" s="345"/>
      <c r="J440" s="345"/>
      <c r="K440" s="345"/>
      <c r="L440" s="59"/>
      <c r="M440" s="59"/>
    </row>
    <row r="441" spans="1:14" ht="70.5" customHeight="1" thickBot="1" x14ac:dyDescent="0.25">
      <c r="A441" s="34" t="s">
        <v>391</v>
      </c>
      <c r="B441" s="218"/>
      <c r="C441" s="141"/>
      <c r="D441" s="141"/>
      <c r="E441" s="68"/>
      <c r="F441" s="68"/>
      <c r="G441" s="68"/>
      <c r="H441" s="78">
        <f>I441+J441+K441</f>
        <v>189540336</v>
      </c>
      <c r="I441" s="78">
        <f>I442+I446</f>
        <v>54147936</v>
      </c>
      <c r="J441" s="78">
        <f>J442+J446</f>
        <v>67696200</v>
      </c>
      <c r="K441" s="78">
        <f>K442+K446</f>
        <v>67696200</v>
      </c>
      <c r="L441" s="62"/>
      <c r="M441" s="59"/>
    </row>
    <row r="442" spans="1:14" ht="93.75" customHeight="1" x14ac:dyDescent="0.2">
      <c r="A442" s="113" t="s">
        <v>462</v>
      </c>
      <c r="B442" s="332" t="s">
        <v>333</v>
      </c>
      <c r="C442" s="105" t="s">
        <v>464</v>
      </c>
      <c r="D442" s="38" t="s">
        <v>463</v>
      </c>
      <c r="E442" s="36">
        <v>187292820</v>
      </c>
      <c r="F442" s="36"/>
      <c r="G442" s="36">
        <f>E442-F442</f>
        <v>187292820</v>
      </c>
      <c r="H442" s="36">
        <f t="shared" ref="H442:H452" si="73">I442+J442+K442</f>
        <v>187292820</v>
      </c>
      <c r="I442" s="36">
        <f>SUM(I443:I445)</f>
        <v>51900420</v>
      </c>
      <c r="J442" s="36">
        <f>SUM(J443:J445)</f>
        <v>67696200</v>
      </c>
      <c r="K442" s="36">
        <f>SUM(K443:K445)</f>
        <v>67696200</v>
      </c>
      <c r="L442" s="59"/>
      <c r="M442" s="59"/>
    </row>
    <row r="443" spans="1:14" ht="25.5" x14ac:dyDescent="0.2">
      <c r="A443" s="244" t="s">
        <v>0</v>
      </c>
      <c r="B443" s="259" t="s">
        <v>1</v>
      </c>
      <c r="C443" s="131"/>
      <c r="D443" s="208"/>
      <c r="E443" s="26"/>
      <c r="F443" s="26"/>
      <c r="G443" s="26"/>
      <c r="H443" s="26">
        <f t="shared" si="73"/>
        <v>88005060</v>
      </c>
      <c r="I443" s="26">
        <v>20308860</v>
      </c>
      <c r="J443" s="26">
        <v>33848100</v>
      </c>
      <c r="K443" s="26">
        <v>33848100</v>
      </c>
      <c r="L443" s="59"/>
      <c r="M443" s="59"/>
      <c r="N443" s="59"/>
    </row>
    <row r="444" spans="1:14" ht="38.25" x14ac:dyDescent="0.2">
      <c r="A444" s="10" t="s">
        <v>0</v>
      </c>
      <c r="B444" s="243" t="s">
        <v>157</v>
      </c>
      <c r="C444" s="160"/>
      <c r="D444" s="12"/>
      <c r="E444" s="8"/>
      <c r="F444" s="8"/>
      <c r="G444" s="8"/>
      <c r="H444" s="8">
        <f t="shared" si="73"/>
        <v>5957265.5999999996</v>
      </c>
      <c r="I444" s="8">
        <v>1895493.6</v>
      </c>
      <c r="J444" s="8">
        <v>2030886</v>
      </c>
      <c r="K444" s="8">
        <v>2030886</v>
      </c>
      <c r="L444" s="59"/>
      <c r="M444" s="59"/>
      <c r="N444" s="59"/>
    </row>
    <row r="445" spans="1:14" ht="39" thickBot="1" x14ac:dyDescent="0.25">
      <c r="A445" s="92" t="s">
        <v>2</v>
      </c>
      <c r="B445" s="260" t="s">
        <v>3</v>
      </c>
      <c r="C445" s="90"/>
      <c r="D445" s="90"/>
      <c r="E445" s="27"/>
      <c r="F445" s="27"/>
      <c r="G445" s="27"/>
      <c r="H445" s="27">
        <f t="shared" si="73"/>
        <v>93330494.400000006</v>
      </c>
      <c r="I445" s="27">
        <v>29696066.399999999</v>
      </c>
      <c r="J445" s="27">
        <v>31817214</v>
      </c>
      <c r="K445" s="27">
        <v>31817214</v>
      </c>
      <c r="L445" s="59"/>
      <c r="M445" s="59"/>
      <c r="N445" s="59"/>
    </row>
    <row r="446" spans="1:14" ht="54" customHeight="1" x14ac:dyDescent="0.2">
      <c r="A446" s="212" t="s">
        <v>188</v>
      </c>
      <c r="B446" s="221" t="s">
        <v>333</v>
      </c>
      <c r="C446" s="87" t="s">
        <v>189</v>
      </c>
      <c r="D446" s="87" t="s">
        <v>343</v>
      </c>
      <c r="E446" s="15">
        <v>2247516</v>
      </c>
      <c r="F446" s="15"/>
      <c r="G446" s="15">
        <f>E446</f>
        <v>2247516</v>
      </c>
      <c r="H446" s="15">
        <f>I446+J446+K446</f>
        <v>2247516</v>
      </c>
      <c r="I446" s="15">
        <f>SUM(I447)</f>
        <v>2247516</v>
      </c>
      <c r="J446" s="15">
        <f>SUM(J447)</f>
        <v>0</v>
      </c>
      <c r="K446" s="15">
        <f>SUM(K447)</f>
        <v>0</v>
      </c>
      <c r="L446" s="59"/>
      <c r="M446" s="59"/>
      <c r="N446" s="59"/>
    </row>
    <row r="447" spans="1:14" ht="26.25" thickBot="1" x14ac:dyDescent="0.25">
      <c r="A447" s="107" t="s">
        <v>190</v>
      </c>
      <c r="B447" s="115" t="s">
        <v>319</v>
      </c>
      <c r="C447" s="13"/>
      <c r="D447" s="13"/>
      <c r="E447" s="14"/>
      <c r="F447" s="14"/>
      <c r="G447" s="14"/>
      <c r="H447" s="14">
        <f>I447+J447+K447</f>
        <v>2247516</v>
      </c>
      <c r="I447" s="14">
        <v>2247516</v>
      </c>
      <c r="J447" s="14"/>
      <c r="K447" s="14"/>
      <c r="L447" s="59"/>
      <c r="M447" s="59"/>
      <c r="N447" s="59"/>
    </row>
    <row r="448" spans="1:14" ht="23.25" customHeight="1" thickBot="1" x14ac:dyDescent="0.25">
      <c r="A448" s="336" t="s">
        <v>392</v>
      </c>
      <c r="B448" s="338"/>
      <c r="C448" s="56"/>
      <c r="D448" s="56"/>
      <c r="E448" s="56"/>
      <c r="F448" s="56"/>
      <c r="G448" s="56"/>
      <c r="H448" s="67">
        <f t="shared" si="73"/>
        <v>189540336</v>
      </c>
      <c r="I448" s="67">
        <f>SUM(I449:I452)</f>
        <v>54147936</v>
      </c>
      <c r="J448" s="67">
        <f>SUM(J449:J451)</f>
        <v>67696200</v>
      </c>
      <c r="K448" s="67">
        <f>SUM(K449:K451)</f>
        <v>67696200</v>
      </c>
      <c r="L448" s="59"/>
      <c r="M448" s="59"/>
    </row>
    <row r="449" spans="1:13" ht="25.5" x14ac:dyDescent="0.2">
      <c r="A449" s="86" t="s">
        <v>0</v>
      </c>
      <c r="B449" s="221">
        <v>9253</v>
      </c>
      <c r="C449" s="113"/>
      <c r="D449" s="113"/>
      <c r="E449" s="113"/>
      <c r="F449" s="113"/>
      <c r="G449" s="113"/>
      <c r="H449" s="95">
        <f t="shared" si="73"/>
        <v>88005060</v>
      </c>
      <c r="I449" s="95">
        <f>I443</f>
        <v>20308860</v>
      </c>
      <c r="J449" s="95">
        <f>J443</f>
        <v>33848100</v>
      </c>
      <c r="K449" s="95">
        <f>K443</f>
        <v>33848100</v>
      </c>
      <c r="L449" s="59"/>
      <c r="M449" s="59"/>
    </row>
    <row r="450" spans="1:13" ht="25.5" x14ac:dyDescent="0.2">
      <c r="A450" s="120" t="s">
        <v>0</v>
      </c>
      <c r="B450" s="243" t="s">
        <v>158</v>
      </c>
      <c r="C450" s="247"/>
      <c r="D450" s="247"/>
      <c r="E450" s="247"/>
      <c r="F450" s="247"/>
      <c r="G450" s="247"/>
      <c r="H450" s="103">
        <f t="shared" si="73"/>
        <v>5957265.5999999996</v>
      </c>
      <c r="I450" s="103">
        <f t="shared" ref="I450:K451" si="74">I444</f>
        <v>1895493.6</v>
      </c>
      <c r="J450" s="103">
        <f t="shared" si="74"/>
        <v>2030886</v>
      </c>
      <c r="K450" s="103">
        <f t="shared" si="74"/>
        <v>2030886</v>
      </c>
      <c r="L450" s="59"/>
      <c r="M450" s="59"/>
    </row>
    <row r="451" spans="1:13" ht="25.5" x14ac:dyDescent="0.2">
      <c r="A451" s="10" t="s">
        <v>2</v>
      </c>
      <c r="B451" s="243" t="s">
        <v>4</v>
      </c>
      <c r="C451" s="247"/>
      <c r="D451" s="247"/>
      <c r="E451" s="247"/>
      <c r="F451" s="247"/>
      <c r="G451" s="247"/>
      <c r="H451" s="103">
        <f t="shared" si="73"/>
        <v>93330494.400000006</v>
      </c>
      <c r="I451" s="103">
        <f t="shared" si="74"/>
        <v>29696066.399999999</v>
      </c>
      <c r="J451" s="103">
        <f t="shared" si="74"/>
        <v>31817214</v>
      </c>
      <c r="K451" s="103">
        <f t="shared" si="74"/>
        <v>31817214</v>
      </c>
      <c r="L451" s="59"/>
      <c r="M451" s="59"/>
    </row>
    <row r="452" spans="1:13" ht="26.25" thickBot="1" x14ac:dyDescent="0.25">
      <c r="A452" s="107" t="s">
        <v>190</v>
      </c>
      <c r="B452" s="115" t="s">
        <v>191</v>
      </c>
      <c r="C452" s="306"/>
      <c r="D452" s="306"/>
      <c r="E452" s="306"/>
      <c r="F452" s="306"/>
      <c r="G452" s="306"/>
      <c r="H452" s="103">
        <f t="shared" si="73"/>
        <v>2247516</v>
      </c>
      <c r="I452" s="129">
        <f>I447</f>
        <v>2247516</v>
      </c>
      <c r="J452" s="129">
        <f>J447</f>
        <v>0</v>
      </c>
      <c r="K452" s="129">
        <f>K447</f>
        <v>0</v>
      </c>
      <c r="L452" s="59"/>
      <c r="M452" s="59"/>
    </row>
    <row r="453" spans="1:13" ht="21" customHeight="1" thickBot="1" x14ac:dyDescent="0.25">
      <c r="A453" s="340" t="s">
        <v>74</v>
      </c>
      <c r="B453" s="340"/>
      <c r="C453" s="340"/>
      <c r="D453" s="340"/>
      <c r="E453" s="340"/>
      <c r="F453" s="340"/>
      <c r="G453" s="340"/>
      <c r="H453" s="340"/>
      <c r="I453" s="340"/>
      <c r="J453" s="340"/>
      <c r="K453" s="340"/>
      <c r="L453" s="59"/>
      <c r="M453" s="59"/>
    </row>
    <row r="454" spans="1:13" ht="51.75" thickBot="1" x14ac:dyDescent="0.25">
      <c r="A454" s="46" t="s">
        <v>5</v>
      </c>
      <c r="B454" s="236"/>
      <c r="C454" s="236"/>
      <c r="D454" s="236"/>
      <c r="E454" s="216"/>
      <c r="F454" s="216"/>
      <c r="G454" s="216"/>
      <c r="H454" s="237">
        <f t="shared" ref="H454:H472" si="75">I454+J454+K454</f>
        <v>799330101.00999999</v>
      </c>
      <c r="I454" s="238">
        <f t="shared" ref="I454:K455" si="76">I455</f>
        <v>492983838.38999999</v>
      </c>
      <c r="J454" s="238">
        <f t="shared" si="76"/>
        <v>306346262.62</v>
      </c>
      <c r="K454" s="238">
        <f t="shared" si="76"/>
        <v>0</v>
      </c>
      <c r="L454" s="59"/>
      <c r="M454" s="59"/>
    </row>
    <row r="455" spans="1:13" ht="42" customHeight="1" thickBot="1" x14ac:dyDescent="0.25">
      <c r="A455" s="11" t="s">
        <v>384</v>
      </c>
      <c r="B455" s="234"/>
      <c r="C455" s="236"/>
      <c r="D455" s="236"/>
      <c r="E455" s="216"/>
      <c r="F455" s="216"/>
      <c r="G455" s="216"/>
      <c r="H455" s="239">
        <f t="shared" si="75"/>
        <v>799330101.00999999</v>
      </c>
      <c r="I455" s="238">
        <f t="shared" si="76"/>
        <v>492983838.38999999</v>
      </c>
      <c r="J455" s="238">
        <f t="shared" si="76"/>
        <v>306346262.62</v>
      </c>
      <c r="K455" s="238">
        <f t="shared" si="76"/>
        <v>0</v>
      </c>
      <c r="L455" s="59"/>
      <c r="M455" s="59"/>
    </row>
    <row r="456" spans="1:13" ht="26.25" thickBot="1" x14ac:dyDescent="0.25">
      <c r="A456" s="217" t="s">
        <v>187</v>
      </c>
      <c r="B456" s="234"/>
      <c r="C456" s="234"/>
      <c r="D456" s="234"/>
      <c r="E456" s="308"/>
      <c r="F456" s="308"/>
      <c r="G456" s="308"/>
      <c r="H456" s="311">
        <f t="shared" si="75"/>
        <v>799330101.00999999</v>
      </c>
      <c r="I456" s="311">
        <f>I457+I460</f>
        <v>492983838.38999999</v>
      </c>
      <c r="J456" s="311">
        <f>J457+J460</f>
        <v>306346262.62</v>
      </c>
      <c r="K456" s="311">
        <f>K457+K460</f>
        <v>0</v>
      </c>
      <c r="L456" s="59"/>
      <c r="M456" s="59"/>
    </row>
    <row r="457" spans="1:13" ht="63.75" x14ac:dyDescent="0.2">
      <c r="A457" s="307" t="s">
        <v>185</v>
      </c>
      <c r="B457" s="256" t="s">
        <v>344</v>
      </c>
      <c r="C457" s="256" t="s">
        <v>192</v>
      </c>
      <c r="D457" s="256" t="s">
        <v>324</v>
      </c>
      <c r="E457" s="251">
        <v>836262626.70000005</v>
      </c>
      <c r="F457" s="251"/>
      <c r="G457" s="251">
        <f>E457-F457</f>
        <v>836262626.70000005</v>
      </c>
      <c r="H457" s="117">
        <f t="shared" si="75"/>
        <v>643180101.00999999</v>
      </c>
      <c r="I457" s="117">
        <f>SUM(I458:I459)</f>
        <v>455508383.83999997</v>
      </c>
      <c r="J457" s="117">
        <f>SUM(J458:J459)</f>
        <v>187671717.16999999</v>
      </c>
      <c r="K457" s="117">
        <f>SUM(K458:K459)</f>
        <v>0</v>
      </c>
      <c r="L457" s="59"/>
      <c r="M457" s="59"/>
    </row>
    <row r="458" spans="1:13" ht="25.5" x14ac:dyDescent="0.2">
      <c r="A458" s="120" t="s">
        <v>129</v>
      </c>
      <c r="B458" s="309" t="s">
        <v>182</v>
      </c>
      <c r="C458" s="144"/>
      <c r="D458" s="144"/>
      <c r="E458" s="137"/>
      <c r="F458" s="137"/>
      <c r="G458" s="137"/>
      <c r="H458" s="103">
        <f t="shared" si="75"/>
        <v>6431801.0099999998</v>
      </c>
      <c r="I458" s="103">
        <v>4555083.84</v>
      </c>
      <c r="J458" s="103">
        <v>1876717.17</v>
      </c>
      <c r="K458" s="103"/>
      <c r="L458" s="59"/>
      <c r="M458" s="59"/>
    </row>
    <row r="459" spans="1:13" ht="26.25" thickBot="1" x14ac:dyDescent="0.25">
      <c r="A459" s="107" t="s">
        <v>130</v>
      </c>
      <c r="B459" s="310" t="s">
        <v>183</v>
      </c>
      <c r="C459" s="194"/>
      <c r="D459" s="194"/>
      <c r="E459" s="164"/>
      <c r="F459" s="164"/>
      <c r="G459" s="164"/>
      <c r="H459" s="104">
        <f t="shared" si="75"/>
        <v>636748300</v>
      </c>
      <c r="I459" s="104">
        <v>450953300</v>
      </c>
      <c r="J459" s="104">
        <v>185795000</v>
      </c>
      <c r="K459" s="104"/>
      <c r="L459" s="59"/>
      <c r="M459" s="59"/>
    </row>
    <row r="460" spans="1:13" ht="64.5" thickBot="1" x14ac:dyDescent="0.25">
      <c r="A460" s="235" t="s">
        <v>186</v>
      </c>
      <c r="B460" s="234" t="s">
        <v>297</v>
      </c>
      <c r="C460" s="234" t="s">
        <v>128</v>
      </c>
      <c r="D460" s="234" t="s">
        <v>324</v>
      </c>
      <c r="E460" s="308">
        <v>556363636.36000001</v>
      </c>
      <c r="F460" s="308"/>
      <c r="G460" s="308">
        <f>E460-F460</f>
        <v>556363636.36000001</v>
      </c>
      <c r="H460" s="311">
        <f t="shared" si="75"/>
        <v>156150000</v>
      </c>
      <c r="I460" s="311">
        <f>SUM(I461:I462)</f>
        <v>37475454.549999997</v>
      </c>
      <c r="J460" s="311">
        <f>SUM(J461:J462)</f>
        <v>118674545.45</v>
      </c>
      <c r="K460" s="311">
        <f>SUM(K461:K462)</f>
        <v>0</v>
      </c>
      <c r="L460" s="59"/>
      <c r="M460" s="59"/>
    </row>
    <row r="461" spans="1:13" ht="25.5" x14ac:dyDescent="0.2">
      <c r="A461" s="177" t="s">
        <v>129</v>
      </c>
      <c r="B461" s="307" t="s">
        <v>184</v>
      </c>
      <c r="C461" s="256"/>
      <c r="D461" s="256"/>
      <c r="E461" s="251"/>
      <c r="F461" s="251"/>
      <c r="G461" s="251"/>
      <c r="H461" s="117">
        <f t="shared" si="75"/>
        <v>1561500</v>
      </c>
      <c r="I461" s="117">
        <v>374754.55</v>
      </c>
      <c r="J461" s="117">
        <v>1186745.45</v>
      </c>
      <c r="K461" s="117"/>
      <c r="L461" s="59"/>
      <c r="M461" s="59"/>
    </row>
    <row r="462" spans="1:13" ht="26.25" thickBot="1" x14ac:dyDescent="0.25">
      <c r="A462" s="107" t="s">
        <v>130</v>
      </c>
      <c r="B462" s="310" t="s">
        <v>183</v>
      </c>
      <c r="C462" s="194"/>
      <c r="D462" s="194"/>
      <c r="E462" s="164"/>
      <c r="F462" s="164"/>
      <c r="G462" s="164"/>
      <c r="H462" s="104">
        <f t="shared" si="75"/>
        <v>154588500</v>
      </c>
      <c r="I462" s="104">
        <v>37100700</v>
      </c>
      <c r="J462" s="104">
        <v>117487800</v>
      </c>
      <c r="K462" s="104"/>
      <c r="L462" s="59"/>
      <c r="M462" s="59"/>
    </row>
    <row r="463" spans="1:13" ht="30" customHeight="1" thickBot="1" x14ac:dyDescent="0.25">
      <c r="A463" s="346" t="s">
        <v>8</v>
      </c>
      <c r="B463" s="347"/>
      <c r="C463" s="240"/>
      <c r="D463" s="240"/>
      <c r="E463" s="241"/>
      <c r="F463" s="241"/>
      <c r="G463" s="241"/>
      <c r="H463" s="242">
        <f t="shared" si="75"/>
        <v>799330101.00999999</v>
      </c>
      <c r="I463" s="242">
        <f>SUM(I464:I465)</f>
        <v>492983838.38999999</v>
      </c>
      <c r="J463" s="242">
        <f>SUM(J464:J465)</f>
        <v>306346262.62</v>
      </c>
      <c r="K463" s="242">
        <f>SUM(K464:K465)</f>
        <v>0</v>
      </c>
      <c r="L463" s="59"/>
      <c r="M463" s="59"/>
    </row>
    <row r="464" spans="1:13" ht="25.5" x14ac:dyDescent="0.2">
      <c r="A464" s="120" t="s">
        <v>6</v>
      </c>
      <c r="B464" s="298">
        <v>982215001</v>
      </c>
      <c r="C464" s="105"/>
      <c r="D464" s="105"/>
      <c r="E464" s="136"/>
      <c r="F464" s="136"/>
      <c r="G464" s="136"/>
      <c r="H464" s="95">
        <f t="shared" si="75"/>
        <v>7993301.0099999998</v>
      </c>
      <c r="I464" s="95">
        <f t="shared" ref="I464:K465" si="77">I458+I461</f>
        <v>4929838.3899999997</v>
      </c>
      <c r="J464" s="95">
        <f t="shared" si="77"/>
        <v>3063462.62</v>
      </c>
      <c r="K464" s="95">
        <f t="shared" si="77"/>
        <v>0</v>
      </c>
      <c r="L464" s="59"/>
      <c r="M464" s="59"/>
    </row>
    <row r="465" spans="1:13" ht="26.25" thickBot="1" x14ac:dyDescent="0.25">
      <c r="A465" s="120" t="s">
        <v>7</v>
      </c>
      <c r="B465" s="299">
        <v>982215001</v>
      </c>
      <c r="C465" s="236"/>
      <c r="D465" s="236"/>
      <c r="E465" s="216"/>
      <c r="F465" s="216"/>
      <c r="G465" s="216"/>
      <c r="H465" s="129">
        <f t="shared" si="75"/>
        <v>791336800</v>
      </c>
      <c r="I465" s="129">
        <f t="shared" si="77"/>
        <v>488054000</v>
      </c>
      <c r="J465" s="129">
        <f t="shared" si="77"/>
        <v>303282800</v>
      </c>
      <c r="K465" s="129">
        <f t="shared" si="77"/>
        <v>0</v>
      </c>
      <c r="L465" s="59"/>
      <c r="M465" s="59"/>
    </row>
    <row r="466" spans="1:13" ht="21" customHeight="1" thickBot="1" x14ac:dyDescent="0.25">
      <c r="A466" s="341" t="s">
        <v>392</v>
      </c>
      <c r="B466" s="342"/>
      <c r="C466" s="219"/>
      <c r="D466" s="219"/>
      <c r="E466" s="219"/>
      <c r="F466" s="219"/>
      <c r="G466" s="219"/>
      <c r="H466" s="182">
        <f t="shared" si="75"/>
        <v>988870437.00999999</v>
      </c>
      <c r="I466" s="182">
        <f>SUM(I467:I472)</f>
        <v>547131774.38999999</v>
      </c>
      <c r="J466" s="182">
        <f>SUM(J467:J472)</f>
        <v>374042462.62</v>
      </c>
      <c r="K466" s="182">
        <f>SUM(K467:K472)</f>
        <v>67696200</v>
      </c>
      <c r="L466" s="59"/>
      <c r="M466" s="59"/>
    </row>
    <row r="467" spans="1:13" ht="25.5" x14ac:dyDescent="0.2">
      <c r="A467" s="86" t="s">
        <v>0</v>
      </c>
      <c r="B467" s="221">
        <v>9253</v>
      </c>
      <c r="C467" s="35"/>
      <c r="D467" s="35"/>
      <c r="E467" s="36"/>
      <c r="F467" s="36"/>
      <c r="G467" s="36"/>
      <c r="H467" s="95">
        <f t="shared" si="75"/>
        <v>88005060</v>
      </c>
      <c r="I467" s="36">
        <f t="shared" ref="I467:K469" si="78">I449</f>
        <v>20308860</v>
      </c>
      <c r="J467" s="36">
        <f t="shared" si="78"/>
        <v>33848100</v>
      </c>
      <c r="K467" s="36">
        <f t="shared" si="78"/>
        <v>33848100</v>
      </c>
      <c r="L467" s="59"/>
      <c r="M467" s="59"/>
    </row>
    <row r="468" spans="1:13" ht="25.5" x14ac:dyDescent="0.2">
      <c r="A468" s="120" t="s">
        <v>0</v>
      </c>
      <c r="B468" s="243" t="s">
        <v>158</v>
      </c>
      <c r="C468" s="12"/>
      <c r="D468" s="12"/>
      <c r="E468" s="8"/>
      <c r="F468" s="8"/>
      <c r="G468" s="8"/>
      <c r="H468" s="117">
        <f t="shared" si="75"/>
        <v>5957265.5999999996</v>
      </c>
      <c r="I468" s="8">
        <f t="shared" si="78"/>
        <v>1895493.6</v>
      </c>
      <c r="J468" s="8">
        <f t="shared" si="78"/>
        <v>2030886</v>
      </c>
      <c r="K468" s="8">
        <f t="shared" si="78"/>
        <v>2030886</v>
      </c>
      <c r="L468" s="59"/>
      <c r="M468" s="59"/>
    </row>
    <row r="469" spans="1:13" ht="25.5" x14ac:dyDescent="0.2">
      <c r="A469" s="244" t="s">
        <v>2</v>
      </c>
      <c r="B469" s="259" t="s">
        <v>4</v>
      </c>
      <c r="C469" s="208"/>
      <c r="D469" s="208"/>
      <c r="E469" s="26"/>
      <c r="F469" s="26"/>
      <c r="G469" s="26"/>
      <c r="H469" s="125">
        <f t="shared" si="75"/>
        <v>93330494.400000006</v>
      </c>
      <c r="I469" s="26">
        <f t="shared" si="78"/>
        <v>29696066.399999999</v>
      </c>
      <c r="J469" s="26">
        <f t="shared" si="78"/>
        <v>31817214</v>
      </c>
      <c r="K469" s="26">
        <f t="shared" si="78"/>
        <v>31817214</v>
      </c>
      <c r="L469" s="59"/>
      <c r="M469" s="59"/>
    </row>
    <row r="470" spans="1:13" ht="25.5" x14ac:dyDescent="0.2">
      <c r="A470" s="120" t="s">
        <v>190</v>
      </c>
      <c r="B470" s="114" t="s">
        <v>191</v>
      </c>
      <c r="C470" s="12"/>
      <c r="D470" s="12"/>
      <c r="E470" s="8"/>
      <c r="F470" s="8"/>
      <c r="G470" s="8"/>
      <c r="H470" s="103">
        <f t="shared" si="75"/>
        <v>2247516</v>
      </c>
      <c r="I470" s="8">
        <f>I452</f>
        <v>2247516</v>
      </c>
      <c r="J470" s="8">
        <f>J452</f>
        <v>0</v>
      </c>
      <c r="K470" s="8">
        <f>K452</f>
        <v>0</v>
      </c>
      <c r="L470" s="59"/>
      <c r="M470" s="59"/>
    </row>
    <row r="471" spans="1:13" ht="25.5" x14ac:dyDescent="0.2">
      <c r="A471" s="120" t="s">
        <v>6</v>
      </c>
      <c r="B471" s="298">
        <v>982215001</v>
      </c>
      <c r="C471" s="12"/>
      <c r="D471" s="12"/>
      <c r="E471" s="8"/>
      <c r="F471" s="8"/>
      <c r="G471" s="8"/>
      <c r="H471" s="103">
        <f t="shared" si="75"/>
        <v>7993301.0099999998</v>
      </c>
      <c r="I471" s="8">
        <f t="shared" ref="I471:K472" si="79">I464</f>
        <v>4929838.3899999997</v>
      </c>
      <c r="J471" s="8">
        <f t="shared" si="79"/>
        <v>3063462.62</v>
      </c>
      <c r="K471" s="8">
        <f t="shared" si="79"/>
        <v>0</v>
      </c>
      <c r="L471" s="59"/>
      <c r="M471" s="59"/>
    </row>
    <row r="472" spans="1:13" ht="26.25" thickBot="1" x14ac:dyDescent="0.25">
      <c r="A472" s="312" t="s">
        <v>7</v>
      </c>
      <c r="B472" s="313">
        <v>982215001</v>
      </c>
      <c r="C472" s="208"/>
      <c r="D472" s="208"/>
      <c r="E472" s="26"/>
      <c r="F472" s="26"/>
      <c r="G472" s="26"/>
      <c r="H472" s="125">
        <f t="shared" si="75"/>
        <v>791336800</v>
      </c>
      <c r="I472" s="26">
        <f t="shared" si="79"/>
        <v>488054000</v>
      </c>
      <c r="J472" s="26">
        <f t="shared" si="79"/>
        <v>303282800</v>
      </c>
      <c r="K472" s="26">
        <f t="shared" si="79"/>
        <v>0</v>
      </c>
      <c r="L472" s="59"/>
      <c r="M472" s="59"/>
    </row>
    <row r="473" spans="1:13" ht="24" customHeight="1" thickBot="1" x14ac:dyDescent="0.25">
      <c r="A473" s="339" t="s">
        <v>75</v>
      </c>
      <c r="B473" s="339"/>
      <c r="C473" s="339"/>
      <c r="D473" s="339"/>
      <c r="E473" s="339"/>
      <c r="F473" s="339"/>
      <c r="G473" s="339"/>
      <c r="H473" s="339"/>
      <c r="I473" s="339"/>
      <c r="J473" s="339"/>
      <c r="K473" s="339"/>
      <c r="L473" s="59"/>
      <c r="M473" s="59"/>
    </row>
    <row r="474" spans="1:13" ht="20.25" customHeight="1" thickBot="1" x14ac:dyDescent="0.25">
      <c r="A474" s="340" t="s">
        <v>76</v>
      </c>
      <c r="B474" s="340"/>
      <c r="C474" s="340"/>
      <c r="D474" s="340"/>
      <c r="E474" s="340"/>
      <c r="F474" s="340"/>
      <c r="G474" s="340"/>
      <c r="H474" s="340"/>
      <c r="I474" s="340"/>
      <c r="J474" s="340"/>
      <c r="K474" s="340"/>
      <c r="L474" s="59"/>
      <c r="M474" s="59"/>
    </row>
    <row r="475" spans="1:13" ht="48" customHeight="1" thickBot="1" x14ac:dyDescent="0.25">
      <c r="A475" s="34" t="s">
        <v>77</v>
      </c>
      <c r="B475" s="245"/>
      <c r="C475" s="246"/>
      <c r="D475" s="246"/>
      <c r="E475" s="78"/>
      <c r="F475" s="78"/>
      <c r="G475" s="78"/>
      <c r="H475" s="239">
        <f>I475+J475+K475</f>
        <v>1846260</v>
      </c>
      <c r="I475" s="78">
        <f>I477</f>
        <v>0</v>
      </c>
      <c r="J475" s="78">
        <f>J477</f>
        <v>1846260</v>
      </c>
      <c r="K475" s="78">
        <f>K477</f>
        <v>0</v>
      </c>
      <c r="L475" s="59"/>
      <c r="M475" s="59"/>
    </row>
    <row r="476" spans="1:13" ht="24.75" customHeight="1" thickBot="1" x14ac:dyDescent="0.25">
      <c r="A476" s="34" t="s">
        <v>156</v>
      </c>
      <c r="B476" s="245"/>
      <c r="C476" s="246"/>
      <c r="D476" s="246"/>
      <c r="E476" s="78"/>
      <c r="F476" s="78"/>
      <c r="G476" s="78"/>
      <c r="H476" s="239"/>
      <c r="I476" s="78"/>
      <c r="J476" s="78"/>
      <c r="K476" s="78"/>
      <c r="L476" s="59"/>
      <c r="M476" s="59"/>
    </row>
    <row r="477" spans="1:13" ht="69" customHeight="1" x14ac:dyDescent="0.2">
      <c r="A477" s="204" t="s">
        <v>78</v>
      </c>
      <c r="B477" s="258" t="s">
        <v>333</v>
      </c>
      <c r="C477" s="87" t="s">
        <v>79</v>
      </c>
      <c r="D477" s="87" t="s">
        <v>324</v>
      </c>
      <c r="E477" s="15"/>
      <c r="F477" s="15"/>
      <c r="G477" s="15"/>
      <c r="H477" s="117">
        <f>I477+J477+K477</f>
        <v>1846260</v>
      </c>
      <c r="I477" s="15">
        <f>SUM(I478:I479)</f>
        <v>0</v>
      </c>
      <c r="J477" s="15">
        <f>SUM(J478:J479)</f>
        <v>1846260</v>
      </c>
      <c r="K477" s="15">
        <f>SUM(K478:K479)</f>
        <v>0</v>
      </c>
      <c r="L477" s="59"/>
      <c r="M477" s="59"/>
    </row>
    <row r="478" spans="1:13" ht="25.5" x14ac:dyDescent="0.2">
      <c r="A478" s="10" t="s">
        <v>80</v>
      </c>
      <c r="B478" s="247" t="s">
        <v>107</v>
      </c>
      <c r="C478" s="12"/>
      <c r="D478" s="12"/>
      <c r="E478" s="8"/>
      <c r="F478" s="8"/>
      <c r="G478" s="8"/>
      <c r="H478" s="103">
        <f>I478+J478+K478</f>
        <v>92313</v>
      </c>
      <c r="I478" s="8"/>
      <c r="J478" s="8">
        <v>92313</v>
      </c>
      <c r="K478" s="8"/>
      <c r="L478" s="59"/>
      <c r="M478" s="59"/>
    </row>
    <row r="479" spans="1:13" ht="26.25" thickBot="1" x14ac:dyDescent="0.25">
      <c r="A479" s="17" t="s">
        <v>81</v>
      </c>
      <c r="B479" s="248" t="s">
        <v>108</v>
      </c>
      <c r="C479" s="13"/>
      <c r="D479" s="13"/>
      <c r="E479" s="14"/>
      <c r="F479" s="14"/>
      <c r="G479" s="14"/>
      <c r="H479" s="104">
        <f t="shared" ref="H479:H485" si="80">I479+J479+K479</f>
        <v>1753947</v>
      </c>
      <c r="I479" s="14"/>
      <c r="J479" s="14">
        <v>1753947</v>
      </c>
      <c r="K479" s="14"/>
      <c r="L479" s="59"/>
      <c r="M479" s="59"/>
    </row>
    <row r="480" spans="1:13" ht="20.25" customHeight="1" thickBot="1" x14ac:dyDescent="0.25">
      <c r="A480" s="336" t="s">
        <v>82</v>
      </c>
      <c r="B480" s="337"/>
      <c r="C480" s="338"/>
      <c r="D480" s="69"/>
      <c r="E480" s="70"/>
      <c r="F480" s="70"/>
      <c r="G480" s="70"/>
      <c r="H480" s="67">
        <f t="shared" si="80"/>
        <v>1846260</v>
      </c>
      <c r="I480" s="67">
        <f>SUM(I481:I482)</f>
        <v>0</v>
      </c>
      <c r="J480" s="67">
        <f>SUM(J481:J482)</f>
        <v>1846260</v>
      </c>
      <c r="K480" s="67">
        <f>SUM(K481:K482)</f>
        <v>0</v>
      </c>
      <c r="L480" s="59"/>
      <c r="M480" s="59"/>
    </row>
    <row r="481" spans="1:13" ht="25.5" x14ac:dyDescent="0.2">
      <c r="A481" s="86" t="s">
        <v>80</v>
      </c>
      <c r="B481" s="221">
        <v>9408</v>
      </c>
      <c r="C481" s="87"/>
      <c r="D481" s="87"/>
      <c r="E481" s="15"/>
      <c r="F481" s="15"/>
      <c r="G481" s="15"/>
      <c r="H481" s="117">
        <f t="shared" si="80"/>
        <v>92313</v>
      </c>
      <c r="I481" s="15">
        <f t="shared" ref="I481:K482" si="81">I478</f>
        <v>0</v>
      </c>
      <c r="J481" s="15">
        <f t="shared" si="81"/>
        <v>92313</v>
      </c>
      <c r="K481" s="15">
        <f t="shared" si="81"/>
        <v>0</v>
      </c>
      <c r="L481" s="59"/>
      <c r="M481" s="59"/>
    </row>
    <row r="482" spans="1:13" ht="26.25" thickBot="1" x14ac:dyDescent="0.25">
      <c r="A482" s="17" t="s">
        <v>81</v>
      </c>
      <c r="B482" s="220">
        <v>9408</v>
      </c>
      <c r="C482" s="13"/>
      <c r="D482" s="13"/>
      <c r="E482" s="14"/>
      <c r="F482" s="14"/>
      <c r="G482" s="14"/>
      <c r="H482" s="104">
        <f t="shared" si="80"/>
        <v>1753947</v>
      </c>
      <c r="I482" s="14">
        <f t="shared" si="81"/>
        <v>0</v>
      </c>
      <c r="J482" s="14">
        <f t="shared" si="81"/>
        <v>1753947</v>
      </c>
      <c r="K482" s="14">
        <f t="shared" si="81"/>
        <v>0</v>
      </c>
      <c r="L482" s="59"/>
      <c r="M482" s="59"/>
    </row>
    <row r="483" spans="1:13" ht="25.5" customHeight="1" thickBot="1" x14ac:dyDescent="0.25">
      <c r="A483" s="341" t="s">
        <v>83</v>
      </c>
      <c r="B483" s="350"/>
      <c r="C483" s="342"/>
      <c r="D483" s="249"/>
      <c r="E483" s="250"/>
      <c r="F483" s="250"/>
      <c r="G483" s="250"/>
      <c r="H483" s="182">
        <f t="shared" si="80"/>
        <v>1846260</v>
      </c>
      <c r="I483" s="182">
        <f>SUM(I484:I485)</f>
        <v>0</v>
      </c>
      <c r="J483" s="182">
        <f>SUM(J484:J485)</f>
        <v>1846260</v>
      </c>
      <c r="K483" s="182">
        <f>SUM(K484:K485)</f>
        <v>0</v>
      </c>
      <c r="L483" s="59"/>
      <c r="M483" s="59"/>
    </row>
    <row r="484" spans="1:13" ht="25.5" x14ac:dyDescent="0.2">
      <c r="A484" s="86" t="s">
        <v>80</v>
      </c>
      <c r="B484" s="221">
        <v>9408</v>
      </c>
      <c r="C484" s="87"/>
      <c r="D484" s="87"/>
      <c r="E484" s="15"/>
      <c r="F484" s="15"/>
      <c r="G484" s="15"/>
      <c r="H484" s="117">
        <f t="shared" si="80"/>
        <v>92313</v>
      </c>
      <c r="I484" s="15">
        <f t="shared" ref="I484:K485" si="82">I481</f>
        <v>0</v>
      </c>
      <c r="J484" s="15">
        <f t="shared" si="82"/>
        <v>92313</v>
      </c>
      <c r="K484" s="15">
        <f t="shared" si="82"/>
        <v>0</v>
      </c>
      <c r="L484" s="59"/>
      <c r="M484" s="59"/>
    </row>
    <row r="485" spans="1:13" ht="26.25" thickBot="1" x14ac:dyDescent="0.25">
      <c r="A485" s="17" t="s">
        <v>81</v>
      </c>
      <c r="B485" s="220">
        <v>9408</v>
      </c>
      <c r="C485" s="13"/>
      <c r="D485" s="13"/>
      <c r="E485" s="14"/>
      <c r="F485" s="14"/>
      <c r="G485" s="14"/>
      <c r="H485" s="129">
        <f t="shared" si="80"/>
        <v>1753947</v>
      </c>
      <c r="I485" s="14">
        <f t="shared" si="82"/>
        <v>0</v>
      </c>
      <c r="J485" s="14">
        <f t="shared" si="82"/>
        <v>1753947</v>
      </c>
      <c r="K485" s="14">
        <f t="shared" si="82"/>
        <v>0</v>
      </c>
      <c r="L485" s="59"/>
      <c r="M485" s="59"/>
    </row>
    <row r="486" spans="1:13" ht="36" customHeight="1" x14ac:dyDescent="0.25">
      <c r="A486" s="41"/>
      <c r="B486" s="349" t="s">
        <v>229</v>
      </c>
      <c r="C486" s="349"/>
      <c r="D486" s="349"/>
      <c r="E486" s="349"/>
      <c r="F486" s="349"/>
      <c r="G486" s="349"/>
      <c r="H486" s="349"/>
      <c r="I486" s="349"/>
      <c r="J486" s="349"/>
      <c r="K486" s="349"/>
      <c r="L486" s="22"/>
    </row>
    <row r="487" spans="1:13" ht="31.5" customHeight="1" x14ac:dyDescent="0.25">
      <c r="A487" s="335" t="s">
        <v>373</v>
      </c>
      <c r="B487" s="335"/>
      <c r="C487" s="335"/>
      <c r="D487" s="335"/>
      <c r="E487" s="335"/>
      <c r="F487" s="335"/>
      <c r="G487" s="123"/>
      <c r="H487" s="123"/>
      <c r="I487" s="343" t="s">
        <v>374</v>
      </c>
      <c r="J487" s="343"/>
      <c r="K487" s="343"/>
      <c r="L487" s="22"/>
    </row>
    <row r="488" spans="1:13" ht="22.5" customHeight="1" x14ac:dyDescent="0.2">
      <c r="A488" s="335"/>
      <c r="B488" s="335"/>
      <c r="C488" s="335"/>
      <c r="D488" s="335"/>
      <c r="E488" s="335"/>
      <c r="F488" s="335"/>
      <c r="G488" s="24"/>
      <c r="H488" s="24"/>
      <c r="I488" s="334"/>
      <c r="J488" s="334"/>
      <c r="K488" s="334"/>
      <c r="L488" s="22"/>
    </row>
    <row r="489" spans="1:13" ht="19.5" customHeight="1" x14ac:dyDescent="0.2">
      <c r="A489" s="335" t="s">
        <v>230</v>
      </c>
      <c r="B489" s="335"/>
      <c r="C489" s="335"/>
      <c r="D489" s="335"/>
      <c r="E489" s="335"/>
      <c r="F489" s="335"/>
      <c r="G489" s="24"/>
      <c r="H489" s="24"/>
      <c r="I489" s="344" t="s">
        <v>231</v>
      </c>
      <c r="J489" s="344"/>
      <c r="K489" s="344"/>
      <c r="L489" s="22"/>
    </row>
    <row r="490" spans="1:13" ht="20.25" customHeight="1" x14ac:dyDescent="0.2">
      <c r="A490" s="335"/>
      <c r="B490" s="335"/>
      <c r="C490" s="335"/>
      <c r="D490" s="335"/>
      <c r="E490" s="335"/>
      <c r="F490" s="335"/>
      <c r="G490" s="24"/>
      <c r="H490" s="24"/>
      <c r="I490" s="334"/>
      <c r="J490" s="334"/>
      <c r="K490" s="334"/>
      <c r="L490" s="22"/>
    </row>
    <row r="491" spans="1:13" ht="18.75" customHeight="1" x14ac:dyDescent="0.25">
      <c r="A491" s="335" t="s">
        <v>279</v>
      </c>
      <c r="B491" s="335"/>
      <c r="C491" s="335"/>
      <c r="D491" s="335"/>
      <c r="E491" s="335"/>
      <c r="F491" s="335"/>
      <c r="G491" s="91"/>
      <c r="H491" s="91"/>
      <c r="I491" s="343" t="s">
        <v>341</v>
      </c>
      <c r="J491" s="343"/>
      <c r="K491" s="343"/>
      <c r="L491" s="22"/>
    </row>
    <row r="492" spans="1:13" ht="15.75" x14ac:dyDescent="0.2">
      <c r="A492" s="335"/>
      <c r="B492" s="335"/>
      <c r="C492" s="335"/>
      <c r="D492" s="335"/>
      <c r="E492" s="335"/>
      <c r="F492" s="335"/>
      <c r="G492" s="24"/>
      <c r="H492" s="24"/>
      <c r="I492" s="334"/>
      <c r="J492" s="334"/>
      <c r="K492" s="334"/>
      <c r="L492" s="22"/>
    </row>
    <row r="493" spans="1:13" x14ac:dyDescent="0.2">
      <c r="A493" s="18"/>
      <c r="B493" s="19"/>
      <c r="C493" s="20"/>
      <c r="D493" s="20"/>
      <c r="E493" s="21"/>
      <c r="F493" s="21"/>
      <c r="G493" s="21"/>
      <c r="H493" s="21"/>
      <c r="I493" s="21"/>
      <c r="J493" s="21"/>
      <c r="K493" s="21"/>
      <c r="L493" s="22"/>
    </row>
    <row r="494" spans="1:13" x14ac:dyDescent="0.2">
      <c r="A494" s="18"/>
      <c r="B494" s="19"/>
      <c r="C494" s="20"/>
      <c r="D494" s="20"/>
      <c r="E494" s="21"/>
      <c r="F494" s="21"/>
      <c r="G494" s="21"/>
      <c r="H494" s="21"/>
      <c r="I494" s="21"/>
      <c r="J494" s="21"/>
      <c r="K494" s="21"/>
      <c r="L494" s="22"/>
    </row>
    <row r="495" spans="1:13" x14ac:dyDescent="0.2">
      <c r="A495" s="18"/>
      <c r="B495" s="19"/>
      <c r="C495" s="20"/>
      <c r="D495" s="20"/>
      <c r="E495" s="21"/>
      <c r="F495" s="21"/>
      <c r="G495" s="21"/>
      <c r="H495" s="21"/>
      <c r="I495" s="21"/>
      <c r="J495" s="21"/>
      <c r="K495" s="21"/>
      <c r="L495" s="22"/>
    </row>
    <row r="496" spans="1:13" x14ac:dyDescent="0.2">
      <c r="A496" s="18"/>
      <c r="B496" s="19"/>
      <c r="C496" s="20"/>
      <c r="D496" s="20"/>
      <c r="E496" s="21"/>
      <c r="F496" s="21"/>
      <c r="G496" s="21"/>
      <c r="H496" s="21"/>
      <c r="I496" s="21"/>
      <c r="J496" s="21"/>
      <c r="K496" s="21"/>
      <c r="L496" s="22"/>
    </row>
    <row r="497" spans="1:12" x14ac:dyDescent="0.2">
      <c r="A497" s="18"/>
      <c r="B497" s="19"/>
      <c r="C497" s="20"/>
      <c r="D497" s="20"/>
      <c r="E497" s="21"/>
      <c r="F497" s="21"/>
      <c r="G497" s="21"/>
      <c r="H497" s="21"/>
      <c r="I497" s="21"/>
      <c r="J497" s="21"/>
      <c r="K497" s="21"/>
      <c r="L497" s="22"/>
    </row>
    <row r="498" spans="1:12" x14ac:dyDescent="0.2">
      <c r="A498" s="18"/>
      <c r="B498" s="19"/>
      <c r="C498" s="20"/>
      <c r="D498" s="20"/>
      <c r="E498" s="21"/>
      <c r="F498" s="21"/>
      <c r="G498" s="21"/>
      <c r="H498" s="21"/>
      <c r="I498" s="21"/>
      <c r="J498" s="21"/>
      <c r="K498" s="21"/>
      <c r="L498" s="22"/>
    </row>
    <row r="499" spans="1:12" x14ac:dyDescent="0.2">
      <c r="A499" s="18"/>
      <c r="B499" s="19"/>
      <c r="C499" s="20"/>
      <c r="D499" s="20"/>
      <c r="E499" s="21"/>
      <c r="F499" s="21"/>
      <c r="G499" s="21"/>
      <c r="H499" s="21"/>
      <c r="I499" s="21"/>
      <c r="J499" s="21"/>
      <c r="K499" s="21"/>
      <c r="L499" s="22"/>
    </row>
    <row r="500" spans="1:12" x14ac:dyDescent="0.2">
      <c r="A500" s="18"/>
      <c r="B500" s="19"/>
      <c r="C500" s="20"/>
      <c r="D500" s="20"/>
      <c r="E500" s="21"/>
      <c r="F500" s="21"/>
      <c r="G500" s="21"/>
      <c r="H500" s="21"/>
      <c r="I500" s="21"/>
      <c r="J500" s="21"/>
      <c r="K500" s="21"/>
      <c r="L500" s="22"/>
    </row>
    <row r="501" spans="1:12" x14ac:dyDescent="0.2">
      <c r="A501" s="18"/>
      <c r="B501" s="19"/>
      <c r="C501" s="20"/>
      <c r="D501" s="20"/>
      <c r="E501" s="21"/>
      <c r="F501" s="21"/>
      <c r="G501" s="21"/>
      <c r="H501" s="21"/>
      <c r="I501" s="21"/>
      <c r="J501" s="21"/>
      <c r="K501" s="21"/>
      <c r="L501" s="22"/>
    </row>
    <row r="502" spans="1:12" x14ac:dyDescent="0.2">
      <c r="A502" s="18"/>
      <c r="B502" s="19"/>
      <c r="C502" s="20"/>
      <c r="D502" s="20"/>
      <c r="E502" s="21"/>
      <c r="F502" s="21"/>
      <c r="G502" s="21"/>
      <c r="H502" s="21"/>
      <c r="I502" s="21"/>
      <c r="J502" s="21"/>
      <c r="K502" s="21"/>
      <c r="L502" s="22"/>
    </row>
    <row r="503" spans="1:12" x14ac:dyDescent="0.2">
      <c r="A503" s="18"/>
      <c r="B503" s="19"/>
      <c r="C503" s="20"/>
      <c r="D503" s="20"/>
      <c r="E503" s="21"/>
      <c r="F503" s="21"/>
      <c r="G503" s="21"/>
      <c r="H503" s="21"/>
      <c r="I503" s="21"/>
      <c r="J503" s="21"/>
      <c r="K503" s="21"/>
      <c r="L503" s="22"/>
    </row>
    <row r="504" spans="1:12" x14ac:dyDescent="0.2">
      <c r="A504" s="18"/>
      <c r="B504" s="19"/>
      <c r="C504" s="20"/>
      <c r="D504" s="20"/>
      <c r="E504" s="21"/>
      <c r="F504" s="21"/>
      <c r="G504" s="21"/>
      <c r="H504" s="21"/>
      <c r="I504" s="21"/>
      <c r="J504" s="21"/>
      <c r="K504" s="21"/>
      <c r="L504" s="22"/>
    </row>
    <row r="505" spans="1:12" x14ac:dyDescent="0.2">
      <c r="A505" s="18"/>
      <c r="B505" s="19"/>
      <c r="C505" s="20"/>
      <c r="D505" s="20"/>
      <c r="E505" s="21"/>
      <c r="F505" s="21"/>
      <c r="G505" s="21"/>
      <c r="H505" s="21"/>
      <c r="I505" s="21"/>
      <c r="J505" s="21"/>
      <c r="K505" s="21"/>
      <c r="L505" s="22"/>
    </row>
    <row r="506" spans="1:12" x14ac:dyDescent="0.2">
      <c r="A506" s="18"/>
      <c r="B506" s="19"/>
      <c r="C506" s="20"/>
      <c r="D506" s="20"/>
      <c r="E506" s="21"/>
      <c r="F506" s="21"/>
      <c r="G506" s="21"/>
      <c r="H506" s="21"/>
      <c r="I506" s="21"/>
      <c r="J506" s="21"/>
      <c r="K506" s="21"/>
      <c r="L506" s="22"/>
    </row>
    <row r="507" spans="1:12" x14ac:dyDescent="0.2">
      <c r="A507" s="18"/>
      <c r="B507" s="19"/>
      <c r="C507" s="20"/>
      <c r="D507" s="20"/>
      <c r="E507" s="21"/>
      <c r="F507" s="21"/>
      <c r="G507" s="21"/>
      <c r="H507" s="21"/>
      <c r="I507" s="21"/>
      <c r="J507" s="21"/>
      <c r="K507" s="21"/>
      <c r="L507" s="22"/>
    </row>
    <row r="508" spans="1:12" x14ac:dyDescent="0.2">
      <c r="A508" s="18"/>
      <c r="B508" s="19"/>
      <c r="C508" s="20"/>
      <c r="D508" s="20"/>
      <c r="E508" s="21"/>
      <c r="F508" s="21"/>
      <c r="G508" s="21"/>
      <c r="H508" s="21"/>
      <c r="I508" s="21"/>
      <c r="J508" s="21"/>
      <c r="K508" s="21"/>
      <c r="L508" s="22"/>
    </row>
    <row r="509" spans="1:12" x14ac:dyDescent="0.2">
      <c r="A509" s="18"/>
      <c r="B509" s="19"/>
      <c r="C509" s="20"/>
      <c r="D509" s="20"/>
      <c r="E509" s="21"/>
      <c r="F509" s="21"/>
      <c r="G509" s="21"/>
      <c r="H509" s="21"/>
      <c r="I509" s="21"/>
      <c r="J509" s="21"/>
      <c r="K509" s="21"/>
      <c r="L509" s="22"/>
    </row>
    <row r="510" spans="1:12" x14ac:dyDescent="0.2">
      <c r="A510" s="18"/>
      <c r="B510" s="19"/>
      <c r="C510" s="20"/>
      <c r="D510" s="20"/>
      <c r="E510" s="21"/>
      <c r="F510" s="21"/>
      <c r="G510" s="21"/>
      <c r="H510" s="21"/>
      <c r="I510" s="21"/>
      <c r="J510" s="21"/>
      <c r="K510" s="21"/>
      <c r="L510" s="22"/>
    </row>
    <row r="511" spans="1:12" x14ac:dyDescent="0.2">
      <c r="A511" s="18"/>
      <c r="B511" s="19"/>
      <c r="C511" s="20"/>
      <c r="D511" s="20"/>
      <c r="E511" s="21"/>
      <c r="F511" s="21"/>
      <c r="G511" s="21"/>
      <c r="H511" s="21"/>
      <c r="I511" s="21"/>
      <c r="J511" s="21"/>
      <c r="K511" s="21"/>
      <c r="L511" s="22"/>
    </row>
    <row r="512" spans="1:12" x14ac:dyDescent="0.2">
      <c r="A512" s="18"/>
      <c r="B512" s="19"/>
      <c r="C512" s="20"/>
      <c r="D512" s="20"/>
      <c r="E512" s="21"/>
      <c r="F512" s="21"/>
      <c r="G512" s="21"/>
      <c r="H512" s="21"/>
      <c r="I512" s="21"/>
      <c r="J512" s="21"/>
      <c r="K512" s="21"/>
      <c r="L512" s="22"/>
    </row>
    <row r="513" spans="1:12" x14ac:dyDescent="0.2">
      <c r="A513" s="18"/>
      <c r="B513" s="19"/>
      <c r="C513" s="20"/>
      <c r="D513" s="20"/>
      <c r="E513" s="21"/>
      <c r="F513" s="21"/>
      <c r="G513" s="21"/>
      <c r="H513" s="21"/>
      <c r="I513" s="21"/>
      <c r="J513" s="21"/>
      <c r="K513" s="21"/>
      <c r="L513" s="22"/>
    </row>
    <row r="514" spans="1:12" x14ac:dyDescent="0.2">
      <c r="A514" s="18"/>
      <c r="B514" s="19"/>
      <c r="C514" s="20"/>
      <c r="D514" s="20"/>
      <c r="E514" s="21"/>
      <c r="F514" s="21"/>
      <c r="G514" s="21"/>
      <c r="H514" s="21"/>
      <c r="I514" s="21"/>
      <c r="J514" s="21"/>
      <c r="K514" s="21"/>
      <c r="L514" s="22"/>
    </row>
    <row r="515" spans="1:12" x14ac:dyDescent="0.2">
      <c r="A515" s="18"/>
      <c r="B515" s="19"/>
      <c r="C515" s="20"/>
      <c r="D515" s="20"/>
      <c r="E515" s="21"/>
      <c r="F515" s="21"/>
      <c r="G515" s="21"/>
      <c r="H515" s="21"/>
      <c r="I515" s="21"/>
      <c r="J515" s="21"/>
      <c r="K515" s="21"/>
      <c r="L515" s="22"/>
    </row>
    <row r="516" spans="1:12" x14ac:dyDescent="0.2">
      <c r="A516" s="18"/>
      <c r="B516" s="19"/>
      <c r="C516" s="20"/>
      <c r="D516" s="20"/>
      <c r="E516" s="21"/>
      <c r="F516" s="21"/>
      <c r="G516" s="21"/>
      <c r="H516" s="21"/>
      <c r="I516" s="21"/>
      <c r="J516" s="21"/>
      <c r="K516" s="21"/>
      <c r="L516" s="22"/>
    </row>
    <row r="517" spans="1:12" x14ac:dyDescent="0.2">
      <c r="A517" s="18"/>
      <c r="B517" s="19"/>
      <c r="C517" s="20"/>
      <c r="D517" s="20"/>
      <c r="E517" s="21"/>
      <c r="F517" s="21"/>
      <c r="G517" s="21"/>
      <c r="H517" s="21"/>
      <c r="I517" s="21"/>
      <c r="J517" s="21"/>
      <c r="K517" s="21"/>
      <c r="L517" s="22"/>
    </row>
    <row r="518" spans="1:12" x14ac:dyDescent="0.2">
      <c r="A518" s="18"/>
      <c r="B518" s="19"/>
      <c r="C518" s="20"/>
      <c r="D518" s="20"/>
      <c r="E518" s="21"/>
      <c r="F518" s="21"/>
      <c r="G518" s="21"/>
      <c r="H518" s="21"/>
      <c r="I518" s="21"/>
      <c r="J518" s="21"/>
      <c r="K518" s="21"/>
      <c r="L518" s="22"/>
    </row>
    <row r="519" spans="1:12" x14ac:dyDescent="0.2">
      <c r="A519" s="18"/>
      <c r="B519" s="19"/>
      <c r="C519" s="20"/>
      <c r="D519" s="20"/>
      <c r="E519" s="21"/>
      <c r="F519" s="21"/>
      <c r="G519" s="21"/>
      <c r="H519" s="21"/>
      <c r="I519" s="21"/>
      <c r="J519" s="21"/>
      <c r="K519" s="21"/>
      <c r="L519" s="22"/>
    </row>
    <row r="520" spans="1:12" x14ac:dyDescent="0.2">
      <c r="A520" s="18"/>
      <c r="B520" s="19"/>
      <c r="C520" s="20"/>
      <c r="D520" s="20"/>
      <c r="E520" s="21"/>
      <c r="F520" s="21"/>
      <c r="G520" s="21"/>
      <c r="H520" s="21"/>
      <c r="I520" s="21"/>
      <c r="J520" s="21"/>
      <c r="K520" s="21"/>
      <c r="L520" s="22"/>
    </row>
    <row r="521" spans="1:12" x14ac:dyDescent="0.2">
      <c r="A521" s="18"/>
      <c r="B521" s="19"/>
      <c r="C521" s="20"/>
      <c r="D521" s="20"/>
      <c r="E521" s="21"/>
      <c r="F521" s="21"/>
      <c r="G521" s="21"/>
      <c r="H521" s="21"/>
      <c r="I521" s="21"/>
      <c r="J521" s="21"/>
      <c r="K521" s="21"/>
      <c r="L521" s="22"/>
    </row>
    <row r="522" spans="1:12" x14ac:dyDescent="0.2">
      <c r="A522" s="18"/>
      <c r="B522" s="19"/>
      <c r="C522" s="20"/>
      <c r="D522" s="20"/>
      <c r="E522" s="21"/>
      <c r="F522" s="21"/>
      <c r="G522" s="21"/>
      <c r="H522" s="21"/>
      <c r="I522" s="21"/>
      <c r="J522" s="21"/>
      <c r="K522" s="21"/>
      <c r="L522" s="22"/>
    </row>
    <row r="523" spans="1:12" x14ac:dyDescent="0.2">
      <c r="A523" s="18"/>
      <c r="B523" s="19"/>
      <c r="C523" s="20"/>
      <c r="D523" s="20"/>
      <c r="E523" s="21"/>
      <c r="F523" s="21"/>
      <c r="G523" s="21"/>
      <c r="H523" s="21"/>
      <c r="I523" s="21"/>
      <c r="J523" s="21"/>
      <c r="K523" s="21"/>
      <c r="L523" s="22"/>
    </row>
    <row r="524" spans="1:12" x14ac:dyDescent="0.2">
      <c r="A524" s="18"/>
      <c r="B524" s="19"/>
      <c r="C524" s="20"/>
      <c r="D524" s="20"/>
      <c r="E524" s="21"/>
      <c r="F524" s="21"/>
      <c r="G524" s="21"/>
      <c r="H524" s="21"/>
      <c r="I524" s="21"/>
      <c r="J524" s="21"/>
      <c r="K524" s="21"/>
      <c r="L524" s="22"/>
    </row>
    <row r="525" spans="1:12" x14ac:dyDescent="0.2">
      <c r="A525" s="18"/>
      <c r="B525" s="19"/>
      <c r="C525" s="20"/>
      <c r="D525" s="20"/>
      <c r="E525" s="21"/>
      <c r="F525" s="21"/>
      <c r="G525" s="21"/>
      <c r="H525" s="21"/>
      <c r="I525" s="21"/>
      <c r="J525" s="21"/>
      <c r="K525" s="21"/>
      <c r="L525" s="22"/>
    </row>
    <row r="526" spans="1:12" x14ac:dyDescent="0.2">
      <c r="A526" s="18"/>
      <c r="B526" s="19"/>
      <c r="C526" s="20"/>
      <c r="D526" s="20"/>
      <c r="E526" s="21"/>
      <c r="F526" s="21"/>
      <c r="G526" s="21"/>
      <c r="H526" s="21"/>
      <c r="I526" s="21"/>
      <c r="J526" s="21"/>
      <c r="K526" s="21"/>
      <c r="L526" s="22"/>
    </row>
    <row r="527" spans="1:12" x14ac:dyDescent="0.2">
      <c r="A527" s="18"/>
      <c r="B527" s="19"/>
      <c r="C527" s="20"/>
      <c r="D527" s="20"/>
      <c r="E527" s="21"/>
      <c r="F527" s="21"/>
      <c r="G527" s="21"/>
      <c r="H527" s="21"/>
      <c r="I527" s="21"/>
      <c r="J527" s="21"/>
      <c r="K527" s="21"/>
      <c r="L527" s="22"/>
    </row>
    <row r="528" spans="1:12" x14ac:dyDescent="0.2">
      <c r="A528" s="18"/>
      <c r="B528" s="19"/>
      <c r="C528" s="20"/>
      <c r="D528" s="20"/>
      <c r="E528" s="21"/>
      <c r="F528" s="21"/>
      <c r="G528" s="21"/>
      <c r="H528" s="21"/>
      <c r="I528" s="21"/>
      <c r="J528" s="21"/>
      <c r="K528" s="21"/>
      <c r="L528" s="22"/>
    </row>
    <row r="529" spans="1:12" x14ac:dyDescent="0.2">
      <c r="A529" s="18"/>
      <c r="B529" s="19"/>
      <c r="C529" s="20"/>
      <c r="D529" s="20"/>
      <c r="E529" s="21"/>
      <c r="F529" s="21"/>
      <c r="G529" s="21"/>
      <c r="H529" s="21"/>
      <c r="I529" s="21"/>
      <c r="J529" s="21"/>
      <c r="K529" s="21"/>
      <c r="L529" s="22"/>
    </row>
    <row r="530" spans="1:12" x14ac:dyDescent="0.2">
      <c r="A530" s="18"/>
      <c r="B530" s="19"/>
      <c r="C530" s="20"/>
      <c r="D530" s="20"/>
      <c r="E530" s="21"/>
      <c r="F530" s="21"/>
      <c r="G530" s="21"/>
      <c r="H530" s="21"/>
      <c r="I530" s="21"/>
      <c r="J530" s="21"/>
      <c r="K530" s="21"/>
      <c r="L530" s="22"/>
    </row>
    <row r="531" spans="1:12" x14ac:dyDescent="0.2">
      <c r="A531" s="18"/>
      <c r="B531" s="19"/>
      <c r="C531" s="20"/>
      <c r="D531" s="20"/>
      <c r="E531" s="21"/>
      <c r="F531" s="21"/>
      <c r="G531" s="21"/>
      <c r="H531" s="21"/>
      <c r="I531" s="21"/>
      <c r="J531" s="21"/>
      <c r="K531" s="21"/>
      <c r="L531" s="22"/>
    </row>
    <row r="532" spans="1:12" x14ac:dyDescent="0.2">
      <c r="A532" s="18"/>
      <c r="B532" s="19"/>
      <c r="C532" s="20"/>
      <c r="D532" s="20"/>
      <c r="E532" s="21"/>
      <c r="F532" s="21"/>
      <c r="G532" s="21"/>
      <c r="H532" s="21"/>
      <c r="I532" s="21"/>
      <c r="J532" s="21"/>
      <c r="K532" s="21"/>
      <c r="L532" s="22"/>
    </row>
    <row r="533" spans="1:12" x14ac:dyDescent="0.2">
      <c r="A533" s="18"/>
      <c r="B533" s="19"/>
      <c r="C533" s="20"/>
      <c r="D533" s="20"/>
      <c r="E533" s="21"/>
      <c r="F533" s="21"/>
      <c r="G533" s="21"/>
      <c r="H533" s="21"/>
      <c r="I533" s="21"/>
      <c r="J533" s="21"/>
      <c r="K533" s="21"/>
      <c r="L533" s="22"/>
    </row>
    <row r="534" spans="1:12" x14ac:dyDescent="0.2">
      <c r="A534" s="18"/>
      <c r="B534" s="19"/>
      <c r="C534" s="20"/>
      <c r="D534" s="20"/>
      <c r="E534" s="21"/>
      <c r="F534" s="21"/>
      <c r="G534" s="21"/>
      <c r="H534" s="21"/>
      <c r="I534" s="21"/>
      <c r="J534" s="21"/>
      <c r="K534" s="21"/>
      <c r="L534" s="22"/>
    </row>
    <row r="535" spans="1:12" x14ac:dyDescent="0.2">
      <c r="A535" s="18"/>
      <c r="B535" s="19"/>
      <c r="C535" s="20"/>
      <c r="D535" s="20"/>
      <c r="E535" s="21"/>
      <c r="F535" s="21"/>
      <c r="G535" s="21"/>
      <c r="H535" s="21"/>
      <c r="I535" s="21"/>
      <c r="J535" s="21"/>
      <c r="K535" s="21"/>
      <c r="L535" s="22"/>
    </row>
    <row r="536" spans="1:12" x14ac:dyDescent="0.2">
      <c r="A536" s="18"/>
      <c r="B536" s="19"/>
      <c r="C536" s="20"/>
      <c r="D536" s="20"/>
      <c r="E536" s="21"/>
      <c r="F536" s="21"/>
      <c r="G536" s="21"/>
      <c r="H536" s="21"/>
      <c r="I536" s="21"/>
      <c r="J536" s="21"/>
      <c r="K536" s="21"/>
      <c r="L536" s="22"/>
    </row>
    <row r="537" spans="1:12" x14ac:dyDescent="0.2">
      <c r="A537" s="18"/>
      <c r="B537" s="19"/>
      <c r="C537" s="20"/>
      <c r="D537" s="20"/>
      <c r="E537" s="21"/>
      <c r="F537" s="21"/>
      <c r="G537" s="21"/>
      <c r="H537" s="21"/>
      <c r="I537" s="21"/>
      <c r="J537" s="21"/>
      <c r="K537" s="21"/>
      <c r="L537" s="22"/>
    </row>
    <row r="538" spans="1:12" x14ac:dyDescent="0.2">
      <c r="A538" s="18"/>
      <c r="B538" s="19"/>
      <c r="C538" s="20"/>
      <c r="D538" s="20"/>
      <c r="E538" s="21"/>
      <c r="F538" s="21"/>
      <c r="G538" s="21"/>
      <c r="H538" s="21"/>
      <c r="I538" s="21"/>
      <c r="J538" s="21"/>
      <c r="K538" s="21"/>
      <c r="L538" s="22"/>
    </row>
    <row r="539" spans="1:12" x14ac:dyDescent="0.2">
      <c r="A539" s="18"/>
      <c r="B539" s="19"/>
      <c r="C539" s="20"/>
      <c r="D539" s="20"/>
      <c r="E539" s="21"/>
      <c r="F539" s="21"/>
      <c r="G539" s="21"/>
      <c r="H539" s="21"/>
      <c r="I539" s="21"/>
      <c r="J539" s="21"/>
      <c r="K539" s="21"/>
      <c r="L539" s="22"/>
    </row>
    <row r="540" spans="1:12" x14ac:dyDescent="0.2">
      <c r="A540" s="18"/>
      <c r="B540" s="19"/>
      <c r="C540" s="20"/>
      <c r="D540" s="20"/>
      <c r="E540" s="21"/>
      <c r="F540" s="21"/>
      <c r="G540" s="21"/>
      <c r="H540" s="21"/>
      <c r="I540" s="21"/>
      <c r="J540" s="21"/>
      <c r="K540" s="21"/>
      <c r="L540" s="22"/>
    </row>
    <row r="541" spans="1:12" x14ac:dyDescent="0.2">
      <c r="A541" s="18"/>
      <c r="B541" s="19"/>
      <c r="C541" s="20"/>
      <c r="D541" s="20"/>
      <c r="E541" s="21"/>
      <c r="F541" s="21"/>
      <c r="G541" s="21"/>
      <c r="H541" s="21"/>
      <c r="I541" s="21"/>
      <c r="J541" s="21"/>
      <c r="K541" s="21"/>
      <c r="L541" s="22"/>
    </row>
    <row r="542" spans="1:12" x14ac:dyDescent="0.2">
      <c r="A542" s="18"/>
      <c r="B542" s="19"/>
      <c r="C542" s="20"/>
      <c r="D542" s="20"/>
      <c r="E542" s="21"/>
      <c r="F542" s="21"/>
      <c r="G542" s="21"/>
      <c r="H542" s="21"/>
      <c r="I542" s="21"/>
      <c r="J542" s="21"/>
      <c r="K542" s="21"/>
      <c r="L542" s="22"/>
    </row>
    <row r="543" spans="1:12" x14ac:dyDescent="0.2">
      <c r="A543" s="18"/>
      <c r="B543" s="19"/>
      <c r="C543" s="20"/>
      <c r="D543" s="20"/>
      <c r="E543" s="21"/>
      <c r="F543" s="21"/>
      <c r="G543" s="21"/>
      <c r="H543" s="21"/>
      <c r="I543" s="21"/>
      <c r="J543" s="21"/>
      <c r="K543" s="21"/>
      <c r="L543" s="22"/>
    </row>
    <row r="544" spans="1:12" x14ac:dyDescent="0.2">
      <c r="A544" s="18"/>
      <c r="B544" s="19"/>
      <c r="C544" s="20"/>
      <c r="D544" s="20"/>
      <c r="E544" s="21"/>
      <c r="F544" s="21"/>
      <c r="G544" s="21"/>
      <c r="H544" s="21"/>
      <c r="I544" s="21"/>
      <c r="J544" s="21"/>
      <c r="K544" s="21"/>
      <c r="L544" s="22"/>
    </row>
    <row r="545" spans="1:12" x14ac:dyDescent="0.2">
      <c r="A545" s="18"/>
      <c r="B545" s="19"/>
      <c r="C545" s="20"/>
      <c r="D545" s="20"/>
      <c r="E545" s="21"/>
      <c r="F545" s="21"/>
      <c r="G545" s="21"/>
      <c r="H545" s="21"/>
      <c r="I545" s="21"/>
      <c r="J545" s="21"/>
      <c r="K545" s="21"/>
      <c r="L545" s="22"/>
    </row>
    <row r="546" spans="1:12" x14ac:dyDescent="0.2">
      <c r="A546" s="18"/>
      <c r="B546" s="19"/>
      <c r="C546" s="20"/>
      <c r="D546" s="20"/>
      <c r="E546" s="21"/>
      <c r="F546" s="21"/>
      <c r="G546" s="21"/>
      <c r="H546" s="21"/>
      <c r="I546" s="21"/>
      <c r="J546" s="21"/>
      <c r="K546" s="21"/>
      <c r="L546" s="22"/>
    </row>
    <row r="547" spans="1:12" x14ac:dyDescent="0.2">
      <c r="A547" s="18"/>
      <c r="B547" s="19"/>
      <c r="C547" s="20"/>
      <c r="D547" s="20"/>
      <c r="E547" s="21"/>
      <c r="F547" s="21"/>
      <c r="G547" s="21"/>
      <c r="H547" s="21"/>
      <c r="I547" s="21"/>
      <c r="J547" s="21"/>
      <c r="K547" s="21"/>
      <c r="L547" s="22"/>
    </row>
    <row r="548" spans="1:12" x14ac:dyDescent="0.2">
      <c r="A548" s="18"/>
      <c r="B548" s="19"/>
      <c r="C548" s="20"/>
      <c r="D548" s="20"/>
      <c r="E548" s="21"/>
      <c r="F548" s="21"/>
      <c r="G548" s="21"/>
      <c r="H548" s="21"/>
      <c r="I548" s="21"/>
      <c r="J548" s="21"/>
      <c r="K548" s="21"/>
      <c r="L548" s="22"/>
    </row>
    <row r="549" spans="1:12" x14ac:dyDescent="0.2">
      <c r="A549" s="18"/>
      <c r="B549" s="19"/>
      <c r="C549" s="20"/>
      <c r="D549" s="20"/>
      <c r="E549" s="21"/>
      <c r="F549" s="21"/>
      <c r="G549" s="21"/>
      <c r="H549" s="21"/>
      <c r="I549" s="21"/>
      <c r="J549" s="21"/>
      <c r="K549" s="21"/>
      <c r="L549" s="22"/>
    </row>
    <row r="550" spans="1:12" x14ac:dyDescent="0.2">
      <c r="A550" s="18"/>
      <c r="B550" s="19"/>
      <c r="C550" s="20"/>
      <c r="D550" s="20"/>
      <c r="E550" s="21"/>
      <c r="F550" s="21"/>
      <c r="G550" s="21"/>
      <c r="H550" s="21"/>
      <c r="I550" s="21"/>
      <c r="J550" s="21"/>
      <c r="K550" s="21"/>
      <c r="L550" s="22"/>
    </row>
    <row r="551" spans="1:12" x14ac:dyDescent="0.2">
      <c r="A551" s="18"/>
      <c r="B551" s="19"/>
      <c r="C551" s="20"/>
      <c r="D551" s="20"/>
      <c r="E551" s="21"/>
      <c r="F551" s="21"/>
      <c r="G551" s="21"/>
      <c r="H551" s="21"/>
      <c r="I551" s="21"/>
      <c r="J551" s="21"/>
      <c r="K551" s="21"/>
      <c r="L551" s="22"/>
    </row>
    <row r="552" spans="1:12" x14ac:dyDescent="0.2">
      <c r="A552" s="18"/>
      <c r="B552" s="19"/>
      <c r="C552" s="20"/>
      <c r="D552" s="20"/>
      <c r="E552" s="21"/>
      <c r="F552" s="21"/>
      <c r="G552" s="21"/>
      <c r="H552" s="21"/>
      <c r="I552" s="21"/>
      <c r="J552" s="21"/>
      <c r="K552" s="21"/>
      <c r="L552" s="22"/>
    </row>
    <row r="553" spans="1:12" x14ac:dyDescent="0.2">
      <c r="A553" s="18"/>
      <c r="B553" s="19"/>
      <c r="C553" s="20"/>
      <c r="D553" s="20"/>
      <c r="E553" s="21"/>
      <c r="F553" s="21"/>
      <c r="G553" s="21"/>
      <c r="H553" s="21"/>
      <c r="I553" s="21"/>
      <c r="J553" s="21"/>
      <c r="K553" s="21"/>
      <c r="L553" s="22"/>
    </row>
    <row r="554" spans="1:12" x14ac:dyDescent="0.2">
      <c r="A554" s="18"/>
      <c r="B554" s="19"/>
      <c r="C554" s="20"/>
      <c r="D554" s="20"/>
      <c r="E554" s="21"/>
      <c r="F554" s="21"/>
      <c r="G554" s="21"/>
      <c r="H554" s="21"/>
      <c r="I554" s="21"/>
      <c r="J554" s="21"/>
      <c r="K554" s="21"/>
      <c r="L554" s="22"/>
    </row>
    <row r="555" spans="1:12" x14ac:dyDescent="0.2">
      <c r="A555" s="18"/>
      <c r="B555" s="19"/>
      <c r="C555" s="20"/>
      <c r="D555" s="20"/>
      <c r="E555" s="21"/>
      <c r="F555" s="21"/>
      <c r="G555" s="21"/>
      <c r="H555" s="21"/>
      <c r="I555" s="21"/>
      <c r="J555" s="21"/>
      <c r="K555" s="21"/>
      <c r="L555" s="22"/>
    </row>
    <row r="556" spans="1:12" x14ac:dyDescent="0.2">
      <c r="A556" s="18"/>
      <c r="B556" s="19"/>
      <c r="C556" s="20"/>
      <c r="D556" s="20"/>
      <c r="E556" s="21"/>
      <c r="F556" s="21"/>
      <c r="G556" s="21"/>
      <c r="H556" s="21"/>
      <c r="I556" s="21"/>
      <c r="J556" s="21"/>
      <c r="K556" s="21"/>
      <c r="L556" s="22"/>
    </row>
    <row r="557" spans="1:12" x14ac:dyDescent="0.2">
      <c r="A557" s="18"/>
      <c r="B557" s="19"/>
      <c r="C557" s="20"/>
      <c r="D557" s="20"/>
      <c r="E557" s="21"/>
      <c r="F557" s="21"/>
      <c r="G557" s="21"/>
      <c r="H557" s="21"/>
      <c r="I557" s="21"/>
      <c r="J557" s="21"/>
      <c r="K557" s="21"/>
      <c r="L557" s="22"/>
    </row>
    <row r="558" spans="1:12" x14ac:dyDescent="0.2">
      <c r="A558" s="18"/>
      <c r="B558" s="19"/>
      <c r="C558" s="20"/>
      <c r="D558" s="20"/>
      <c r="E558" s="21"/>
      <c r="F558" s="21"/>
      <c r="G558" s="21"/>
      <c r="H558" s="21"/>
      <c r="I558" s="21"/>
      <c r="J558" s="21"/>
      <c r="K558" s="21"/>
      <c r="L558" s="22"/>
    </row>
    <row r="559" spans="1:12" x14ac:dyDescent="0.2">
      <c r="A559" s="18"/>
      <c r="B559" s="19"/>
      <c r="C559" s="20"/>
      <c r="D559" s="20"/>
      <c r="E559" s="21"/>
      <c r="F559" s="21"/>
      <c r="G559" s="21"/>
      <c r="H559" s="21"/>
      <c r="I559" s="21"/>
      <c r="J559" s="21"/>
      <c r="K559" s="21"/>
      <c r="L559" s="22"/>
    </row>
    <row r="560" spans="1:12" x14ac:dyDescent="0.2">
      <c r="A560" s="18"/>
      <c r="B560" s="19"/>
      <c r="C560" s="20"/>
      <c r="D560" s="20"/>
      <c r="E560" s="21"/>
      <c r="F560" s="21"/>
      <c r="G560" s="21"/>
      <c r="H560" s="21"/>
      <c r="I560" s="21"/>
      <c r="J560" s="21"/>
      <c r="K560" s="21"/>
      <c r="L560" s="22"/>
    </row>
    <row r="561" spans="1:12" x14ac:dyDescent="0.2">
      <c r="A561" s="18"/>
      <c r="B561" s="19"/>
      <c r="C561" s="20"/>
      <c r="D561" s="20"/>
      <c r="E561" s="21"/>
      <c r="F561" s="21"/>
      <c r="G561" s="21"/>
      <c r="H561" s="21"/>
      <c r="I561" s="21"/>
      <c r="J561" s="21"/>
      <c r="K561" s="21"/>
      <c r="L561" s="22"/>
    </row>
    <row r="562" spans="1:12" x14ac:dyDescent="0.2">
      <c r="A562" s="18"/>
      <c r="B562" s="19"/>
      <c r="C562" s="20"/>
      <c r="D562" s="20"/>
      <c r="E562" s="21"/>
      <c r="F562" s="21"/>
      <c r="G562" s="21"/>
      <c r="H562" s="21"/>
      <c r="I562" s="21"/>
      <c r="J562" s="21"/>
      <c r="K562" s="21"/>
      <c r="L562" s="22"/>
    </row>
    <row r="563" spans="1:12" x14ac:dyDescent="0.2">
      <c r="A563" s="18"/>
      <c r="B563" s="19"/>
      <c r="C563" s="20"/>
      <c r="D563" s="20"/>
      <c r="E563" s="21"/>
      <c r="F563" s="21"/>
      <c r="G563" s="21"/>
      <c r="H563" s="21"/>
      <c r="I563" s="21"/>
      <c r="J563" s="21"/>
      <c r="K563" s="21"/>
      <c r="L563" s="22"/>
    </row>
    <row r="564" spans="1:12" x14ac:dyDescent="0.2">
      <c r="A564" s="18"/>
      <c r="B564" s="19"/>
      <c r="C564" s="20"/>
      <c r="D564" s="20"/>
      <c r="E564" s="21"/>
      <c r="F564" s="21"/>
      <c r="G564" s="21"/>
      <c r="H564" s="21"/>
      <c r="I564" s="21"/>
      <c r="J564" s="21"/>
      <c r="K564" s="21"/>
      <c r="L564" s="22"/>
    </row>
    <row r="565" spans="1:12" x14ac:dyDescent="0.2">
      <c r="A565" s="18"/>
      <c r="B565" s="19"/>
      <c r="C565" s="20"/>
      <c r="D565" s="20"/>
      <c r="E565" s="21"/>
      <c r="F565" s="21"/>
      <c r="G565" s="21"/>
      <c r="H565" s="21"/>
      <c r="I565" s="21"/>
      <c r="J565" s="21"/>
      <c r="K565" s="21"/>
      <c r="L565" s="22"/>
    </row>
    <row r="566" spans="1:12" x14ac:dyDescent="0.2">
      <c r="A566" s="18"/>
      <c r="B566" s="19"/>
      <c r="C566" s="20"/>
      <c r="D566" s="20"/>
      <c r="E566" s="21"/>
      <c r="F566" s="21"/>
      <c r="G566" s="21"/>
      <c r="H566" s="21"/>
      <c r="I566" s="21"/>
      <c r="J566" s="21"/>
      <c r="K566" s="21"/>
      <c r="L566" s="22"/>
    </row>
    <row r="567" spans="1:12" x14ac:dyDescent="0.2">
      <c r="A567" s="18"/>
      <c r="B567" s="19"/>
      <c r="C567" s="20"/>
      <c r="D567" s="20"/>
      <c r="E567" s="21"/>
      <c r="F567" s="21"/>
      <c r="G567" s="21"/>
      <c r="H567" s="21"/>
      <c r="I567" s="21"/>
      <c r="J567" s="21"/>
      <c r="K567" s="21"/>
      <c r="L567" s="22"/>
    </row>
    <row r="568" spans="1:12" x14ac:dyDescent="0.2">
      <c r="A568" s="18"/>
      <c r="B568" s="19"/>
      <c r="C568" s="20"/>
      <c r="D568" s="20"/>
      <c r="E568" s="21"/>
      <c r="F568" s="21"/>
      <c r="G568" s="21"/>
      <c r="H568" s="21"/>
      <c r="I568" s="21"/>
      <c r="J568" s="21"/>
      <c r="K568" s="21"/>
      <c r="L568" s="22"/>
    </row>
    <row r="569" spans="1:12" x14ac:dyDescent="0.2">
      <c r="A569" s="18"/>
      <c r="B569" s="19"/>
      <c r="C569" s="20"/>
      <c r="D569" s="20"/>
      <c r="E569" s="21"/>
      <c r="F569" s="21"/>
      <c r="G569" s="21"/>
      <c r="H569" s="21"/>
      <c r="I569" s="21"/>
      <c r="J569" s="21"/>
      <c r="K569" s="21"/>
      <c r="L569" s="22"/>
    </row>
    <row r="570" spans="1:12" x14ac:dyDescent="0.2">
      <c r="A570" s="18"/>
      <c r="B570" s="19"/>
      <c r="C570" s="20"/>
      <c r="D570" s="20"/>
      <c r="E570" s="21"/>
      <c r="F570" s="21"/>
      <c r="G570" s="21"/>
      <c r="H570" s="21"/>
      <c r="I570" s="21"/>
      <c r="J570" s="21"/>
      <c r="K570" s="21"/>
      <c r="L570" s="22"/>
    </row>
    <row r="571" spans="1:12" x14ac:dyDescent="0.2">
      <c r="A571" s="18"/>
      <c r="B571" s="19"/>
      <c r="C571" s="20"/>
      <c r="D571" s="20"/>
      <c r="E571" s="21"/>
      <c r="F571" s="21"/>
      <c r="G571" s="21"/>
      <c r="H571" s="21"/>
      <c r="I571" s="21"/>
      <c r="J571" s="21"/>
      <c r="K571" s="21"/>
      <c r="L571" s="22"/>
    </row>
    <row r="572" spans="1:12" x14ac:dyDescent="0.2">
      <c r="A572" s="18"/>
      <c r="B572" s="19"/>
      <c r="C572" s="20"/>
      <c r="D572" s="20"/>
      <c r="E572" s="21"/>
      <c r="F572" s="21"/>
      <c r="G572" s="21"/>
      <c r="H572" s="21"/>
      <c r="I572" s="21"/>
      <c r="J572" s="21"/>
      <c r="K572" s="21"/>
      <c r="L572" s="22"/>
    </row>
    <row r="573" spans="1:12" x14ac:dyDescent="0.2">
      <c r="A573" s="18"/>
      <c r="B573" s="19"/>
      <c r="C573" s="20"/>
      <c r="D573" s="20"/>
      <c r="E573" s="21"/>
      <c r="F573" s="21"/>
      <c r="G573" s="21"/>
      <c r="H573" s="21"/>
      <c r="I573" s="21"/>
      <c r="J573" s="21"/>
      <c r="K573" s="21"/>
      <c r="L573" s="22"/>
    </row>
    <row r="574" spans="1:12" x14ac:dyDescent="0.2">
      <c r="A574" s="18"/>
      <c r="B574" s="19"/>
      <c r="C574" s="20"/>
      <c r="D574" s="20"/>
      <c r="E574" s="21"/>
      <c r="F574" s="21"/>
      <c r="G574" s="21"/>
      <c r="H574" s="21"/>
      <c r="I574" s="21"/>
      <c r="J574" s="21"/>
      <c r="K574" s="21"/>
      <c r="L574" s="22"/>
    </row>
    <row r="575" spans="1:12" x14ac:dyDescent="0.2">
      <c r="A575" s="18"/>
      <c r="B575" s="19"/>
      <c r="C575" s="20"/>
      <c r="D575" s="20"/>
      <c r="E575" s="21"/>
      <c r="F575" s="21"/>
      <c r="G575" s="21"/>
      <c r="H575" s="21"/>
      <c r="I575" s="21"/>
      <c r="J575" s="21"/>
      <c r="K575" s="21"/>
      <c r="L575" s="22"/>
    </row>
    <row r="576" spans="1:12" x14ac:dyDescent="0.2">
      <c r="A576" s="18"/>
      <c r="B576" s="19"/>
      <c r="C576" s="20"/>
      <c r="D576" s="20"/>
      <c r="E576" s="21"/>
      <c r="F576" s="21"/>
      <c r="G576" s="21"/>
      <c r="H576" s="21"/>
      <c r="I576" s="21"/>
      <c r="J576" s="21"/>
      <c r="K576" s="21"/>
      <c r="L576" s="22"/>
    </row>
    <row r="577" spans="1:12" x14ac:dyDescent="0.2">
      <c r="A577" s="18"/>
      <c r="B577" s="19"/>
      <c r="C577" s="20"/>
      <c r="D577" s="20"/>
      <c r="E577" s="21"/>
      <c r="F577" s="21"/>
      <c r="G577" s="21"/>
      <c r="H577" s="21"/>
      <c r="I577" s="21"/>
      <c r="J577" s="21"/>
      <c r="K577" s="21"/>
      <c r="L577" s="22"/>
    </row>
    <row r="578" spans="1:12" x14ac:dyDescent="0.2">
      <c r="A578" s="18"/>
      <c r="B578" s="19"/>
      <c r="C578" s="20"/>
      <c r="D578" s="20"/>
      <c r="E578" s="21"/>
      <c r="F578" s="21"/>
      <c r="G578" s="21"/>
      <c r="H578" s="21"/>
      <c r="I578" s="21"/>
      <c r="J578" s="21"/>
      <c r="K578" s="21"/>
      <c r="L578" s="22"/>
    </row>
    <row r="579" spans="1:12" x14ac:dyDescent="0.2">
      <c r="A579" s="18"/>
      <c r="B579" s="19"/>
      <c r="C579" s="20"/>
      <c r="D579" s="20"/>
      <c r="E579" s="21"/>
      <c r="F579" s="21"/>
      <c r="G579" s="21"/>
      <c r="H579" s="21"/>
      <c r="I579" s="21"/>
      <c r="J579" s="21"/>
      <c r="K579" s="21"/>
      <c r="L579" s="22"/>
    </row>
    <row r="580" spans="1:12" x14ac:dyDescent="0.2">
      <c r="A580" s="18"/>
      <c r="B580" s="19"/>
      <c r="C580" s="20"/>
      <c r="D580" s="20"/>
      <c r="E580" s="21"/>
      <c r="F580" s="21"/>
      <c r="G580" s="21"/>
      <c r="H580" s="21"/>
      <c r="I580" s="21"/>
      <c r="J580" s="21"/>
      <c r="K580" s="21"/>
      <c r="L580" s="22"/>
    </row>
    <row r="581" spans="1:12" x14ac:dyDescent="0.2">
      <c r="A581" s="18"/>
      <c r="B581" s="19"/>
      <c r="C581" s="20"/>
      <c r="D581" s="20"/>
      <c r="E581" s="21"/>
      <c r="F581" s="21"/>
      <c r="G581" s="21"/>
      <c r="H581" s="21"/>
      <c r="I581" s="21"/>
      <c r="J581" s="21"/>
      <c r="K581" s="21"/>
      <c r="L581" s="22"/>
    </row>
    <row r="582" spans="1:12" x14ac:dyDescent="0.2">
      <c r="A582" s="18"/>
      <c r="B582" s="19"/>
      <c r="C582" s="20"/>
      <c r="D582" s="20"/>
      <c r="E582" s="21"/>
      <c r="F582" s="21"/>
      <c r="G582" s="21"/>
      <c r="H582" s="21"/>
      <c r="I582" s="21"/>
      <c r="J582" s="21"/>
      <c r="K582" s="21"/>
      <c r="L582" s="22"/>
    </row>
    <row r="583" spans="1:12" x14ac:dyDescent="0.2">
      <c r="A583" s="18"/>
      <c r="B583" s="19"/>
      <c r="C583" s="20"/>
      <c r="D583" s="20"/>
      <c r="E583" s="21"/>
      <c r="F583" s="21"/>
      <c r="G583" s="21"/>
      <c r="H583" s="21"/>
      <c r="I583" s="21"/>
      <c r="J583" s="21"/>
      <c r="K583" s="21"/>
      <c r="L583" s="22"/>
    </row>
    <row r="584" spans="1:12" x14ac:dyDescent="0.2">
      <c r="A584" s="22"/>
      <c r="B584" s="22"/>
      <c r="C584" s="22"/>
      <c r="D584" s="22"/>
      <c r="E584" s="23"/>
      <c r="F584" s="23"/>
      <c r="G584" s="23"/>
      <c r="H584" s="23"/>
      <c r="I584" s="23"/>
      <c r="J584" s="23"/>
      <c r="K584" s="23"/>
      <c r="L584" s="22"/>
    </row>
  </sheetData>
  <mergeCells count="44">
    <mergeCell ref="G1:K1"/>
    <mergeCell ref="A3:K3"/>
    <mergeCell ref="H5:H6"/>
    <mergeCell ref="B4:I4"/>
    <mergeCell ref="A5:A6"/>
    <mergeCell ref="G2:K2"/>
    <mergeCell ref="B5:B6"/>
    <mergeCell ref="C5:C6"/>
    <mergeCell ref="D5:D6"/>
    <mergeCell ref="E5:E6"/>
    <mergeCell ref="A15:K15"/>
    <mergeCell ref="I5:K5"/>
    <mergeCell ref="A453:K453"/>
    <mergeCell ref="A325:B325"/>
    <mergeCell ref="A115:K115"/>
    <mergeCell ref="A203:K203"/>
    <mergeCell ref="A382:B382"/>
    <mergeCell ref="G5:G6"/>
    <mergeCell ref="F5:F6"/>
    <mergeCell ref="A16:K16"/>
    <mergeCell ref="A93:K93"/>
    <mergeCell ref="A448:B448"/>
    <mergeCell ref="A440:K440"/>
    <mergeCell ref="A463:B463"/>
    <mergeCell ref="A439:K439"/>
    <mergeCell ref="A202:K202"/>
    <mergeCell ref="A466:B466"/>
    <mergeCell ref="A492:F492"/>
    <mergeCell ref="I492:K492"/>
    <mergeCell ref="I491:K491"/>
    <mergeCell ref="A489:F489"/>
    <mergeCell ref="I489:K489"/>
    <mergeCell ref="A491:F491"/>
    <mergeCell ref="B486:K486"/>
    <mergeCell ref="I488:K488"/>
    <mergeCell ref="A483:C483"/>
    <mergeCell ref="A487:F487"/>
    <mergeCell ref="I487:K487"/>
    <mergeCell ref="A488:F488"/>
    <mergeCell ref="I490:K490"/>
    <mergeCell ref="A490:F490"/>
    <mergeCell ref="A480:C480"/>
    <mergeCell ref="A473:K473"/>
    <mergeCell ref="A474:K474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&amp;C&amp;P</oddHeader>
  </headerFooter>
  <rowBreaks count="17" manualBreakCount="17">
    <brk id="14" max="10" man="1"/>
    <brk id="22" max="10" man="1"/>
    <brk id="32" max="10" man="1"/>
    <brk id="86" max="10" man="1"/>
    <brk id="97" max="10" man="1"/>
    <brk id="117" max="10" man="1"/>
    <brk id="122" max="10" man="1"/>
    <brk id="128" max="10" man="1"/>
    <brk id="143" max="10" man="1"/>
    <brk id="169" max="10" man="1"/>
    <brk id="182" max="10" man="1"/>
    <brk id="262" max="10" man="1"/>
    <brk id="270" max="10" man="1"/>
    <brk id="278" max="10" man="1"/>
    <brk id="286" max="10" man="1"/>
    <brk id="296" max="10" man="1"/>
    <brk id="30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2022-03-04T13:29:40Z</cp:lastPrinted>
  <dcterms:created xsi:type="dcterms:W3CDTF">2014-12-30T07:03:20Z</dcterms:created>
  <dcterms:modified xsi:type="dcterms:W3CDTF">2022-03-09T09:18:42Z</dcterms:modified>
</cp:coreProperties>
</file>