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40" yWindow="0" windowWidth="12180" windowHeight="3435"/>
  </bookViews>
  <sheets>
    <sheet name="Перечень " sheetId="3" r:id="rId1"/>
  </sheets>
  <definedNames>
    <definedName name="_xlnm.Print_Titles" localSheetId="0">'Перечень '!$4:$5</definedName>
    <definedName name="_xlnm.Print_Area" localSheetId="0">'Перечень '!$A$1:$K$384</definedName>
  </definedNames>
  <calcPr calcId="144525"/>
</workbook>
</file>

<file path=xl/calcChain.xml><?xml version="1.0" encoding="utf-8"?>
<calcChain xmlns="http://schemas.openxmlformats.org/spreadsheetml/2006/main">
  <c r="K44" i="3" l="1"/>
  <c r="J44" i="3"/>
  <c r="I44" i="3"/>
  <c r="K46" i="3"/>
  <c r="K48" i="3"/>
  <c r="K111" i="3" s="1"/>
  <c r="H111" i="3" s="1"/>
  <c r="K52" i="3"/>
  <c r="K54" i="3"/>
  <c r="K57" i="3"/>
  <c r="K64" i="3"/>
  <c r="K71" i="3" s="1"/>
  <c r="K96" i="3"/>
  <c r="K98" i="3"/>
  <c r="K100" i="3"/>
  <c r="K102" i="3"/>
  <c r="K104" i="3"/>
  <c r="K242" i="3"/>
  <c r="K244" i="3"/>
  <c r="K246" i="3"/>
  <c r="K248" i="3"/>
  <c r="K250" i="3"/>
  <c r="K252" i="3"/>
  <c r="K254" i="3"/>
  <c r="K257" i="3"/>
  <c r="K260" i="3"/>
  <c r="K263" i="3"/>
  <c r="K266" i="3"/>
  <c r="K268" i="3"/>
  <c r="K270" i="3"/>
  <c r="K272" i="3"/>
  <c r="K275" i="3"/>
  <c r="K277" i="3"/>
  <c r="K280" i="3"/>
  <c r="K283" i="3"/>
  <c r="K286" i="3"/>
  <c r="K344" i="3"/>
  <c r="K359" i="3"/>
  <c r="K375" i="3"/>
  <c r="K345" i="3"/>
  <c r="K362" i="3"/>
  <c r="J46" i="3"/>
  <c r="J8" i="3" s="1"/>
  <c r="J48" i="3"/>
  <c r="J52" i="3"/>
  <c r="J54" i="3"/>
  <c r="J57" i="3"/>
  <c r="J120" i="3" s="1"/>
  <c r="J71" i="3"/>
  <c r="J96" i="3"/>
  <c r="J98" i="3"/>
  <c r="J100" i="3"/>
  <c r="J102" i="3"/>
  <c r="J104" i="3"/>
  <c r="J242" i="3"/>
  <c r="J244" i="3"/>
  <c r="J246" i="3"/>
  <c r="J248" i="3"/>
  <c r="J250" i="3"/>
  <c r="J252" i="3"/>
  <c r="J254" i="3"/>
  <c r="J257" i="3"/>
  <c r="J260" i="3"/>
  <c r="J263" i="3"/>
  <c r="J266" i="3"/>
  <c r="J268" i="3"/>
  <c r="J270" i="3"/>
  <c r="J272" i="3"/>
  <c r="J275" i="3"/>
  <c r="J277" i="3"/>
  <c r="J280" i="3"/>
  <c r="J283" i="3"/>
  <c r="J286" i="3"/>
  <c r="J344" i="3"/>
  <c r="J359" i="3"/>
  <c r="J375" i="3"/>
  <c r="J345" i="3"/>
  <c r="J362" i="3"/>
  <c r="I46" i="3"/>
  <c r="I109" i="3" s="1"/>
  <c r="I48" i="3"/>
  <c r="I52" i="3"/>
  <c r="I115" i="3" s="1"/>
  <c r="I54" i="3"/>
  <c r="I57" i="3"/>
  <c r="I120" i="3" s="1"/>
  <c r="I71" i="3"/>
  <c r="I96" i="3"/>
  <c r="I125" i="3" s="1"/>
  <c r="I98" i="3"/>
  <c r="I100" i="3"/>
  <c r="I129" i="3" s="1"/>
  <c r="I102" i="3"/>
  <c r="I104" i="3"/>
  <c r="I134" i="3" s="1"/>
  <c r="H134" i="3" s="1"/>
  <c r="I242" i="3"/>
  <c r="I244" i="3"/>
  <c r="I246" i="3"/>
  <c r="I248" i="3"/>
  <c r="I250" i="3"/>
  <c r="I252" i="3"/>
  <c r="I254" i="3"/>
  <c r="I257" i="3"/>
  <c r="I260" i="3"/>
  <c r="I263" i="3"/>
  <c r="I266" i="3"/>
  <c r="I268" i="3"/>
  <c r="I270" i="3"/>
  <c r="I272" i="3"/>
  <c r="I275" i="3"/>
  <c r="I277" i="3"/>
  <c r="I280" i="3"/>
  <c r="I283" i="3"/>
  <c r="I286" i="3"/>
  <c r="I344" i="3"/>
  <c r="I359" i="3"/>
  <c r="I375" i="3"/>
  <c r="I345" i="3"/>
  <c r="I362" i="3"/>
  <c r="H362" i="3"/>
  <c r="H345" i="3"/>
  <c r="H341" i="3"/>
  <c r="K232" i="3"/>
  <c r="K231" i="3"/>
  <c r="K230" i="3" s="1"/>
  <c r="J232" i="3"/>
  <c r="J231" i="3" s="1"/>
  <c r="I232" i="3"/>
  <c r="I231" i="3"/>
  <c r="I230" i="3" s="1"/>
  <c r="G152" i="3"/>
  <c r="I107" i="3"/>
  <c r="I45" i="3"/>
  <c r="I108" i="3"/>
  <c r="I47" i="3"/>
  <c r="I110" i="3" s="1"/>
  <c r="H110" i="3" s="1"/>
  <c r="I111" i="3"/>
  <c r="I49" i="3"/>
  <c r="I112" i="3"/>
  <c r="I50" i="3"/>
  <c r="I113" i="3"/>
  <c r="I51" i="3"/>
  <c r="I114" i="3"/>
  <c r="I53" i="3"/>
  <c r="I116" i="3" s="1"/>
  <c r="H116" i="3" s="1"/>
  <c r="I117" i="3"/>
  <c r="I55" i="3"/>
  <c r="I118" i="3"/>
  <c r="I56" i="3"/>
  <c r="I119" i="3"/>
  <c r="I70" i="3"/>
  <c r="I121" i="3" s="1"/>
  <c r="I122" i="3"/>
  <c r="I72" i="3"/>
  <c r="I123" i="3"/>
  <c r="I95" i="3"/>
  <c r="I124" i="3"/>
  <c r="I97" i="3"/>
  <c r="I126" i="3" s="1"/>
  <c r="H126" i="3" s="1"/>
  <c r="I127" i="3"/>
  <c r="I99" i="3"/>
  <c r="I128" i="3"/>
  <c r="I101" i="3"/>
  <c r="I130" i="3" s="1"/>
  <c r="H130" i="3" s="1"/>
  <c r="I131" i="3"/>
  <c r="I73" i="3"/>
  <c r="I132" i="3"/>
  <c r="I103" i="3"/>
  <c r="I133" i="3"/>
  <c r="I105" i="3"/>
  <c r="I135" i="3" s="1"/>
  <c r="J107" i="3"/>
  <c r="J45" i="3"/>
  <c r="J108" i="3" s="1"/>
  <c r="J109" i="3"/>
  <c r="J47" i="3"/>
  <c r="J110" i="3"/>
  <c r="J111" i="3"/>
  <c r="J49" i="3"/>
  <c r="J112" i="3" s="1"/>
  <c r="J50" i="3"/>
  <c r="J113" i="3" s="1"/>
  <c r="J51" i="3"/>
  <c r="J114" i="3" s="1"/>
  <c r="J115" i="3"/>
  <c r="J53" i="3"/>
  <c r="J116" i="3"/>
  <c r="J117" i="3"/>
  <c r="J55" i="3"/>
  <c r="J118" i="3" s="1"/>
  <c r="H118" i="3" s="1"/>
  <c r="J56" i="3"/>
  <c r="J119" i="3" s="1"/>
  <c r="J70" i="3"/>
  <c r="J121" i="3"/>
  <c r="J122" i="3"/>
  <c r="J72" i="3"/>
  <c r="J123" i="3" s="1"/>
  <c r="J95" i="3"/>
  <c r="J124" i="3" s="1"/>
  <c r="J125" i="3"/>
  <c r="J97" i="3"/>
  <c r="J126" i="3"/>
  <c r="J127" i="3"/>
  <c r="J99" i="3"/>
  <c r="J128" i="3" s="1"/>
  <c r="J129" i="3"/>
  <c r="J101" i="3"/>
  <c r="J130" i="3"/>
  <c r="J131" i="3"/>
  <c r="J73" i="3"/>
  <c r="J132" i="3" s="1"/>
  <c r="H132" i="3" s="1"/>
  <c r="J103" i="3"/>
  <c r="J133" i="3" s="1"/>
  <c r="J134" i="3"/>
  <c r="J105" i="3"/>
  <c r="J135" i="3"/>
  <c r="K107" i="3"/>
  <c r="K45" i="3"/>
  <c r="K108" i="3"/>
  <c r="K109" i="3"/>
  <c r="K47" i="3"/>
  <c r="K110" i="3" s="1"/>
  <c r="K49" i="3"/>
  <c r="K112" i="3"/>
  <c r="K50" i="3"/>
  <c r="K113" i="3"/>
  <c r="K51" i="3"/>
  <c r="K114" i="3"/>
  <c r="K115" i="3"/>
  <c r="K53" i="3"/>
  <c r="K116" i="3" s="1"/>
  <c r="K117" i="3"/>
  <c r="K55" i="3"/>
  <c r="K118" i="3"/>
  <c r="K56" i="3"/>
  <c r="K119" i="3"/>
  <c r="K120" i="3"/>
  <c r="K70" i="3"/>
  <c r="K121" i="3" s="1"/>
  <c r="H121" i="3" s="1"/>
  <c r="K65" i="3"/>
  <c r="K72" i="3"/>
  <c r="K123" i="3" s="1"/>
  <c r="K95" i="3"/>
  <c r="K124" i="3" s="1"/>
  <c r="H124" i="3" s="1"/>
  <c r="K125" i="3"/>
  <c r="K97" i="3"/>
  <c r="K126" i="3"/>
  <c r="K127" i="3"/>
  <c r="K99" i="3"/>
  <c r="K128" i="3" s="1"/>
  <c r="H128" i="3" s="1"/>
  <c r="K129" i="3"/>
  <c r="K101" i="3"/>
  <c r="K130" i="3"/>
  <c r="K131" i="3"/>
  <c r="K73" i="3"/>
  <c r="K132" i="3" s="1"/>
  <c r="K103" i="3"/>
  <c r="K133" i="3" s="1"/>
  <c r="K134" i="3"/>
  <c r="K105" i="3"/>
  <c r="K135" i="3"/>
  <c r="I209" i="3"/>
  <c r="I208" i="3" s="1"/>
  <c r="I203" i="3" s="1"/>
  <c r="I202" i="3" s="1"/>
  <c r="I216" i="3"/>
  <c r="I219" i="3"/>
  <c r="I205" i="3"/>
  <c r="I204" i="3"/>
  <c r="J209" i="3"/>
  <c r="J208" i="3" s="1"/>
  <c r="J203" i="3" s="1"/>
  <c r="J202" i="3" s="1"/>
  <c r="J216" i="3"/>
  <c r="J219" i="3"/>
  <c r="J205" i="3"/>
  <c r="J204" i="3"/>
  <c r="K209" i="3"/>
  <c r="K208" i="3" s="1"/>
  <c r="K203" i="3" s="1"/>
  <c r="K202" i="3" s="1"/>
  <c r="K216" i="3"/>
  <c r="K219" i="3"/>
  <c r="K205" i="3"/>
  <c r="K204" i="3" s="1"/>
  <c r="H204" i="3" s="1"/>
  <c r="I140" i="3"/>
  <c r="I143" i="3"/>
  <c r="I139" i="3" s="1"/>
  <c r="I146" i="3"/>
  <c r="I149" i="3"/>
  <c r="I152" i="3"/>
  <c r="I155" i="3"/>
  <c r="I158" i="3"/>
  <c r="I161" i="3"/>
  <c r="I164" i="3"/>
  <c r="I167" i="3"/>
  <c r="I169" i="3"/>
  <c r="I171" i="3"/>
  <c r="I178" i="3"/>
  <c r="I173" i="3" s="1"/>
  <c r="I182" i="3"/>
  <c r="I186" i="3"/>
  <c r="I190" i="3"/>
  <c r="I194" i="3"/>
  <c r="I198" i="3"/>
  <c r="J140" i="3"/>
  <c r="J143" i="3"/>
  <c r="J146" i="3"/>
  <c r="J149" i="3"/>
  <c r="J152" i="3"/>
  <c r="J155" i="3"/>
  <c r="J158" i="3"/>
  <c r="J161" i="3"/>
  <c r="J164" i="3"/>
  <c r="J167" i="3"/>
  <c r="J169" i="3"/>
  <c r="J171" i="3"/>
  <c r="J139" i="3"/>
  <c r="J178" i="3"/>
  <c r="J182" i="3"/>
  <c r="J173" i="3" s="1"/>
  <c r="J138" i="3" s="1"/>
  <c r="J186" i="3"/>
  <c r="J190" i="3"/>
  <c r="J194" i="3"/>
  <c r="J198" i="3"/>
  <c r="K140" i="3"/>
  <c r="K143" i="3"/>
  <c r="K139" i="3" s="1"/>
  <c r="K138" i="3" s="1"/>
  <c r="K146" i="3"/>
  <c r="K149" i="3"/>
  <c r="K152" i="3"/>
  <c r="K155" i="3"/>
  <c r="K158" i="3"/>
  <c r="K161" i="3"/>
  <c r="K164" i="3"/>
  <c r="K167" i="3"/>
  <c r="K169" i="3"/>
  <c r="K171" i="3"/>
  <c r="K178" i="3"/>
  <c r="K182" i="3"/>
  <c r="K186" i="3"/>
  <c r="K190" i="3"/>
  <c r="K194" i="3"/>
  <c r="K198" i="3"/>
  <c r="K173" i="3"/>
  <c r="I226" i="3"/>
  <c r="I225" i="3" s="1"/>
  <c r="I224" i="3" s="1"/>
  <c r="H224" i="3" s="1"/>
  <c r="J226" i="3"/>
  <c r="J225" i="3"/>
  <c r="J224" i="3" s="1"/>
  <c r="K226" i="3"/>
  <c r="K225" i="3" s="1"/>
  <c r="K224" i="3" s="1"/>
  <c r="I361" i="3"/>
  <c r="I360" i="3" s="1"/>
  <c r="I346" i="3"/>
  <c r="I363" i="3"/>
  <c r="I358" i="3"/>
  <c r="I364" i="3"/>
  <c r="I365" i="3"/>
  <c r="J361" i="3"/>
  <c r="J346" i="3"/>
  <c r="J363" i="3" s="1"/>
  <c r="H363" i="3" s="1"/>
  <c r="J358" i="3"/>
  <c r="J364" i="3" s="1"/>
  <c r="H364" i="3" s="1"/>
  <c r="J365" i="3"/>
  <c r="K361" i="3"/>
  <c r="K346" i="3"/>
  <c r="K363" i="3"/>
  <c r="K358" i="3"/>
  <c r="K364" i="3"/>
  <c r="K365" i="3"/>
  <c r="K360" i="3"/>
  <c r="I374" i="3"/>
  <c r="I377" i="3" s="1"/>
  <c r="I378" i="3"/>
  <c r="H378" i="3" s="1"/>
  <c r="J374" i="3"/>
  <c r="J377" i="3" s="1"/>
  <c r="J376" i="3" s="1"/>
  <c r="J378" i="3"/>
  <c r="K374" i="3"/>
  <c r="K377" i="3" s="1"/>
  <c r="K376" i="3" s="1"/>
  <c r="K378" i="3"/>
  <c r="K258" i="3"/>
  <c r="K9" i="3" s="1"/>
  <c r="H9" i="3" s="1"/>
  <c r="K261" i="3"/>
  <c r="K264" i="3"/>
  <c r="K278" i="3"/>
  <c r="K281" i="3"/>
  <c r="H281" i="3" s="1"/>
  <c r="K284" i="3"/>
  <c r="J258" i="3"/>
  <c r="J9" i="3" s="1"/>
  <c r="J261" i="3"/>
  <c r="H261" i="3" s="1"/>
  <c r="J264" i="3"/>
  <c r="J278" i="3"/>
  <c r="J281" i="3"/>
  <c r="J284" i="3"/>
  <c r="H284" i="3" s="1"/>
  <c r="K239" i="3"/>
  <c r="K7" i="3" s="1"/>
  <c r="K240" i="3"/>
  <c r="K241" i="3"/>
  <c r="K243" i="3"/>
  <c r="K245" i="3"/>
  <c r="K247" i="3"/>
  <c r="K249" i="3"/>
  <c r="K251" i="3"/>
  <c r="K253" i="3"/>
  <c r="K255" i="3"/>
  <c r="K256" i="3"/>
  <c r="K259" i="3"/>
  <c r="K262" i="3"/>
  <c r="K265" i="3"/>
  <c r="K267" i="3"/>
  <c r="K269" i="3"/>
  <c r="K271" i="3"/>
  <c r="K273" i="3"/>
  <c r="K274" i="3"/>
  <c r="K276" i="3"/>
  <c r="K279" i="3"/>
  <c r="K282" i="3"/>
  <c r="K285" i="3"/>
  <c r="J239" i="3"/>
  <c r="J7" i="3" s="1"/>
  <c r="J240" i="3"/>
  <c r="J241" i="3"/>
  <c r="H241" i="3" s="1"/>
  <c r="J243" i="3"/>
  <c r="J245" i="3"/>
  <c r="J247" i="3"/>
  <c r="J249" i="3"/>
  <c r="H249" i="3" s="1"/>
  <c r="J251" i="3"/>
  <c r="J253" i="3"/>
  <c r="J255" i="3"/>
  <c r="J256" i="3"/>
  <c r="H256" i="3" s="1"/>
  <c r="J259" i="3"/>
  <c r="J262" i="3"/>
  <c r="J265" i="3"/>
  <c r="J267" i="3"/>
  <c r="J269" i="3"/>
  <c r="J271" i="3"/>
  <c r="J273" i="3"/>
  <c r="J274" i="3"/>
  <c r="J276" i="3"/>
  <c r="J279" i="3"/>
  <c r="J282" i="3"/>
  <c r="J285" i="3"/>
  <c r="H285" i="3" s="1"/>
  <c r="I258" i="3"/>
  <c r="I261" i="3"/>
  <c r="I264" i="3"/>
  <c r="H264" i="3" s="1"/>
  <c r="I278" i="3"/>
  <c r="I281" i="3"/>
  <c r="I284" i="3"/>
  <c r="I9" i="3"/>
  <c r="I239" i="3"/>
  <c r="I240" i="3"/>
  <c r="I241" i="3"/>
  <c r="I243" i="3"/>
  <c r="I245" i="3"/>
  <c r="I247" i="3"/>
  <c r="I249" i="3"/>
  <c r="I251" i="3"/>
  <c r="I253" i="3"/>
  <c r="I255" i="3"/>
  <c r="I256" i="3"/>
  <c r="I259" i="3"/>
  <c r="I262" i="3"/>
  <c r="I265" i="3"/>
  <c r="I267" i="3"/>
  <c r="I269" i="3"/>
  <c r="H269" i="3" s="1"/>
  <c r="I271" i="3"/>
  <c r="I273" i="3"/>
  <c r="I274" i="3"/>
  <c r="I276" i="3"/>
  <c r="H276" i="3" s="1"/>
  <c r="I279" i="3"/>
  <c r="I282" i="3"/>
  <c r="I285" i="3"/>
  <c r="I7" i="3"/>
  <c r="H95" i="3"/>
  <c r="H96" i="3"/>
  <c r="H97" i="3"/>
  <c r="H98" i="3"/>
  <c r="H99" i="3"/>
  <c r="H100" i="3"/>
  <c r="H101" i="3"/>
  <c r="H102" i="3"/>
  <c r="H103" i="3"/>
  <c r="H104" i="3"/>
  <c r="H105" i="3"/>
  <c r="G40" i="3"/>
  <c r="E35" i="3"/>
  <c r="G35" i="3"/>
  <c r="E31" i="3"/>
  <c r="G31" i="3" s="1"/>
  <c r="E26" i="3"/>
  <c r="F26" i="3"/>
  <c r="G26" i="3"/>
  <c r="E21" i="3"/>
  <c r="G21" i="3" s="1"/>
  <c r="E17" i="3"/>
  <c r="G17" i="3"/>
  <c r="I40" i="3"/>
  <c r="I17" i="3"/>
  <c r="I21" i="3"/>
  <c r="I26" i="3"/>
  <c r="I31" i="3"/>
  <c r="I35" i="3"/>
  <c r="K17" i="3"/>
  <c r="K21" i="3"/>
  <c r="K26" i="3"/>
  <c r="K31" i="3"/>
  <c r="H31" i="3" s="1"/>
  <c r="K35" i="3"/>
  <c r="H35" i="3" s="1"/>
  <c r="K40" i="3"/>
  <c r="J17" i="3"/>
  <c r="J21" i="3"/>
  <c r="J26" i="3"/>
  <c r="J31" i="3"/>
  <c r="J35" i="3"/>
  <c r="J40" i="3"/>
  <c r="H40" i="3" s="1"/>
  <c r="H239" i="3"/>
  <c r="H240" i="3"/>
  <c r="H242" i="3"/>
  <c r="H243" i="3"/>
  <c r="H244" i="3"/>
  <c r="H245" i="3"/>
  <c r="H246" i="3"/>
  <c r="H247" i="3"/>
  <c r="H248" i="3"/>
  <c r="H250" i="3"/>
  <c r="H251" i="3"/>
  <c r="H252" i="3"/>
  <c r="H253" i="3"/>
  <c r="H254" i="3"/>
  <c r="H255" i="3"/>
  <c r="H257" i="3"/>
  <c r="H258" i="3"/>
  <c r="H259" i="3"/>
  <c r="H260" i="3"/>
  <c r="H262" i="3"/>
  <c r="H263" i="3"/>
  <c r="H265" i="3"/>
  <c r="H266" i="3"/>
  <c r="H267" i="3"/>
  <c r="H268" i="3"/>
  <c r="H270" i="3"/>
  <c r="H271" i="3"/>
  <c r="H272" i="3"/>
  <c r="H273" i="3"/>
  <c r="H274" i="3"/>
  <c r="H275" i="3"/>
  <c r="H277" i="3"/>
  <c r="H278" i="3"/>
  <c r="H279" i="3"/>
  <c r="H280" i="3"/>
  <c r="H282" i="3"/>
  <c r="H283" i="3"/>
  <c r="H286" i="3"/>
  <c r="G67" i="3"/>
  <c r="G86" i="3"/>
  <c r="G226" i="3"/>
  <c r="G216" i="3"/>
  <c r="G149" i="3"/>
  <c r="K373" i="3"/>
  <c r="J373" i="3"/>
  <c r="I373" i="3"/>
  <c r="H373" i="3" s="1"/>
  <c r="H375" i="3"/>
  <c r="H374" i="3"/>
  <c r="K370" i="3"/>
  <c r="K368" i="3"/>
  <c r="J370" i="3"/>
  <c r="I370" i="3"/>
  <c r="I368" i="3"/>
  <c r="H372" i="3"/>
  <c r="H371" i="3"/>
  <c r="K327" i="3"/>
  <c r="H327" i="3" s="1"/>
  <c r="J327" i="3"/>
  <c r="I327" i="3"/>
  <c r="K326" i="3"/>
  <c r="J326" i="3"/>
  <c r="I326" i="3"/>
  <c r="K325" i="3"/>
  <c r="J325" i="3"/>
  <c r="I325" i="3"/>
  <c r="H325" i="3" s="1"/>
  <c r="K313" i="3"/>
  <c r="J313" i="3"/>
  <c r="K310" i="3"/>
  <c r="J310" i="3"/>
  <c r="I310" i="3"/>
  <c r="H310" i="3" s="1"/>
  <c r="J307" i="3"/>
  <c r="I307" i="3"/>
  <c r="H189" i="3"/>
  <c r="H181" i="3"/>
  <c r="H185" i="3"/>
  <c r="H365" i="3"/>
  <c r="K357" i="3"/>
  <c r="J357" i="3"/>
  <c r="I357" i="3"/>
  <c r="H357" i="3"/>
  <c r="H359" i="3"/>
  <c r="H358" i="3"/>
  <c r="H356" i="3"/>
  <c r="H355" i="3"/>
  <c r="K354" i="3"/>
  <c r="J354" i="3"/>
  <c r="I354" i="3"/>
  <c r="H354" i="3"/>
  <c r="K351" i="3"/>
  <c r="K350" i="3" s="1"/>
  <c r="K349" i="3" s="1"/>
  <c r="K348" i="3" s="1"/>
  <c r="J351" i="3"/>
  <c r="J350" i="3" s="1"/>
  <c r="J349" i="3"/>
  <c r="J348" i="3" s="1"/>
  <c r="I351" i="3"/>
  <c r="I350" i="3" s="1"/>
  <c r="I349" i="3"/>
  <c r="I348" i="3"/>
  <c r="H351" i="3"/>
  <c r="H353" i="3"/>
  <c r="H352" i="3"/>
  <c r="G354" i="3"/>
  <c r="G351" i="3"/>
  <c r="K77" i="3"/>
  <c r="K80" i="3"/>
  <c r="K83" i="3"/>
  <c r="K86" i="3"/>
  <c r="J77" i="3"/>
  <c r="J80" i="3"/>
  <c r="J76" i="3" s="1"/>
  <c r="J75" i="3" s="1"/>
  <c r="J83" i="3"/>
  <c r="J86" i="3"/>
  <c r="I77" i="3"/>
  <c r="I80" i="3"/>
  <c r="I76" i="3" s="1"/>
  <c r="I83" i="3"/>
  <c r="I86" i="3"/>
  <c r="G339" i="3"/>
  <c r="H88" i="3"/>
  <c r="H87" i="3"/>
  <c r="H86" i="3"/>
  <c r="I11" i="3"/>
  <c r="H11" i="3" s="1"/>
  <c r="H25" i="3"/>
  <c r="H21" i="3"/>
  <c r="H42" i="3"/>
  <c r="H41" i="3"/>
  <c r="H39" i="3"/>
  <c r="H30" i="3"/>
  <c r="I13" i="3"/>
  <c r="I12" i="3"/>
  <c r="H232" i="3"/>
  <c r="H214" i="3"/>
  <c r="H213" i="3"/>
  <c r="H177" i="3"/>
  <c r="H176" i="3"/>
  <c r="H175" i="3"/>
  <c r="G174" i="3"/>
  <c r="K335" i="3"/>
  <c r="J335" i="3"/>
  <c r="I335" i="3"/>
  <c r="K334" i="3"/>
  <c r="H334" i="3" s="1"/>
  <c r="J334" i="3"/>
  <c r="I334" i="3"/>
  <c r="K333" i="3"/>
  <c r="H333" i="3" s="1"/>
  <c r="J333" i="3"/>
  <c r="I333" i="3"/>
  <c r="K332" i="3"/>
  <c r="J332" i="3"/>
  <c r="I332" i="3"/>
  <c r="K331" i="3"/>
  <c r="J331" i="3"/>
  <c r="I331" i="3"/>
  <c r="H331" i="3" s="1"/>
  <c r="H229" i="3"/>
  <c r="K330" i="3"/>
  <c r="J330" i="3"/>
  <c r="I330" i="3"/>
  <c r="K329" i="3"/>
  <c r="J329" i="3"/>
  <c r="I329" i="3"/>
  <c r="K328" i="3"/>
  <c r="H328" i="3" s="1"/>
  <c r="J328" i="3"/>
  <c r="I328" i="3"/>
  <c r="K324" i="3"/>
  <c r="J324" i="3"/>
  <c r="I324" i="3"/>
  <c r="K323" i="3"/>
  <c r="J323" i="3"/>
  <c r="I323" i="3"/>
  <c r="H323" i="3" s="1"/>
  <c r="K322" i="3"/>
  <c r="J322" i="3"/>
  <c r="I322" i="3"/>
  <c r="K321" i="3"/>
  <c r="J321" i="3"/>
  <c r="I321" i="3"/>
  <c r="K320" i="3"/>
  <c r="J320" i="3"/>
  <c r="I320" i="3"/>
  <c r="H217" i="3"/>
  <c r="H330" i="3"/>
  <c r="H329" i="3"/>
  <c r="H322" i="3"/>
  <c r="H321" i="3"/>
  <c r="K319" i="3"/>
  <c r="J319" i="3"/>
  <c r="I319" i="3"/>
  <c r="H319" i="3" s="1"/>
  <c r="K318" i="3"/>
  <c r="H318" i="3" s="1"/>
  <c r="J318" i="3"/>
  <c r="I318" i="3"/>
  <c r="K317" i="3"/>
  <c r="J317" i="3"/>
  <c r="H317" i="3" s="1"/>
  <c r="I317" i="3"/>
  <c r="K316" i="3"/>
  <c r="J316" i="3"/>
  <c r="I316" i="3"/>
  <c r="K315" i="3"/>
  <c r="J315" i="3"/>
  <c r="I315" i="3"/>
  <c r="K314" i="3"/>
  <c r="J314" i="3"/>
  <c r="I314" i="3"/>
  <c r="K312" i="3"/>
  <c r="J312" i="3"/>
  <c r="H312" i="3" s="1"/>
  <c r="I312" i="3"/>
  <c r="K311" i="3"/>
  <c r="J311" i="3"/>
  <c r="I311" i="3"/>
  <c r="H311" i="3" s="1"/>
  <c r="K309" i="3"/>
  <c r="J309" i="3"/>
  <c r="I309" i="3"/>
  <c r="K308" i="3"/>
  <c r="H308" i="3" s="1"/>
  <c r="J308" i="3"/>
  <c r="I308" i="3"/>
  <c r="K306" i="3"/>
  <c r="J306" i="3"/>
  <c r="H306" i="3" s="1"/>
  <c r="I306" i="3"/>
  <c r="K305" i="3"/>
  <c r="J305" i="3"/>
  <c r="I305" i="3"/>
  <c r="K304" i="3"/>
  <c r="J304" i="3"/>
  <c r="I304" i="3"/>
  <c r="H315" i="3"/>
  <c r="H309" i="3"/>
  <c r="H320" i="3"/>
  <c r="H316" i="3"/>
  <c r="H305" i="3"/>
  <c r="K303" i="3"/>
  <c r="J303" i="3"/>
  <c r="I303" i="3"/>
  <c r="K302" i="3"/>
  <c r="J302" i="3"/>
  <c r="I302" i="3"/>
  <c r="K301" i="3"/>
  <c r="J301" i="3"/>
  <c r="I301" i="3"/>
  <c r="K300" i="3"/>
  <c r="J300" i="3"/>
  <c r="I300" i="3"/>
  <c r="H300" i="3" s="1"/>
  <c r="K299" i="3"/>
  <c r="H299" i="3" s="1"/>
  <c r="J299" i="3"/>
  <c r="I299" i="3"/>
  <c r="K298" i="3"/>
  <c r="H298" i="3" s="1"/>
  <c r="J298" i="3"/>
  <c r="I298" i="3"/>
  <c r="K297" i="3"/>
  <c r="J297" i="3"/>
  <c r="I297" i="3"/>
  <c r="K296" i="3"/>
  <c r="J296" i="3"/>
  <c r="I296" i="3"/>
  <c r="H296" i="3" s="1"/>
  <c r="K295" i="3"/>
  <c r="J295" i="3"/>
  <c r="I295" i="3"/>
  <c r="K294" i="3"/>
  <c r="H294" i="3" s="1"/>
  <c r="J294" i="3"/>
  <c r="I294" i="3"/>
  <c r="K293" i="3"/>
  <c r="J293" i="3"/>
  <c r="I293" i="3"/>
  <c r="K292" i="3"/>
  <c r="J292" i="3"/>
  <c r="I292" i="3"/>
  <c r="H292" i="3" s="1"/>
  <c r="K291" i="3"/>
  <c r="H291" i="3" s="1"/>
  <c r="J291" i="3"/>
  <c r="I291" i="3"/>
  <c r="K290" i="3"/>
  <c r="H290" i="3" s="1"/>
  <c r="J290" i="3"/>
  <c r="I290" i="3"/>
  <c r="K289" i="3"/>
  <c r="J289" i="3"/>
  <c r="J287" i="3" s="1"/>
  <c r="I289" i="3"/>
  <c r="I288" i="3"/>
  <c r="I238" i="3"/>
  <c r="K288" i="3"/>
  <c r="J288" i="3"/>
  <c r="H295" i="3"/>
  <c r="H226" i="3"/>
  <c r="H225" i="3"/>
  <c r="H223" i="3"/>
  <c r="H212" i="3"/>
  <c r="H344" i="3"/>
  <c r="K343" i="3"/>
  <c r="H343" i="3" s="1"/>
  <c r="J343" i="3"/>
  <c r="I343" i="3"/>
  <c r="K339" i="3"/>
  <c r="H339" i="3" s="1"/>
  <c r="H338" i="3" s="1"/>
  <c r="J339" i="3"/>
  <c r="J338" i="3" s="1"/>
  <c r="I339" i="3"/>
  <c r="I338" i="3" s="1"/>
  <c r="H340" i="3"/>
  <c r="H361" i="3"/>
  <c r="H346" i="3"/>
  <c r="H342" i="3"/>
  <c r="K338" i="3"/>
  <c r="H234" i="3"/>
  <c r="H233" i="3"/>
  <c r="H207" i="3"/>
  <c r="H206" i="3"/>
  <c r="H205" i="3"/>
  <c r="H209" i="3"/>
  <c r="H216" i="3"/>
  <c r="H219" i="3"/>
  <c r="H222" i="3"/>
  <c r="H221" i="3"/>
  <c r="H220" i="3"/>
  <c r="G219" i="3"/>
  <c r="H178" i="3"/>
  <c r="H182" i="3"/>
  <c r="H186" i="3"/>
  <c r="H190" i="3"/>
  <c r="H194" i="3"/>
  <c r="H198" i="3"/>
  <c r="G198" i="3"/>
  <c r="G194" i="3"/>
  <c r="G186" i="3"/>
  <c r="G190" i="3"/>
  <c r="H192" i="3"/>
  <c r="F182" i="3"/>
  <c r="F178" i="3"/>
  <c r="H140" i="3"/>
  <c r="H143" i="3"/>
  <c r="H146" i="3"/>
  <c r="H149" i="3"/>
  <c r="H152" i="3"/>
  <c r="H155" i="3"/>
  <c r="H158" i="3"/>
  <c r="H161" i="3"/>
  <c r="H164" i="3"/>
  <c r="H167" i="3"/>
  <c r="H169" i="3"/>
  <c r="H171" i="3"/>
  <c r="H172" i="3"/>
  <c r="H170" i="3"/>
  <c r="H168" i="3"/>
  <c r="H166" i="3"/>
  <c r="H165" i="3"/>
  <c r="H163" i="3"/>
  <c r="H162" i="3"/>
  <c r="G146" i="3"/>
  <c r="H147" i="3"/>
  <c r="H153" i="3"/>
  <c r="H142" i="3"/>
  <c r="H145" i="3"/>
  <c r="H157" i="3"/>
  <c r="H160" i="3"/>
  <c r="H151" i="3"/>
  <c r="H150" i="3"/>
  <c r="I90" i="3"/>
  <c r="J90" i="3"/>
  <c r="J89" i="3" s="1"/>
  <c r="K90" i="3"/>
  <c r="K89" i="3"/>
  <c r="I62" i="3"/>
  <c r="J62" i="3"/>
  <c r="J60" i="3" s="1"/>
  <c r="J59" i="3" s="1"/>
  <c r="K62" i="3"/>
  <c r="K60" i="3"/>
  <c r="K59" i="3" s="1"/>
  <c r="H77" i="3"/>
  <c r="H83" i="3"/>
  <c r="K67" i="3"/>
  <c r="K66" i="3" s="1"/>
  <c r="J67" i="3"/>
  <c r="J66" i="3" s="1"/>
  <c r="I67" i="3"/>
  <c r="H67" i="3" s="1"/>
  <c r="J6" i="3"/>
  <c r="H123" i="3"/>
  <c r="H115" i="3"/>
  <c r="H52" i="3"/>
  <c r="I43" i="3"/>
  <c r="I94" i="3"/>
  <c r="J94" i="3"/>
  <c r="K94" i="3"/>
  <c r="H94" i="3"/>
  <c r="H107" i="3"/>
  <c r="H109" i="3"/>
  <c r="H112" i="3"/>
  <c r="H113" i="3"/>
  <c r="H114" i="3"/>
  <c r="H117" i="3"/>
  <c r="H119" i="3"/>
  <c r="H120" i="3"/>
  <c r="H125" i="3"/>
  <c r="H127" i="3"/>
  <c r="H129" i="3"/>
  <c r="H131" i="3"/>
  <c r="H133" i="3"/>
  <c r="H135" i="3"/>
  <c r="H46" i="3"/>
  <c r="H81" i="3"/>
  <c r="H84" i="3"/>
  <c r="H32" i="3"/>
  <c r="H70" i="3"/>
  <c r="H72" i="3"/>
  <c r="H73" i="3"/>
  <c r="J69" i="3"/>
  <c r="I69" i="3"/>
  <c r="H68" i="3"/>
  <c r="H49" i="3"/>
  <c r="H19" i="3"/>
  <c r="H56" i="3"/>
  <c r="H57" i="3"/>
  <c r="H24" i="3"/>
  <c r="H20" i="3"/>
  <c r="H50" i="3"/>
  <c r="H48" i="3"/>
  <c r="H23" i="3"/>
  <c r="H47" i="3"/>
  <c r="H53" i="3"/>
  <c r="H51" i="3"/>
  <c r="H301" i="3"/>
  <c r="H304" i="3"/>
  <c r="H332" i="3"/>
  <c r="H335" i="3"/>
  <c r="K238" i="3"/>
  <c r="J238" i="3"/>
  <c r="H159" i="3"/>
  <c r="H156" i="3"/>
  <c r="H55" i="3"/>
  <c r="H38" i="3"/>
  <c r="H37" i="3"/>
  <c r="H36" i="3"/>
  <c r="H7" i="3"/>
  <c r="I10" i="3"/>
  <c r="H10" i="3" s="1"/>
  <c r="H12" i="3"/>
  <c r="H13" i="3"/>
  <c r="H18" i="3"/>
  <c r="H22" i="3"/>
  <c r="H27" i="3"/>
  <c r="H28" i="3"/>
  <c r="H29" i="3"/>
  <c r="H33" i="3"/>
  <c r="H34" i="3"/>
  <c r="J43" i="3"/>
  <c r="K43" i="3"/>
  <c r="H44" i="3"/>
  <c r="H45" i="3"/>
  <c r="H54" i="3"/>
  <c r="G62" i="3"/>
  <c r="H63" i="3"/>
  <c r="H64" i="3"/>
  <c r="H65" i="3"/>
  <c r="G77" i="3"/>
  <c r="H78" i="3"/>
  <c r="H79" i="3"/>
  <c r="G80" i="3"/>
  <c r="H82" i="3"/>
  <c r="G83" i="3"/>
  <c r="H85" i="3"/>
  <c r="G90" i="3"/>
  <c r="H91" i="3"/>
  <c r="H92" i="3"/>
  <c r="H93" i="3"/>
  <c r="H139" i="3"/>
  <c r="H141" i="3"/>
  <c r="H144" i="3"/>
  <c r="H148" i="3"/>
  <c r="H154" i="3"/>
  <c r="H173" i="3"/>
  <c r="H179" i="3"/>
  <c r="H180" i="3"/>
  <c r="H183" i="3"/>
  <c r="H184" i="3"/>
  <c r="H187" i="3"/>
  <c r="H188" i="3"/>
  <c r="H191" i="3"/>
  <c r="H193" i="3"/>
  <c r="H195" i="3"/>
  <c r="H196" i="3"/>
  <c r="H197" i="3"/>
  <c r="H199" i="3"/>
  <c r="H200" i="3"/>
  <c r="H201" i="3"/>
  <c r="H210" i="3"/>
  <c r="H211" i="3"/>
  <c r="H215" i="3"/>
  <c r="H218" i="3"/>
  <c r="H227" i="3"/>
  <c r="H228" i="3"/>
  <c r="G235" i="3"/>
  <c r="H236" i="3"/>
  <c r="H237" i="3"/>
  <c r="G209" i="3"/>
  <c r="G155" i="3"/>
  <c r="H90" i="3" l="1"/>
  <c r="I89" i="3"/>
  <c r="J106" i="3"/>
  <c r="H108" i="3"/>
  <c r="H303" i="3"/>
  <c r="H360" i="3"/>
  <c r="K122" i="3"/>
  <c r="H122" i="3" s="1"/>
  <c r="H71" i="3"/>
  <c r="K69" i="3"/>
  <c r="H288" i="3"/>
  <c r="H80" i="3"/>
  <c r="H350" i="3"/>
  <c r="I66" i="3"/>
  <c r="H66" i="3" s="1"/>
  <c r="H62" i="3"/>
  <c r="I60" i="3"/>
  <c r="H289" i="3"/>
  <c r="H293" i="3"/>
  <c r="H297" i="3"/>
  <c r="H302" i="3"/>
  <c r="H348" i="3"/>
  <c r="K16" i="3"/>
  <c r="H16" i="3" s="1"/>
  <c r="H43" i="3" s="1"/>
  <c r="H17" i="3"/>
  <c r="H349" i="3"/>
  <c r="J368" i="3"/>
  <c r="H368" i="3" s="1"/>
  <c r="H370" i="3"/>
  <c r="H203" i="3"/>
  <c r="H208" i="3"/>
  <c r="H314" i="3"/>
  <c r="H326" i="3"/>
  <c r="J16" i="3"/>
  <c r="J360" i="3"/>
  <c r="H202" i="3"/>
  <c r="H324" i="3"/>
  <c r="K76" i="3"/>
  <c r="K75" i="3" s="1"/>
  <c r="H26" i="3"/>
  <c r="I16" i="3"/>
  <c r="I376" i="3"/>
  <c r="H376" i="3" s="1"/>
  <c r="H377" i="3"/>
  <c r="I138" i="3"/>
  <c r="H138" i="3" s="1"/>
  <c r="K106" i="3"/>
  <c r="J230" i="3"/>
  <c r="H230" i="3" s="1"/>
  <c r="H231" i="3"/>
  <c r="I106" i="3"/>
  <c r="I8" i="3"/>
  <c r="K8" i="3"/>
  <c r="K6" i="3" s="1"/>
  <c r="K307" i="3"/>
  <c r="K287" i="3" s="1"/>
  <c r="I313" i="3"/>
  <c r="H313" i="3" s="1"/>
  <c r="H60" i="3" l="1"/>
  <c r="I59" i="3"/>
  <c r="H59" i="3" s="1"/>
  <c r="H69" i="3" s="1"/>
  <c r="H307" i="3"/>
  <c r="H76" i="3"/>
  <c r="I6" i="3"/>
  <c r="H8" i="3"/>
  <c r="H6" i="3" s="1"/>
  <c r="H238" i="3"/>
  <c r="H287" i="3" s="1"/>
  <c r="I287" i="3"/>
  <c r="I75" i="3"/>
  <c r="H75" i="3" s="1"/>
  <c r="H89" i="3"/>
  <c r="H106" i="3"/>
</calcChain>
</file>

<file path=xl/sharedStrings.xml><?xml version="1.0" encoding="utf-8"?>
<sst xmlns="http://schemas.openxmlformats.org/spreadsheetml/2006/main" count="801" uniqueCount="374">
  <si>
    <t xml:space="preserve">Общий объем освоения бюджетных средств по объекту по состоянию на              1 января 2022 года, в ценах соответсвую-щих лет 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</si>
  <si>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02S6160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</si>
  <si>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02S6160 414</t>
    </r>
  </si>
  <si>
    <t>Реконструкция автодорог по ул. Бежицкой                                           (от ул. Объездной до дома                               № 280 по ул. Бежицкой),                            ул. Объездной                                      (от ул. Городищенской до                                                ул. Бежицкой) в Бежицком районе г. Брянска (2 этап)</t>
  </si>
  <si>
    <t>0,330 км</t>
  </si>
  <si>
    <t>19.RS.032                     Гор 19.RS.032</t>
  </si>
  <si>
    <t>19.RS.032                             Обл 19.RS.032</t>
  </si>
  <si>
    <r>
      <t xml:space="preserve">бюджет города                                  </t>
    </r>
    <r>
      <rPr>
        <sz val="10"/>
        <rFont val="Times New Roman"/>
        <family val="1"/>
        <charset val="204"/>
      </rPr>
      <t xml:space="preserve">0409 024 02S6160 414  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</si>
  <si>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</si>
  <si>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</si>
  <si>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F150210 414</t>
    </r>
  </si>
  <si>
    <r>
      <t xml:space="preserve">бюджет города  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</si>
  <si>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F116160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</si>
  <si>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F116160 414</t>
    </r>
  </si>
  <si>
    <r>
      <t xml:space="preserve">бюджет города                                </t>
    </r>
    <r>
      <rPr>
        <sz val="10"/>
        <rFont val="Times New Roman"/>
        <family val="1"/>
        <charset val="204"/>
      </rPr>
      <t xml:space="preserve"> 0502 084 07S1270 466       </t>
    </r>
    <r>
      <rPr>
        <i/>
        <sz val="10"/>
        <rFont val="Times New Roman"/>
        <family val="1"/>
        <charset val="204"/>
      </rPr>
      <t xml:space="preserve">                 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</si>
  <si>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0502 084 07S1270 466   </t>
    </r>
    <r>
      <rPr>
        <i/>
        <sz val="10"/>
        <rFont val="Times New Roman"/>
        <family val="1"/>
        <charset val="204"/>
      </rPr>
      <t xml:space="preserve">   </t>
    </r>
  </si>
  <si>
    <t>Реконструкция объекта: "Самотечный канализационный коллектор №4-а  по                                             ул. 2-я Ломоносова,                                         ул. С. Перовской от                     пр. Ст. Димитрова в Советском районе г. Брянска до канализационных очистных сооружений. Переход через                           р. Дена (дюкер) в двухтрубном исполнении                                   D 800 мм"</t>
  </si>
  <si>
    <r>
      <t xml:space="preserve">бюджет города                                       </t>
    </r>
    <r>
      <rPr>
        <sz val="10"/>
        <rFont val="Times New Roman"/>
        <family val="1"/>
        <charset val="204"/>
      </rPr>
      <t xml:space="preserve">0502 084 07S1270 466  </t>
    </r>
    <r>
      <rPr>
        <i/>
        <sz val="10"/>
        <rFont val="Times New Roman"/>
        <family val="1"/>
        <charset val="204"/>
      </rPr>
      <t xml:space="preserve">                          </t>
    </r>
  </si>
  <si>
    <t>19.ЕN.013                          Гор 19.ЕN.013</t>
  </si>
  <si>
    <t>19.ЕN.013                          Обл.19.ЕN.013</t>
  </si>
  <si>
    <t>19.ЕN.021                          Гор 19.ЕN.021</t>
  </si>
  <si>
    <t>19.ЕN.021                          Обл 19.ЕN.021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</si>
  <si>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0505 084 0281680 414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</si>
  <si>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412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</si>
  <si>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0505 080 F552430 466</t>
    </r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</si>
  <si>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466  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</si>
  <si>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0502 084 0781680 414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</si>
  <si>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07S1270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</si>
  <si>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0502 084 07S1270 414   </t>
    </r>
    <r>
      <rPr>
        <i/>
        <sz val="10"/>
        <rFont val="Times New Roman"/>
        <family val="1"/>
        <charset val="204"/>
      </rPr>
      <t xml:space="preserve">   </t>
    </r>
  </si>
  <si>
    <t xml:space="preserve">Канализационные сети по                                                   ул.Унечской,                                           ул. Шолохова,                                          ул. Коммунаров,                                  ул. Полесской,                                                   пер. О.Кошевого в Фокинском районе г.Брянска        </t>
  </si>
  <si>
    <t xml:space="preserve">   </t>
  </si>
  <si>
    <t xml:space="preserve">2024 год </t>
  </si>
  <si>
    <t xml:space="preserve">2024 год     </t>
  </si>
  <si>
    <t>Уличная канализация к жилым домам по пер. Почтовому                                 №№ 33/2; 35/1-2; 37/1-2; 36/2; 38; 39 в Бежицком районе                                                                           г. Брянска</t>
  </si>
  <si>
    <t>Канализационная сеть по ул.Декабристов, ул. Цурюпы в Бежицком районе г. Брянска</t>
  </si>
  <si>
    <t>Канализационная сеть по ул.Кутузова, пер. О.Кошевого, Фокинский район, г.Брянск</t>
  </si>
  <si>
    <t>Распределительный газопровод по ул. Почтовой в Бежицком районе г.Брянска</t>
  </si>
  <si>
    <t>2022 год    проект</t>
  </si>
  <si>
    <t>Электрические сети по                                                    ул. Почтовой в Бежицком районе г.Брянска</t>
  </si>
  <si>
    <t>Канализационные сети по ул.Вознесенская, ул.Рождественская, ул.Созидания Бежицкого района г.Брянска</t>
  </si>
  <si>
    <t>2023 год    проект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</si>
  <si>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</si>
  <si>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</si>
  <si>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Остаток сметной стоимости объекта капитального строительства по состоянию               на 1 января 2022 года, в ценах текущего года</t>
  </si>
  <si>
    <t>2024 год</t>
  </si>
  <si>
    <t xml:space="preserve">Заместитель Главы городской администрации </t>
  </si>
  <si>
    <t>М.Э. Холина</t>
  </si>
  <si>
    <t>Мощность объекта капитального строительства, подлежащего вводу, мощность объекта недвижимого имущества</t>
  </si>
  <si>
    <t xml:space="preserve">Муниципальная программа "Жилищно-коммунальное хозяйство города Брянска" </t>
  </si>
  <si>
    <t>Муниципальная программа "Жилищно-коммунальное хозяйство города Брянска"</t>
  </si>
  <si>
    <t>Муниципальная программа "Повышение безопасности дорожного движения в городе Брянске"</t>
  </si>
  <si>
    <t>в том числе:</t>
  </si>
  <si>
    <t>ПЕРЕЧЕНЬ</t>
  </si>
  <si>
    <t>Сметная стоимость или предполагаемая  (предельная) сметная стоимость объекта капитального строительства или стоимость объекта недвижимого имущества, в ценах текущего года</t>
  </si>
  <si>
    <t>Срок планируемого ввода в эксплуатацию (приобрете-ния) объекта капитального строительства (объекта недвижимого имущества)</t>
  </si>
  <si>
    <t>1. Главный распорядитель бюджетных средств КОМИТЕТ ПО ЖИЛИЩНО-КОММУНАЛЬНОМУ ХОЗЯЙСТВУ БРЯНСКОЙ ГОРОДСКОЙ АДМИНИСТРАЦИИ (008)</t>
  </si>
  <si>
    <t>1.1. Заказчик - МКУ "Управление жилищно-коммунального хозяйства" г. Брянска</t>
  </si>
  <si>
    <t>0,425 км</t>
  </si>
  <si>
    <t>2. Главный распорядитель бюджетных средств УПРАВЛЕНИЕ ПО СТРОИТЕЛЬСТВУ И РАЗВИТИЮ ТЕРРИТОРИИ ГОРОДА БРЯНСКА (009)</t>
  </si>
  <si>
    <t>бюджет города</t>
  </si>
  <si>
    <t>областной бюджет</t>
  </si>
  <si>
    <t>Всего капитальных вложений, в т.ч.</t>
  </si>
  <si>
    <t>2.1. Заказчик -  МКУ "Управление капитального строительства" г. Брянска</t>
  </si>
  <si>
    <t>строительство</t>
  </si>
  <si>
    <t>Итого по МКУ "УЖКХ"                          г. Брянска:</t>
  </si>
  <si>
    <t>Муниципальная программа "Развитие образования в городе Брянске"</t>
  </si>
  <si>
    <t>Управление по строительству и развитию территории города Брянска</t>
  </si>
  <si>
    <t>Канализация по ул. Вильямса в Советском районе                                               г. Брянска</t>
  </si>
  <si>
    <t>Водозаборное сооружение на территории технологического комплекса "Северный" по адресу: г.Брянск, Советский район, ул. Некрасова</t>
  </si>
  <si>
    <t>Водозаборное сооружение на территории технологического комплекса "Тимоновский" по адресу: Брянская область, Брянский район, с. Супонево,                                                                     ул. Московская</t>
  </si>
  <si>
    <t xml:space="preserve">Дебиторская задолженность                                  бюджет города                                            </t>
  </si>
  <si>
    <t xml:space="preserve">Дебиторская задолженность                                  областной бюджет                                            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</si>
  <si>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0505 080 0281680 414 </t>
    </r>
    <r>
      <rPr>
        <i/>
        <sz val="10"/>
        <rFont val="Times New Roman"/>
        <family val="1"/>
        <charset val="204"/>
      </rPr>
      <t xml:space="preserve"> </t>
    </r>
  </si>
  <si>
    <t>Водопроводные сети к жилой застройке по                                                         ул. Пролетарской в Володарском районе                                   г. Брянска</t>
  </si>
  <si>
    <t>20 000 м3/сут</t>
  </si>
  <si>
    <t>7561 Гор 310</t>
  </si>
  <si>
    <t>7561 Обл 310</t>
  </si>
  <si>
    <t>7558 Фед 310</t>
  </si>
  <si>
    <t>Строительство автомобильной дороги – защитной дамбы Брянск 1 -  Брянск 2 г. Брянска (2 этап)</t>
  </si>
  <si>
    <t>0,594 км - дорога,                                          0,2706 км - мост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</si>
  <si>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 F36748S 412 </t>
    </r>
  </si>
  <si>
    <r>
      <t xml:space="preserve">федеральный бюджет                  </t>
    </r>
    <r>
      <rPr>
        <sz val="10"/>
        <rFont val="Times New Roman"/>
        <family val="1"/>
        <charset val="204"/>
      </rPr>
      <t xml:space="preserve"> 0501  081 F367483 412        </t>
    </r>
    <r>
      <rPr>
        <i/>
        <sz val="10"/>
        <rFont val="Times New Roman"/>
        <family val="1"/>
        <charset val="204"/>
      </rPr>
      <t xml:space="preserve">                      </t>
    </r>
  </si>
  <si>
    <r>
      <t xml:space="preserve">областной бюджет                  </t>
    </r>
    <r>
      <rPr>
        <sz val="10"/>
        <rFont val="Times New Roman"/>
        <family val="1"/>
        <charset val="204"/>
      </rPr>
      <t xml:space="preserve"> 0501  081 F367484 412        </t>
    </r>
    <r>
      <rPr>
        <i/>
        <sz val="10"/>
        <rFont val="Times New Roman"/>
        <family val="1"/>
        <charset val="204"/>
      </rPr>
      <t xml:space="preserve">                      </t>
    </r>
  </si>
  <si>
    <t>Водозаборное сооружение на территории технологического комплекса "Городищенский" по адресу: г. Брянск, Бежицкий район, ул. Бежицкая, д. 266А</t>
  </si>
  <si>
    <t>Водозаборное сооружение на территории технологического комплекса "Центральный" по адресу: г. Брянск, Советский район, ул. Грибоедова</t>
  </si>
  <si>
    <t>22800    228</t>
  </si>
  <si>
    <t>проектирование</t>
  </si>
  <si>
    <t>31000   310</t>
  </si>
  <si>
    <t>22800        228</t>
  </si>
  <si>
    <t>Самотечный канализационный коллектор №1 из железобетонных труб Ø700-900 мм в Бежицком районе                     г. Брянска. Участок от                                       ул. Дружбы до ГКНС-4</t>
  </si>
  <si>
    <t xml:space="preserve"> L=4723,0 м</t>
  </si>
  <si>
    <t>72 чел. в смену</t>
  </si>
  <si>
    <t>2023 год</t>
  </si>
  <si>
    <t>Водозаборное сооружение  "Деснинский" по адресу:                                  г. Брянск, Бежицкий район,                                      ул. Камозина, о/д 29"</t>
  </si>
  <si>
    <t>Итого по комитету по ЖКХ:</t>
  </si>
  <si>
    <t>1.2. Заказчик - Комитет по жилищно-коммунальному хозяйству Брянской городской администрации</t>
  </si>
  <si>
    <t>7561</t>
  </si>
  <si>
    <t xml:space="preserve">7561 </t>
  </si>
  <si>
    <t xml:space="preserve">7558 </t>
  </si>
  <si>
    <t>1225 мест</t>
  </si>
  <si>
    <t>Объем бюджетных ассигнований, всего</t>
  </si>
  <si>
    <t>приобретение</t>
  </si>
  <si>
    <t>1.3. Заказчик - МУП "Брянский городской водоканал"</t>
  </si>
  <si>
    <t>Итого по МУП "Брянский городской водоканал":</t>
  </si>
  <si>
    <t>Наименование объекта, уровень бюджета, коды бюджетной классификации</t>
  </si>
  <si>
    <t>Направление инвестирова-ния,                      Доп. Класс./      Рег. Класс.                                        Код субсидии</t>
  </si>
  <si>
    <t>Общее образование</t>
  </si>
  <si>
    <t>федеральный бюджет</t>
  </si>
  <si>
    <t>М.В. Коньшаков</t>
  </si>
  <si>
    <t>Автодорога по ул. Счастливой (от ул. Объездной до                                   ул. Советской) в Советском районе г. Брянска</t>
  </si>
  <si>
    <t>2022 год</t>
  </si>
  <si>
    <t>Начальник Управления по строительству и развитию территории города Брянска</t>
  </si>
  <si>
    <t>реконструкция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</si>
  <si>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</si>
  <si>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</si>
  <si>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t>Итого по МКУ "УКС" г. Брянска: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</si>
  <si>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Е155200 414</t>
    </r>
  </si>
  <si>
    <t>Спортивно-оздоровительный комплекс в Бежицком районе                                                 г. Брянска</t>
  </si>
  <si>
    <t>Строительство водопроводных сетей микрорайона "Ковшовка"                                       г. Брянска (2 этап)</t>
  </si>
  <si>
    <t>1 скважина</t>
  </si>
  <si>
    <t>Школа в мкр. № 4 в Советском районе г. Брянска</t>
  </si>
  <si>
    <t>1,175 км</t>
  </si>
  <si>
    <t>2,020 км</t>
  </si>
  <si>
    <t>Дебиторская задолженность на 01.01.2021,  в т.ч.</t>
  </si>
  <si>
    <t>Дебиторская задолженность бюджет города</t>
  </si>
  <si>
    <t>Школа в микрорайоне по                               ул. Флотской в Бежицком районе города Брянска</t>
  </si>
  <si>
    <t>Всего по комитету по ЖКХ городской администрации:</t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</si>
  <si>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0505 080 F552430 466</t>
    </r>
  </si>
  <si>
    <t>Подпрограмма "Увеличение сети образовательных организаций города Брянска"</t>
  </si>
  <si>
    <t>Муниципальная программа "Физическая культура и спорт в городе Брянске"</t>
  </si>
  <si>
    <t xml:space="preserve">Уличная канализация по                                                   ул. Щербакова,                                           ул. Кольцевая,                                          ул. Славянская                                      в Фокинском районе                              г. Брянска </t>
  </si>
  <si>
    <t>19.RS.025                             Обл 19.RS.025</t>
  </si>
  <si>
    <t>19.RS.028                             Обл 19.RS.028</t>
  </si>
  <si>
    <t>19.IN.007                           Обл 19.IN.007</t>
  </si>
  <si>
    <t>19.RS.025                             Гор 19.RS.025</t>
  </si>
  <si>
    <t>19.RS.028                            Гор 19.RS.028</t>
  </si>
  <si>
    <t>19.IN.007                          Гор 19.IN.007</t>
  </si>
  <si>
    <t>Строительство объекта "Автодорога по ул. имени Визнюка в Советском районе             г. Брянска"</t>
  </si>
  <si>
    <t>Строительство объекта "Автодорога по ул. Ильи Иванова в Советском районе               г. Брянска"</t>
  </si>
  <si>
    <t>22800      228</t>
  </si>
  <si>
    <t xml:space="preserve">22800      </t>
  </si>
  <si>
    <t>Главный специалист отдела по строительству Управления                                                                                  по строительству и развитию территории города Брянска</t>
  </si>
  <si>
    <t>И.В. Бзнуни</t>
  </si>
  <si>
    <t>Муниципальная программа "Поддержка и сохранение культуры и искусства в городе Брянске"</t>
  </si>
  <si>
    <t xml:space="preserve">Реконструкция Бордовичских водозаборных сооружений в                                                             г. Брянске Брянской области                                 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</si>
  <si>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0505 084 0781680 414 </t>
    </r>
    <r>
      <rPr>
        <i/>
        <sz val="10"/>
        <rFont val="Times New Roman"/>
        <family val="1"/>
        <charset val="204"/>
      </rPr>
      <t xml:space="preserve"> </t>
    </r>
  </si>
  <si>
    <t>Школа в районе бывшего аэропорта города Брянска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</si>
  <si>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</si>
  <si>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</si>
  <si>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0703 061 А155190 414 </t>
    </r>
  </si>
  <si>
    <r>
      <t xml:space="preserve">федеральный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0703 061 А155190 414 </t>
    </r>
  </si>
  <si>
    <t>Водозаборное сооружение на территории технологического комплекса "Деповский" по адресу: г. Брянск, Володарский район,                             ул. Мичурина</t>
  </si>
  <si>
    <t>160 куб. м/час</t>
  </si>
  <si>
    <t>40 куб. м/час</t>
  </si>
  <si>
    <t>Реализация инфраструктурных проектов на территории города Брянска</t>
  </si>
  <si>
    <t>ориентировочно     330 000 000,00</t>
  </si>
  <si>
    <t>120 чел/смену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</si>
  <si>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Р511270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</si>
  <si>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Р511270 414</t>
    </r>
  </si>
  <si>
    <t>ориентировочно  252 525 252,52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</si>
  <si>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0701 054 1110185 414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</si>
  <si>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0701 054 1110185 414</t>
    </r>
  </si>
  <si>
    <t>280 мест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</si>
  <si>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</si>
  <si>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Итого по Брянской городской администрации</t>
  </si>
  <si>
    <t xml:space="preserve">25.SP.047                                    Обл 25.SP.047 </t>
  </si>
  <si>
    <t xml:space="preserve">25.SP.047                                    Гор 25.SP.047 </t>
  </si>
  <si>
    <t>16.ED.046           Гор 16.ED.046</t>
  </si>
  <si>
    <t>16.ED.046           Обл 16.ED.046</t>
  </si>
  <si>
    <t>22-55200-00000-00000   Гор.20.ED.018</t>
  </si>
  <si>
    <t>22-55200-00000-00000   Обл.20.ED.018</t>
  </si>
  <si>
    <t>22-55200-00000-00000  Фед.20.ED.018</t>
  </si>
  <si>
    <t>12.WS.526          Гор.12.WS.526</t>
  </si>
  <si>
    <t>12.WS.526                 Обл.12.WS.526</t>
  </si>
  <si>
    <t>12.WS.337                  Обл.12.WS.337</t>
  </si>
  <si>
    <t>12.WS.337              Гор.12.WS.337</t>
  </si>
  <si>
    <t>12.WS.339             Обл.12.WS.339</t>
  </si>
  <si>
    <t>12.WS.339             Гор.12.WS.339</t>
  </si>
  <si>
    <t>19.WS.094                Обл.19.WS.094</t>
  </si>
  <si>
    <t>19.WS.094               Гор.19.WS.094</t>
  </si>
  <si>
    <t>19.EN.026             Обл.19.EN.026</t>
  </si>
  <si>
    <t>19.EN.026             Гор.19.EN.026</t>
  </si>
  <si>
    <t>19.EN.027                      Обл.19.EN.027</t>
  </si>
  <si>
    <t>19.EN.027                 Гор.19.EN.027</t>
  </si>
  <si>
    <t>19.WS.098                       Обл.19.WS.098</t>
  </si>
  <si>
    <t>19.WS.098                  Гор.19.WS.098</t>
  </si>
  <si>
    <t>19.WS.112               Гор.19.WS.112</t>
  </si>
  <si>
    <t>19.WS.112               Обл.19.WS.112</t>
  </si>
  <si>
    <t>19.WS.078                  Гор.19.WS.078</t>
  </si>
  <si>
    <t>19.WS.078                       Обл.19.WS.078</t>
  </si>
  <si>
    <t xml:space="preserve">22800     </t>
  </si>
  <si>
    <t xml:space="preserve">31000  </t>
  </si>
  <si>
    <t xml:space="preserve">19.EN.026             </t>
  </si>
  <si>
    <t xml:space="preserve">19.EN.027               </t>
  </si>
  <si>
    <t xml:space="preserve">19.EN.027                     </t>
  </si>
  <si>
    <t>19.WS.076   Гор.19.WS.076</t>
  </si>
  <si>
    <t>19.WS.076   Обл.19.WS.076</t>
  </si>
  <si>
    <t>19.WS.076</t>
  </si>
  <si>
    <t xml:space="preserve">19.WS.094              </t>
  </si>
  <si>
    <t xml:space="preserve">19.WS.094                </t>
  </si>
  <si>
    <t xml:space="preserve">19.WS.098                 </t>
  </si>
  <si>
    <t xml:space="preserve">19.WS.098                       </t>
  </si>
  <si>
    <t xml:space="preserve">19.WS.112              </t>
  </si>
  <si>
    <t xml:space="preserve">19.WS.078                  </t>
  </si>
  <si>
    <t xml:space="preserve">19.WS.078                       </t>
  </si>
  <si>
    <t xml:space="preserve">12.WS.337             </t>
  </si>
  <si>
    <t xml:space="preserve">12.WS.337                  </t>
  </si>
  <si>
    <t xml:space="preserve">12.WS.339            </t>
  </si>
  <si>
    <t xml:space="preserve">12.WS.339             </t>
  </si>
  <si>
    <t xml:space="preserve">12.WS.526         </t>
  </si>
  <si>
    <t xml:space="preserve">12.WS.526                 </t>
  </si>
  <si>
    <t xml:space="preserve">16.ED.046          </t>
  </si>
  <si>
    <t>20.ED.015   Гор.20.ED.015</t>
  </si>
  <si>
    <t>20.ED.015    Обл.20.ED.015</t>
  </si>
  <si>
    <t xml:space="preserve">20.ED.015   </t>
  </si>
  <si>
    <t xml:space="preserve">22-55200-00000-00000                         </t>
  </si>
  <si>
    <t xml:space="preserve">22-55200-00000-00000                        </t>
  </si>
  <si>
    <t xml:space="preserve">22-55190-00000-00000                                                  </t>
  </si>
  <si>
    <t xml:space="preserve">22-55190-00000-00000                                                     </t>
  </si>
  <si>
    <t xml:space="preserve">22-55190-00000-00000                                                   </t>
  </si>
  <si>
    <t xml:space="preserve">25.SP.047                                    </t>
  </si>
  <si>
    <t>Водозаборное сооружение на территории технологического комплекса "Дзержинский" по адресу: г.Брянск, Фокинский район, ул.Дзержинского, д.11В</t>
  </si>
  <si>
    <t xml:space="preserve">Дебиторская задолженность                                  областной бюджет            </t>
  </si>
  <si>
    <t xml:space="preserve">Дебиторская задолженность                                  федеральный бюджет            </t>
  </si>
  <si>
    <t xml:space="preserve">22800       </t>
  </si>
  <si>
    <t xml:space="preserve">19.RS.025                            </t>
  </si>
  <si>
    <t xml:space="preserve">19.RS.032                     </t>
  </si>
  <si>
    <t xml:space="preserve">19.RS.028                            </t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</si>
  <si>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0409 021 F150210 414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</si>
  <si>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021 R153890 414  </t>
    </r>
  </si>
  <si>
    <r>
      <t xml:space="preserve">федеральный бюджет                                   </t>
    </r>
    <r>
      <rPr>
        <sz val="10"/>
        <rFont val="Times New Roman"/>
        <family val="1"/>
        <charset val="204"/>
      </rPr>
      <t xml:space="preserve"> 0409 021 R153890 414  </t>
    </r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</si>
  <si>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0409 024 0310181 414  </t>
    </r>
  </si>
  <si>
    <t>19.RS.056                             Гор 19.RS.056</t>
  </si>
  <si>
    <t>19.RS.056                            Обл 19.RS.056</t>
  </si>
  <si>
    <t>19.ЕN.029                          Гор 19.ЕN.029</t>
  </si>
  <si>
    <t>19.ЕN.029                          Обл 19.ЕN.029</t>
  </si>
  <si>
    <t>12.WS.388                Гор 12.WS.388</t>
  </si>
  <si>
    <t>12.WS.388              Обл 12.WS.388</t>
  </si>
  <si>
    <t>12.WS.388             Фед 12.WS.388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</si>
  <si>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</si>
  <si>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2022 год                                                 2023 год                                                  2024 год</t>
  </si>
  <si>
    <t xml:space="preserve">33 квартиры                                   44 квартиры                                                    44 квартиры 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</si>
  <si>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</si>
  <si>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9253      Обл 310</t>
  </si>
  <si>
    <r>
      <t>федеральный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</si>
  <si>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22-50820-0000-00000                                            Фед 310</t>
  </si>
  <si>
    <t xml:space="preserve">22-50820-0000-00000                                           </t>
  </si>
  <si>
    <t>Муниципальная программа "Стимулирование экономической активности в городе Брянске"</t>
  </si>
  <si>
    <t>Реконструкция энергохозяйства МУП "Брянское троллейбусное управление" г. Брянска</t>
  </si>
  <si>
    <t>16080 кВт</t>
  </si>
  <si>
    <t>2022-2023 годы</t>
  </si>
  <si>
    <t>9000 кВт</t>
  </si>
  <si>
    <t>7080 кВт</t>
  </si>
  <si>
    <r>
      <rPr>
        <u/>
        <sz val="10"/>
        <color indexed="8"/>
        <rFont val="Times New Roman"/>
        <family val="1"/>
        <charset val="204"/>
      </rPr>
      <t>Реконструкция тяговых подстанций 4 ед.</t>
    </r>
    <r>
      <rPr>
        <sz val="10"/>
        <color indexed="8"/>
        <rFont val="Times New Roman"/>
        <family val="1"/>
        <charset val="204"/>
      </rPr>
      <t>, кап.ремонт кабельных линий 32,6 км, строительство кабельных линий 12,8 км, кап.ремонт контактной сети 42,71 км, кап.ремонт опор контактной сети 163 ед.</t>
    </r>
  </si>
  <si>
    <r>
      <rPr>
        <u/>
        <sz val="10"/>
        <color indexed="8"/>
        <rFont val="Times New Roman"/>
        <family val="1"/>
        <charset val="204"/>
      </rPr>
      <t>Реконструкция тяговых подстанций 2 ед.,</t>
    </r>
    <r>
      <rPr>
        <sz val="10"/>
        <color indexed="8"/>
        <rFont val="Times New Roman"/>
        <family val="1"/>
        <charset val="204"/>
      </rPr>
      <t xml:space="preserve"> </t>
    </r>
    <r>
      <rPr>
        <u/>
        <sz val="10"/>
        <color indexed="8"/>
        <rFont val="Times New Roman"/>
        <family val="1"/>
        <charset val="204"/>
      </rPr>
      <t>строительство 1 новой тяговой подстанции,</t>
    </r>
    <r>
      <rPr>
        <sz val="10"/>
        <color indexed="8"/>
        <rFont val="Times New Roman"/>
        <family val="1"/>
        <charset val="204"/>
      </rPr>
      <t xml:space="preserve"> кап.ремонт кабельных линий 31,4 км, строительство кабельных линий 7,2 км, кап.ремонт контактной сети 42,71 км, кап.ремонт опор контактной сети 162 ед.</t>
    </r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</si>
  <si>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0408 014 0610183 466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</si>
  <si>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0408 014 0610183 466 </t>
    </r>
  </si>
  <si>
    <t>37.IN.005   Гор37.IN.005</t>
  </si>
  <si>
    <t>37.IN.005        Обл37.IN.005</t>
  </si>
  <si>
    <t>Итого по МУП "Брянское троллейбусное управление" г. Брянска</t>
  </si>
  <si>
    <t xml:space="preserve">37.IN.005  </t>
  </si>
  <si>
    <t xml:space="preserve">37.IN.005        </t>
  </si>
  <si>
    <t xml:space="preserve">19.RS.032                             </t>
  </si>
  <si>
    <t xml:space="preserve">19.RS.025                             </t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</si>
  <si>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</si>
  <si>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22315608463101210001              Обл.12.WS.189</t>
  </si>
  <si>
    <t>22315608463101210001          Гор.12.WS.189</t>
  </si>
  <si>
    <t>22315701000001210033       Обл.12.WS.188</t>
  </si>
  <si>
    <t>22315701000001210033                 Гор.12.WS.188</t>
  </si>
  <si>
    <t>22315701000001210034            Обл.12.WS.190</t>
  </si>
  <si>
    <t>22315701000001210034            Фед.12.WS.190</t>
  </si>
  <si>
    <t>22315608463101210001            Фед.12.WS.189</t>
  </si>
  <si>
    <t>22315701000001210034         Гор.12.WS.190</t>
  </si>
  <si>
    <t>22-55190-00000-00002                                                   Гор 15.СL.011</t>
  </si>
  <si>
    <t>22-55190-00000-00002                                                      Обл 15.СL.011</t>
  </si>
  <si>
    <t>22-55190-00000-00002                                                    Фед 15.СL.011</t>
  </si>
  <si>
    <t>223157010000012000005                                 Фед 19.RS.026</t>
  </si>
  <si>
    <t>223157010000012000005                                  Обл 19.RS.026</t>
  </si>
  <si>
    <t>223157010000012000005                              Гор 19.RS.026</t>
  </si>
  <si>
    <t>22315701000001210002                      Фед 19.RS.042</t>
  </si>
  <si>
    <t>22315701000001210002                       Гор 19.RS.042</t>
  </si>
  <si>
    <t>22315701000000190019                         Фед.20.ED.005</t>
  </si>
  <si>
    <t>22315701000000190019                          Обл.20.ED.005</t>
  </si>
  <si>
    <t>22315701000000190019                           Гор.20.ED.005</t>
  </si>
  <si>
    <t>22315701000001210033             Фед.12.WS.188</t>
  </si>
  <si>
    <t xml:space="preserve">22315701000001210033             </t>
  </si>
  <si>
    <t xml:space="preserve">22315608463101210001            </t>
  </si>
  <si>
    <t xml:space="preserve">22315608463101210001   </t>
  </si>
  <si>
    <t xml:space="preserve">22315701000001210034           </t>
  </si>
  <si>
    <t xml:space="preserve">22315701000001210034    </t>
  </si>
  <si>
    <t xml:space="preserve">22315701000001210034            </t>
  </si>
  <si>
    <t>22315701000000190019</t>
  </si>
  <si>
    <t>3. Главный распорядитель бюджетных средств БРЯНСКАЯ ГОРОДСКАЯ АДМИНИСТРАЦИЯ (003)</t>
  </si>
  <si>
    <t>3.1. Заказчик -   Брянская городская администрация</t>
  </si>
  <si>
    <t>3.2. Заказчик -   МУП "Брянское троллейбусное управление" г. Брянска</t>
  </si>
  <si>
    <t>4. Главный распорядитель бюджетных средств КОМИТЕТ ПО ФИЗИЧЕСКОЙ КУЛЬТУРЕ И СПОРТУ БРЯНСКОЙ ГОРОДСКОЙ АДМИНИСТРАЦИИ (014)</t>
  </si>
  <si>
    <t>4.1. Заказчик -   МБУ "СОШ по спортивной гимнастике"</t>
  </si>
  <si>
    <t xml:space="preserve">Муниципальная программа "Физическая культура и спорт в городе Брянске" </t>
  </si>
  <si>
    <t>Квартира для тренера муниципального бюджетного учреждения "Спортивная школа олимпийского резерва по спортивной гимнастике"</t>
  </si>
  <si>
    <t>1 квартира</t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</si>
  <si>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 xml:space="preserve">1101 144 06S7620 461 </t>
    </r>
  </si>
  <si>
    <r>
      <t xml:space="preserve">областной бюджет                            </t>
    </r>
    <r>
      <rPr>
        <sz val="10"/>
        <rFont val="Times New Roman"/>
        <family val="1"/>
        <charset val="204"/>
      </rPr>
      <t xml:space="preserve">1101 144 06S7620 461 </t>
    </r>
  </si>
  <si>
    <t>Итого по  МБУ "СОШ по спортивной гимнастике"</t>
  </si>
  <si>
    <t>Итого по комитету по физической культуре и спорту</t>
  </si>
  <si>
    <t>Реконструкция здания МБУДО "Городская детская хоровая школа г. Брянска"                                             (г. Брянск, ул. Клинцовская,                                                д. 60)</t>
  </si>
  <si>
    <t>Дворец зимних видов спорта 
в Фокинском районе г.Брянска</t>
  </si>
  <si>
    <t>ориентировочно 33 000 000,00</t>
  </si>
  <si>
    <t>760 п.м</t>
  </si>
  <si>
    <t>10000 п.м</t>
  </si>
  <si>
    <t>6782,5 п.м</t>
  </si>
  <si>
    <t>256 п.м</t>
  </si>
  <si>
    <t>58,1 п.м</t>
  </si>
  <si>
    <t>4 100 п.м</t>
  </si>
  <si>
    <t>3150 п.м</t>
  </si>
  <si>
    <t>300 п.м</t>
  </si>
  <si>
    <t>ориентировочно 3 300 000,00</t>
  </si>
  <si>
    <t>1200 п.м</t>
  </si>
  <si>
    <t>ориентировочно   7 700 000,00</t>
  </si>
  <si>
    <t>1000 п.м</t>
  </si>
  <si>
    <t>ориентировочно   3 100 000,00</t>
  </si>
  <si>
    <t>ориентировочно  3 100 000,00</t>
  </si>
  <si>
    <t>2870 п.м</t>
  </si>
  <si>
    <t>ориентировочно  29 000 000,00</t>
  </si>
  <si>
    <t>3562,0 м2</t>
  </si>
  <si>
    <t xml:space="preserve">L= 505,9 м </t>
  </si>
  <si>
    <t>2022 год         проект</t>
  </si>
  <si>
    <t xml:space="preserve">L= 529 м                           </t>
  </si>
  <si>
    <t xml:space="preserve">L= 617,6 м                      </t>
  </si>
  <si>
    <t xml:space="preserve">9408                                              Гор 25.SP.044                 </t>
  </si>
  <si>
    <t xml:space="preserve">9408                                             Обл 25.SP.044                 </t>
  </si>
  <si>
    <t>Строительство объекта: "Улично-дорожная сеть в микрорайоне по ул. Флотской г.Брянска"</t>
  </si>
  <si>
    <t xml:space="preserve">22315701000001210002                  </t>
  </si>
  <si>
    <t xml:space="preserve">22315701000001210002                     </t>
  </si>
  <si>
    <t xml:space="preserve">19.RS.028                           </t>
  </si>
  <si>
    <t xml:space="preserve">223157010000012000005                             </t>
  </si>
  <si>
    <t xml:space="preserve">223157010000012000005                                  </t>
  </si>
  <si>
    <t xml:space="preserve">223157010000012000005                                </t>
  </si>
  <si>
    <t xml:space="preserve">19.RS.056                             </t>
  </si>
  <si>
    <t xml:space="preserve">19.RS.056                            </t>
  </si>
  <si>
    <t xml:space="preserve">19.IN.007                         </t>
  </si>
  <si>
    <t xml:space="preserve">19.IN.007                           </t>
  </si>
  <si>
    <t xml:space="preserve">19.ЕN.013                         </t>
  </si>
  <si>
    <t xml:space="preserve">19.ЕN.013                          </t>
  </si>
  <si>
    <t xml:space="preserve">19.ЕN.021                          </t>
  </si>
  <si>
    <t xml:space="preserve">19.ЕN.029                          </t>
  </si>
  <si>
    <t xml:space="preserve">19.ЕN.029                         </t>
  </si>
  <si>
    <t xml:space="preserve">12.WS.388                </t>
  </si>
  <si>
    <t xml:space="preserve">12.WS.388              </t>
  </si>
  <si>
    <t xml:space="preserve">12.WS.388             </t>
  </si>
  <si>
    <t>объектов капитального строительства и объектов недвижимости, приобретаемых для муниципальных нужд, города Брянска на 2022 год и на плановый период 2023 и 2024 годов</t>
  </si>
  <si>
    <t>Реконструкция объекта: "Напорный канализационный коллектор от технологического комплекса ГКНС-4 ул. Береговой-Флотская до технологического комплекса ГКНС "Первомайская" в Бежицком районе г. Брянска. Переход через р. Десна (дюкер) в двухтрубном исполнении                   D 800 мм"</t>
  </si>
  <si>
    <t>Технологический комплекс КНС РНС  Брянск-1 в Володарском районе                               г. Брянска. Напорный канализационный коллектор. Переход через р. Десна (дюкер) D 600 мм</t>
  </si>
  <si>
    <t>Переход железнодорожного пути водопроводом диаметром 150 мм в                                                     р.п. Радица-Крыловка Бежицкого района г. Брянска</t>
  </si>
  <si>
    <t>2022-2024 годы</t>
  </si>
  <si>
    <t>115 квартир</t>
  </si>
  <si>
    <t>ориентировочно  6 835 000,00</t>
  </si>
  <si>
    <t>ориентировочно 12 700 000,00</t>
  </si>
  <si>
    <t>ориентировочно   47 968 529,88</t>
  </si>
  <si>
    <t xml:space="preserve">    843 п.м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</si>
  <si>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0409 024 0310181 414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</si>
  <si>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0409 024 0310181 414</t>
    </r>
  </si>
  <si>
    <t>Подпрограмма "Жилищное хозяйство города Брянска"</t>
  </si>
  <si>
    <t>Региональный проект "Обеспечение устойчивого сокращения непригодного для проживания жилищного фонда (Брянская область)"</t>
  </si>
  <si>
    <t>Подпрограмма "Коммунальное хозяйство города Брянска"</t>
  </si>
  <si>
    <t>Основное мероприятие подпрограммы</t>
  </si>
  <si>
    <t>Основное мероприятие программы "Обеспечение мероприятий по решению прочих вопросов  в области ЖКХ"</t>
  </si>
  <si>
    <t>Строительство детского сада по ул. Флотской в Бежицком районе города Брянска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</si>
  <si>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0702 054 1081680 414</t>
    </r>
  </si>
  <si>
    <t>Дополнительное образование детей</t>
  </si>
  <si>
    <t>Массовый спорт</t>
  </si>
  <si>
    <t>Физическая культура</t>
  </si>
  <si>
    <t>22-50820-0000-00000                                           Обл 310</t>
  </si>
  <si>
    <t xml:space="preserve">22-50820-0000-00000                                       </t>
  </si>
  <si>
    <t>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04.02.2022  № 300-п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</si>
</sst>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2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2"/>
      <name val="Arial Cyr"/>
      <charset val="204"/>
    </font>
    <font>
      <sz val="12"/>
      <color indexed="10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0" fillId="0" borderId="0">
      <alignment vertical="top" wrapText="1"/>
    </xf>
  </cellStyleXfs>
  <cellXfs count="335">
    <xf numFmtId="0" fontId="0" fillId="0" borderId="0" xfId="0"/>
    <xf numFmtId="164" fontId="3" fillId="0" borderId="0" xfId="1" applyFont="1" applyAlignment="1">
      <alignment horizontal="center"/>
    </xf>
    <xf numFmtId="0" fontId="4" fillId="0" borderId="0" xfId="0" applyFont="1"/>
    <xf numFmtId="4" fontId="0" fillId="0" borderId="0" xfId="0" applyNumberFormat="1" applyAlignment="1">
      <alignment horizontal="left" vertical="top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4" fillId="0" borderId="3" xfId="0" applyNumberFormat="1" applyFont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4" fontId="4" fillId="0" borderId="4" xfId="0" applyNumberFormat="1" applyFont="1" applyBorder="1" applyAlignment="1">
      <alignment horizontal="center" vertical="top"/>
    </xf>
    <xf numFmtId="4" fontId="4" fillId="0" borderId="6" xfId="0" applyNumberFormat="1" applyFont="1" applyBorder="1" applyAlignment="1">
      <alignment horizontal="center" vertical="top"/>
    </xf>
    <xf numFmtId="4" fontId="4" fillId="0" borderId="7" xfId="0" applyNumberFormat="1" applyFont="1" applyBorder="1" applyAlignment="1">
      <alignment horizontal="center" vertical="top"/>
    </xf>
    <xf numFmtId="0" fontId="8" fillId="0" borderId="4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top"/>
    </xf>
    <xf numFmtId="4" fontId="4" fillId="0" borderId="0" xfId="0" applyNumberFormat="1" applyFont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4" fontId="6" fillId="0" borderId="0" xfId="0" applyNumberFormat="1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/>
    </xf>
    <xf numFmtId="4" fontId="4" fillId="0" borderId="3" xfId="0" applyNumberFormat="1" applyFont="1" applyBorder="1" applyAlignment="1">
      <alignment horizontal="center" vertical="top" wrapText="1"/>
    </xf>
    <xf numFmtId="4" fontId="4" fillId="0" borderId="6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8" fillId="0" borderId="5" xfId="0" applyFont="1" applyBorder="1" applyAlignment="1">
      <alignment vertical="top" wrapText="1"/>
    </xf>
    <xf numFmtId="4" fontId="5" fillId="0" borderId="5" xfId="0" applyNumberFormat="1" applyFont="1" applyBorder="1" applyAlignment="1">
      <alignment horizontal="center" vertical="top" wrapText="1"/>
    </xf>
    <xf numFmtId="0" fontId="5" fillId="0" borderId="5" xfId="0" applyFont="1" applyFill="1" applyBorder="1" applyAlignment="1">
      <alignment vertical="top" wrapText="1"/>
    </xf>
    <xf numFmtId="0" fontId="4" fillId="0" borderId="8" xfId="0" applyFont="1" applyBorder="1" applyAlignment="1">
      <alignment horizontal="center" vertical="top"/>
    </xf>
    <xf numFmtId="4" fontId="4" fillId="0" borderId="8" xfId="0" applyNumberFormat="1" applyFont="1" applyBorder="1" applyAlignment="1">
      <alignment horizontal="center" vertical="top"/>
    </xf>
    <xf numFmtId="49" fontId="4" fillId="0" borderId="8" xfId="0" applyNumberFormat="1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0" fontId="12" fillId="0" borderId="3" xfId="0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6" fillId="0" borderId="9" xfId="0" applyFont="1" applyBorder="1" applyAlignment="1">
      <alignment horizontal="right" wrapText="1"/>
    </xf>
    <xf numFmtId="0" fontId="5" fillId="2" borderId="5" xfId="0" applyFont="1" applyFill="1" applyBorder="1" applyAlignment="1">
      <alignment vertical="top" wrapText="1"/>
    </xf>
    <xf numFmtId="0" fontId="5" fillId="3" borderId="5" xfId="0" applyFont="1" applyFill="1" applyBorder="1" applyAlignment="1">
      <alignment vertical="top" wrapText="1"/>
    </xf>
    <xf numFmtId="4" fontId="5" fillId="2" borderId="5" xfId="0" applyNumberFormat="1" applyFont="1" applyFill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4" fillId="0" borderId="8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0" fontId="11" fillId="0" borderId="5" xfId="0" applyFont="1" applyBorder="1" applyAlignment="1">
      <alignment horizontal="center" vertical="top"/>
    </xf>
    <xf numFmtId="4" fontId="11" fillId="0" borderId="5" xfId="0" applyNumberFormat="1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/>
    </xf>
    <xf numFmtId="0" fontId="4" fillId="0" borderId="5" xfId="0" applyFont="1" applyBorder="1"/>
    <xf numFmtId="4" fontId="4" fillId="0" borderId="5" xfId="0" applyNumberFormat="1" applyFont="1" applyBorder="1"/>
    <xf numFmtId="49" fontId="4" fillId="0" borderId="5" xfId="0" applyNumberFormat="1" applyFont="1" applyBorder="1" applyAlignment="1">
      <alignment horizontal="left" vertical="top" wrapText="1"/>
    </xf>
    <xf numFmtId="0" fontId="4" fillId="3" borderId="5" xfId="0" applyFont="1" applyFill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top"/>
    </xf>
    <xf numFmtId="0" fontId="8" fillId="0" borderId="7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4" fontId="1" fillId="0" borderId="0" xfId="0" applyNumberFormat="1" applyFont="1" applyAlignment="1">
      <alignment horizontal="left" vertical="top"/>
    </xf>
    <xf numFmtId="4" fontId="13" fillId="0" borderId="0" xfId="0" applyNumberFormat="1" applyFont="1" applyAlignment="1">
      <alignment horizontal="left" vertical="top"/>
    </xf>
    <xf numFmtId="0" fontId="9" fillId="0" borderId="5" xfId="0" applyFont="1" applyBorder="1" applyAlignment="1">
      <alignment vertical="top" wrapText="1"/>
    </xf>
    <xf numFmtId="4" fontId="9" fillId="0" borderId="5" xfId="0" applyNumberFormat="1" applyFont="1" applyBorder="1" applyAlignment="1">
      <alignment horizontal="center" vertical="top"/>
    </xf>
    <xf numFmtId="0" fontId="5" fillId="3" borderId="5" xfId="0" applyFont="1" applyFill="1" applyBorder="1"/>
    <xf numFmtId="4" fontId="5" fillId="3" borderId="5" xfId="0" applyNumberFormat="1" applyFont="1" applyFill="1" applyBorder="1"/>
    <xf numFmtId="4" fontId="5" fillId="3" borderId="5" xfId="0" applyNumberFormat="1" applyFont="1" applyFill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4" fontId="4" fillId="3" borderId="5" xfId="0" applyNumberFormat="1" applyFont="1" applyFill="1" applyBorder="1" applyAlignment="1">
      <alignment horizontal="center" vertical="top"/>
    </xf>
    <xf numFmtId="0" fontId="8" fillId="3" borderId="5" xfId="0" applyFont="1" applyFill="1" applyBorder="1" applyAlignment="1">
      <alignment vertical="top" wrapText="1"/>
    </xf>
    <xf numFmtId="4" fontId="4" fillId="3" borderId="5" xfId="0" applyNumberFormat="1" applyFont="1" applyFill="1" applyBorder="1" applyAlignment="1">
      <alignment horizontal="center" vertical="top" wrapText="1"/>
    </xf>
    <xf numFmtId="4" fontId="9" fillId="0" borderId="5" xfId="0" applyNumberFormat="1" applyFont="1" applyBorder="1" applyAlignment="1">
      <alignment horizontal="center" vertical="top" wrapText="1"/>
    </xf>
    <xf numFmtId="4" fontId="14" fillId="0" borderId="0" xfId="0" applyNumberFormat="1" applyFont="1" applyAlignment="1">
      <alignment horizontal="left" vertical="top"/>
    </xf>
    <xf numFmtId="4" fontId="4" fillId="0" borderId="0" xfId="0" applyNumberFormat="1" applyFont="1"/>
    <xf numFmtId="4" fontId="4" fillId="0" borderId="0" xfId="0" applyNumberFormat="1" applyFont="1" applyAlignment="1">
      <alignment horizontal="left" vertical="top"/>
    </xf>
    <xf numFmtId="4" fontId="15" fillId="0" borderId="2" xfId="0" applyNumberFormat="1" applyFont="1" applyBorder="1" applyAlignment="1">
      <alignment horizontal="center" vertical="top"/>
    </xf>
    <xf numFmtId="4" fontId="15" fillId="0" borderId="1" xfId="0" applyNumberFormat="1" applyFont="1" applyBorder="1" applyAlignment="1">
      <alignment horizontal="center" vertical="top"/>
    </xf>
    <xf numFmtId="4" fontId="4" fillId="0" borderId="7" xfId="0" applyNumberFormat="1" applyFont="1" applyBorder="1" applyAlignment="1">
      <alignment horizontal="center" vertical="top" wrapText="1"/>
    </xf>
    <xf numFmtId="4" fontId="5" fillId="0" borderId="5" xfId="0" applyNumberFormat="1" applyFont="1" applyBorder="1" applyAlignment="1">
      <alignment horizontal="center" vertical="top"/>
    </xf>
    <xf numFmtId="0" fontId="4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4" fontId="15" fillId="0" borderId="10" xfId="0" applyNumberFormat="1" applyFont="1" applyBorder="1" applyAlignment="1">
      <alignment horizontal="center" vertical="top"/>
    </xf>
    <xf numFmtId="4" fontId="9" fillId="0" borderId="5" xfId="0" applyNumberFormat="1" applyFont="1" applyBorder="1" applyAlignment="1">
      <alignment horizontal="center" vertical="center"/>
    </xf>
    <xf numFmtId="0" fontId="4" fillId="0" borderId="3" xfId="0" applyFont="1" applyBorder="1"/>
    <xf numFmtId="4" fontId="4" fillId="0" borderId="3" xfId="0" applyNumberFormat="1" applyFont="1" applyBorder="1"/>
    <xf numFmtId="4" fontId="5" fillId="3" borderId="5" xfId="0" applyNumberFormat="1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/>
    </xf>
    <xf numFmtId="4" fontId="4" fillId="0" borderId="5" xfId="0" applyNumberFormat="1" applyFont="1" applyBorder="1" applyAlignment="1">
      <alignment horizontal="center"/>
    </xf>
    <xf numFmtId="0" fontId="8" fillId="0" borderId="6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/>
    </xf>
    <xf numFmtId="4" fontId="16" fillId="0" borderId="0" xfId="0" applyNumberFormat="1" applyFont="1" applyAlignment="1">
      <alignment horizontal="left" vertical="top"/>
    </xf>
    <xf numFmtId="0" fontId="12" fillId="0" borderId="8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/>
    </xf>
    <xf numFmtId="4" fontId="17" fillId="0" borderId="0" xfId="0" applyNumberFormat="1" applyFont="1" applyBorder="1" applyAlignment="1">
      <alignment horizontal="center" vertical="top"/>
    </xf>
    <xf numFmtId="0" fontId="8" fillId="0" borderId="2" xfId="0" applyFont="1" applyBorder="1" applyAlignment="1">
      <alignment vertical="top" wrapText="1"/>
    </xf>
    <xf numFmtId="0" fontId="13" fillId="0" borderId="0" xfId="0" applyFont="1" applyAlignment="1">
      <alignment horizontal="right" vertical="top"/>
    </xf>
    <xf numFmtId="4" fontId="4" fillId="0" borderId="0" xfId="0" applyNumberFormat="1" applyFont="1" applyBorder="1" applyAlignment="1">
      <alignment horizontal="left" vertical="top"/>
    </xf>
    <xf numFmtId="4" fontId="4" fillId="0" borderId="8" xfId="0" applyNumberFormat="1" applyFont="1" applyFill="1" applyBorder="1" applyAlignment="1">
      <alignment horizontal="center" vertical="top"/>
    </xf>
    <xf numFmtId="49" fontId="18" fillId="0" borderId="5" xfId="0" applyNumberFormat="1" applyFont="1" applyBorder="1" applyAlignment="1">
      <alignment horizontal="left" vertical="top" wrapText="1"/>
    </xf>
    <xf numFmtId="0" fontId="18" fillId="0" borderId="5" xfId="0" applyFont="1" applyBorder="1" applyAlignment="1">
      <alignment horizontal="center" vertical="top"/>
    </xf>
    <xf numFmtId="4" fontId="18" fillId="0" borderId="5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left" vertical="top" wrapText="1"/>
    </xf>
    <xf numFmtId="0" fontId="15" fillId="0" borderId="3" xfId="0" applyFont="1" applyFill="1" applyBorder="1" applyAlignment="1">
      <alignment horizontal="center" vertical="top"/>
    </xf>
    <xf numFmtId="4" fontId="15" fillId="0" borderId="3" xfId="0" applyNumberFormat="1" applyFont="1" applyFill="1" applyBorder="1" applyAlignment="1">
      <alignment horizontal="center" vertical="top"/>
    </xf>
    <xf numFmtId="49" fontId="4" fillId="0" borderId="5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4" fontId="9" fillId="0" borderId="3" xfId="0" applyNumberFormat="1" applyFont="1" applyBorder="1"/>
    <xf numFmtId="0" fontId="9" fillId="0" borderId="3" xfId="0" applyFont="1" applyBorder="1"/>
    <xf numFmtId="4" fontId="4" fillId="0" borderId="3" xfId="0" applyNumberFormat="1" applyFont="1" applyFill="1" applyBorder="1" applyAlignment="1">
      <alignment horizontal="center" vertical="top"/>
    </xf>
    <xf numFmtId="4" fontId="4" fillId="0" borderId="4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vertical="top" wrapText="1"/>
    </xf>
    <xf numFmtId="0" fontId="8" fillId="0" borderId="7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4" fontId="8" fillId="0" borderId="4" xfId="0" applyNumberFormat="1" applyFont="1" applyBorder="1" applyAlignment="1">
      <alignment horizontal="center" vertical="top"/>
    </xf>
    <xf numFmtId="4" fontId="12" fillId="0" borderId="3" xfId="0" applyNumberFormat="1" applyFont="1" applyBorder="1" applyAlignment="1">
      <alignment horizontal="center" vertical="top"/>
    </xf>
    <xf numFmtId="49" fontId="4" fillId="0" borderId="7" xfId="0" applyNumberFormat="1" applyFont="1" applyBorder="1" applyAlignment="1">
      <alignment horizontal="left" vertical="top" wrapText="1"/>
    </xf>
    <xf numFmtId="0" fontId="4" fillId="0" borderId="8" xfId="0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164" fontId="10" fillId="0" borderId="11" xfId="1" applyFont="1" applyBorder="1" applyAlignment="1">
      <alignment horizontal="center" vertical="top" wrapText="1"/>
    </xf>
    <xf numFmtId="4" fontId="4" fillId="0" borderId="6" xfId="0" applyNumberFormat="1" applyFont="1" applyFill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left" vertical="top" wrapText="1"/>
    </xf>
    <xf numFmtId="0" fontId="4" fillId="0" borderId="6" xfId="0" applyFont="1" applyBorder="1"/>
    <xf numFmtId="4" fontId="4" fillId="0" borderId="6" xfId="0" applyNumberFormat="1" applyFont="1" applyBorder="1"/>
    <xf numFmtId="4" fontId="0" fillId="0" borderId="12" xfId="0" applyNumberFormat="1" applyBorder="1" applyAlignment="1">
      <alignment horizontal="left" vertical="top"/>
    </xf>
    <xf numFmtId="0" fontId="8" fillId="0" borderId="3" xfId="0" applyFont="1" applyFill="1" applyBorder="1" applyAlignment="1">
      <alignment vertical="top" wrapText="1"/>
    </xf>
    <xf numFmtId="4" fontId="16" fillId="0" borderId="0" xfId="0" applyNumberFormat="1" applyFont="1"/>
    <xf numFmtId="0" fontId="9" fillId="0" borderId="5" xfId="0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4" fontId="0" fillId="0" borderId="0" xfId="0" applyNumberFormat="1"/>
    <xf numFmtId="4" fontId="4" fillId="0" borderId="1" xfId="0" applyNumberFormat="1" applyFont="1" applyFill="1" applyBorder="1" applyAlignment="1">
      <alignment horizontal="center" vertical="top"/>
    </xf>
    <xf numFmtId="0" fontId="12" fillId="0" borderId="6" xfId="0" applyFont="1" applyFill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4" fontId="4" fillId="0" borderId="7" xfId="0" applyNumberFormat="1" applyFont="1" applyFill="1" applyBorder="1" applyAlignment="1">
      <alignment horizontal="center" vertical="top"/>
    </xf>
    <xf numFmtId="4" fontId="19" fillId="0" borderId="0" xfId="0" applyNumberFormat="1" applyFont="1"/>
    <xf numFmtId="4" fontId="4" fillId="0" borderId="2" xfId="0" applyNumberFormat="1" applyFont="1" applyFill="1" applyBorder="1" applyAlignment="1">
      <alignment horizontal="center" vertical="top"/>
    </xf>
    <xf numFmtId="4" fontId="12" fillId="0" borderId="1" xfId="0" applyNumberFormat="1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4" fontId="11" fillId="0" borderId="3" xfId="0" applyNumberFormat="1" applyFont="1" applyFill="1" applyBorder="1" applyAlignment="1">
      <alignment horizontal="center" vertical="top"/>
    </xf>
    <xf numFmtId="4" fontId="11" fillId="0" borderId="4" xfId="0" applyNumberFormat="1" applyFont="1" applyFill="1" applyBorder="1" applyAlignment="1">
      <alignment horizontal="center" vertical="top"/>
    </xf>
    <xf numFmtId="0" fontId="4" fillId="0" borderId="3" xfId="0" applyFont="1" applyBorder="1" applyAlignment="1">
      <alignment vertical="top" wrapText="1"/>
    </xf>
    <xf numFmtId="14" fontId="4" fillId="0" borderId="3" xfId="0" applyNumberFormat="1" applyFont="1" applyBorder="1" applyAlignment="1">
      <alignment vertical="top" wrapText="1"/>
    </xf>
    <xf numFmtId="4" fontId="4" fillId="0" borderId="8" xfId="0" applyNumberFormat="1" applyFont="1" applyFill="1" applyBorder="1" applyAlignment="1">
      <alignment horizontal="center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center" vertical="top"/>
    </xf>
    <xf numFmtId="49" fontId="4" fillId="0" borderId="13" xfId="0" applyNumberFormat="1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/>
    </xf>
    <xf numFmtId="49" fontId="4" fillId="0" borderId="14" xfId="0" applyNumberFormat="1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4" fontId="16" fillId="0" borderId="0" xfId="0" applyNumberFormat="1" applyFont="1" applyAlignment="1">
      <alignment vertical="top"/>
    </xf>
    <xf numFmtId="4" fontId="11" fillId="0" borderId="0" xfId="0" applyNumberFormat="1" applyFont="1" applyAlignment="1">
      <alignment horizontal="left" vertical="top"/>
    </xf>
    <xf numFmtId="4" fontId="11" fillId="0" borderId="1" xfId="0" applyNumberFormat="1" applyFont="1" applyBorder="1" applyAlignment="1">
      <alignment horizontal="center" vertical="top"/>
    </xf>
    <xf numFmtId="4" fontId="11" fillId="0" borderId="6" xfId="0" applyNumberFormat="1" applyFont="1" applyBorder="1" applyAlignment="1">
      <alignment horizontal="center" vertical="top"/>
    </xf>
    <xf numFmtId="4" fontId="11" fillId="0" borderId="2" xfId="0" applyNumberFormat="1" applyFont="1" applyBorder="1" applyAlignment="1">
      <alignment horizontal="center" vertical="top"/>
    </xf>
    <xf numFmtId="0" fontId="11" fillId="0" borderId="7" xfId="0" applyFont="1" applyBorder="1" applyAlignment="1">
      <alignment horizontal="center" vertical="top"/>
    </xf>
    <xf numFmtId="4" fontId="11" fillId="0" borderId="7" xfId="0" applyNumberFormat="1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4" fontId="11" fillId="0" borderId="4" xfId="0" applyNumberFormat="1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4" fontId="11" fillId="0" borderId="3" xfId="0" applyNumberFormat="1" applyFont="1" applyBorder="1" applyAlignment="1">
      <alignment horizontal="center" vertical="top"/>
    </xf>
    <xf numFmtId="0" fontId="11" fillId="0" borderId="3" xfId="0" applyFont="1" applyBorder="1" applyAlignment="1">
      <alignment vertical="top" wrapText="1"/>
    </xf>
    <xf numFmtId="14" fontId="11" fillId="0" borderId="3" xfId="0" applyNumberFormat="1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14" fontId="11" fillId="0" borderId="4" xfId="0" applyNumberFormat="1" applyFont="1" applyBorder="1" applyAlignment="1">
      <alignment vertical="top" wrapText="1"/>
    </xf>
    <xf numFmtId="4" fontId="4" fillId="0" borderId="5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top"/>
    </xf>
    <xf numFmtId="4" fontId="4" fillId="0" borderId="10" xfId="0" applyNumberFormat="1" applyFont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top"/>
    </xf>
    <xf numFmtId="4" fontId="8" fillId="0" borderId="5" xfId="0" applyNumberFormat="1" applyFont="1" applyBorder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0" fontId="13" fillId="0" borderId="3" xfId="0" applyFont="1" applyBorder="1"/>
    <xf numFmtId="0" fontId="11" fillId="0" borderId="6" xfId="0" applyFont="1" applyBorder="1" applyAlignment="1">
      <alignment horizontal="center" vertical="top"/>
    </xf>
    <xf numFmtId="0" fontId="11" fillId="0" borderId="3" xfId="0" applyFont="1" applyFill="1" applyBorder="1" applyAlignment="1">
      <alignment horizontal="center" vertical="top"/>
    </xf>
    <xf numFmtId="0" fontId="11" fillId="0" borderId="15" xfId="0" applyFont="1" applyBorder="1" applyAlignment="1">
      <alignment horizontal="center" vertical="top"/>
    </xf>
    <xf numFmtId="0" fontId="11" fillId="0" borderId="15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4" fontId="5" fillId="0" borderId="8" xfId="0" applyNumberFormat="1" applyFont="1" applyFill="1" applyBorder="1" applyAlignment="1">
      <alignment horizontal="center" vertical="top"/>
    </xf>
    <xf numFmtId="4" fontId="7" fillId="0" borderId="0" xfId="0" applyNumberFormat="1" applyFont="1" applyAlignment="1">
      <alignment horizontal="left" vertical="top"/>
    </xf>
    <xf numFmtId="0" fontId="8" fillId="0" borderId="6" xfId="0" applyFont="1" applyFill="1" applyBorder="1" applyAlignment="1">
      <alignment vertical="top" wrapText="1"/>
    </xf>
    <xf numFmtId="0" fontId="8" fillId="4" borderId="0" xfId="0" applyFont="1" applyFill="1" applyBorder="1" applyAlignment="1">
      <alignment vertical="top" wrapText="1"/>
    </xf>
    <xf numFmtId="49" fontId="4" fillId="4" borderId="0" xfId="0" applyNumberFormat="1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vertical="top" wrapText="1"/>
    </xf>
    <xf numFmtId="4" fontId="5" fillId="2" borderId="5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  <xf numFmtId="4" fontId="4" fillId="0" borderId="0" xfId="0" applyNumberFormat="1" applyFont="1" applyFill="1" applyBorder="1" applyAlignment="1">
      <alignment horizontal="center" vertical="top" wrapText="1"/>
    </xf>
    <xf numFmtId="4" fontId="4" fillId="0" borderId="0" xfId="0" applyNumberFormat="1" applyFont="1" applyBorder="1" applyAlignment="1">
      <alignment horizontal="center" vertical="top" wrapText="1"/>
    </xf>
    <xf numFmtId="0" fontId="8" fillId="0" borderId="12" xfId="0" applyFont="1" applyBorder="1" applyAlignment="1">
      <alignment vertical="top" wrapText="1"/>
    </xf>
    <xf numFmtId="49" fontId="4" fillId="0" borderId="0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5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top" wrapText="1"/>
    </xf>
    <xf numFmtId="4" fontId="13" fillId="0" borderId="3" xfId="0" applyNumberFormat="1" applyFont="1" applyBorder="1"/>
    <xf numFmtId="0" fontId="4" fillId="0" borderId="3" xfId="0" applyFont="1" applyFill="1" applyBorder="1"/>
    <xf numFmtId="0" fontId="4" fillId="0" borderId="4" xfId="0" applyFont="1" applyFill="1" applyBorder="1" applyAlignment="1">
      <alignment horizontal="center" vertical="top" wrapText="1"/>
    </xf>
    <xf numFmtId="0" fontId="11" fillId="0" borderId="5" xfId="0" applyFont="1" applyBorder="1" applyAlignment="1">
      <alignment vertical="top" wrapText="1"/>
    </xf>
    <xf numFmtId="14" fontId="11" fillId="0" borderId="5" xfId="0" applyNumberFormat="1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5" fillId="2" borderId="5" xfId="0" applyFont="1" applyFill="1" applyBorder="1" applyAlignment="1">
      <alignment horizontal="center" vertical="top"/>
    </xf>
    <xf numFmtId="4" fontId="15" fillId="2" borderId="5" xfId="0" applyNumberFormat="1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0" fontId="11" fillId="0" borderId="1" xfId="0" applyFont="1" applyBorder="1" applyAlignment="1">
      <alignment horizontal="center" vertical="top"/>
    </xf>
    <xf numFmtId="4" fontId="11" fillId="0" borderId="1" xfId="0" applyNumberFormat="1" applyFont="1" applyFill="1" applyBorder="1" applyAlignment="1">
      <alignment horizontal="center" vertical="top"/>
    </xf>
    <xf numFmtId="4" fontId="4" fillId="0" borderId="16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11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vertical="top" wrapText="1"/>
    </xf>
    <xf numFmtId="49" fontId="4" fillId="0" borderId="17" xfId="0" applyNumberFormat="1" applyFont="1" applyBorder="1" applyAlignment="1">
      <alignment horizontal="left" vertical="top" wrapText="1"/>
    </xf>
    <xf numFmtId="0" fontId="4" fillId="0" borderId="10" xfId="0" applyFont="1" applyBorder="1" applyAlignment="1">
      <alignment horizontal="center" vertical="top"/>
    </xf>
    <xf numFmtId="4" fontId="4" fillId="0" borderId="10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vertic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21" fillId="0" borderId="5" xfId="0" applyFont="1" applyBorder="1" applyAlignment="1">
      <alignment vertical="top" wrapText="1"/>
    </xf>
    <xf numFmtId="0" fontId="5" fillId="0" borderId="6" xfId="0" applyFont="1" applyFill="1" applyBorder="1" applyAlignment="1">
      <alignment horizontal="center" vertical="top"/>
    </xf>
    <xf numFmtId="4" fontId="5" fillId="0" borderId="6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vertical="top" wrapText="1"/>
    </xf>
    <xf numFmtId="0" fontId="11" fillId="0" borderId="18" xfId="0" applyFont="1" applyFill="1" applyBorder="1" applyAlignment="1">
      <alignment horizontal="center" vertical="top"/>
    </xf>
    <xf numFmtId="49" fontId="11" fillId="0" borderId="1" xfId="0" applyNumberFormat="1" applyFont="1" applyBorder="1" applyAlignment="1">
      <alignment horizontal="left" vertical="top" wrapText="1"/>
    </xf>
    <xf numFmtId="49" fontId="11" fillId="0" borderId="3" xfId="0" applyNumberFormat="1" applyFont="1" applyBorder="1" applyAlignment="1">
      <alignment horizontal="left" vertical="top" wrapText="1"/>
    </xf>
    <xf numFmtId="4" fontId="8" fillId="0" borderId="10" xfId="0" applyNumberFormat="1" applyFont="1" applyBorder="1" applyAlignment="1">
      <alignment horizontal="center" vertical="top"/>
    </xf>
    <xf numFmtId="4" fontId="8" fillId="0" borderId="2" xfId="0" applyNumberFormat="1" applyFont="1" applyBorder="1" applyAlignment="1">
      <alignment horizontal="center" vertical="top"/>
    </xf>
    <xf numFmtId="4" fontId="8" fillId="0" borderId="7" xfId="0" applyNumberFormat="1" applyFont="1" applyFill="1" applyBorder="1" applyAlignment="1">
      <alignment horizontal="center" vertical="top"/>
    </xf>
    <xf numFmtId="0" fontId="22" fillId="0" borderId="8" xfId="0" applyFont="1" applyBorder="1" applyAlignment="1">
      <alignment vertical="top" wrapText="1"/>
    </xf>
    <xf numFmtId="0" fontId="23" fillId="0" borderId="3" xfId="0" applyFont="1" applyBorder="1" applyAlignment="1">
      <alignment vertical="top" wrapText="1"/>
    </xf>
    <xf numFmtId="0" fontId="23" fillId="0" borderId="2" xfId="0" applyFont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top"/>
    </xf>
    <xf numFmtId="4" fontId="8" fillId="0" borderId="6" xfId="0" applyNumberFormat="1" applyFont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5" xfId="0" applyFont="1" applyBorder="1" applyAlignment="1">
      <alignment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top" wrapText="1"/>
    </xf>
    <xf numFmtId="0" fontId="20" fillId="0" borderId="20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4" fontId="4" fillId="0" borderId="5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/>
    </xf>
    <xf numFmtId="4" fontId="5" fillId="0" borderId="5" xfId="0" applyNumberFormat="1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center" vertical="top"/>
    </xf>
    <xf numFmtId="0" fontId="20" fillId="0" borderId="6" xfId="0" applyFont="1" applyBorder="1" applyAlignment="1">
      <alignment vertical="center" wrapText="1"/>
    </xf>
    <xf numFmtId="0" fontId="4" fillId="0" borderId="3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20" fillId="0" borderId="21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top"/>
    </xf>
    <xf numFmtId="0" fontId="2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top"/>
    </xf>
    <xf numFmtId="0" fontId="4" fillId="0" borderId="3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top"/>
    </xf>
    <xf numFmtId="4" fontId="4" fillId="2" borderId="5" xfId="0" applyNumberFormat="1" applyFont="1" applyFill="1" applyBorder="1" applyAlignment="1">
      <alignment horizontal="center" vertical="top"/>
    </xf>
    <xf numFmtId="4" fontId="4" fillId="0" borderId="6" xfId="0" applyNumberFormat="1" applyFont="1" applyFill="1" applyBorder="1" applyAlignment="1">
      <alignment horizontal="center" vertical="top" wrapText="1"/>
    </xf>
    <xf numFmtId="4" fontId="11" fillId="0" borderId="8" xfId="0" applyNumberFormat="1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justify"/>
    </xf>
    <xf numFmtId="4" fontId="4" fillId="0" borderId="19" xfId="0" applyNumberFormat="1" applyFont="1" applyFill="1" applyBorder="1" applyAlignment="1">
      <alignment vertical="top"/>
    </xf>
    <xf numFmtId="4" fontId="16" fillId="0" borderId="0" xfId="0" applyNumberFormat="1" applyFont="1" applyAlignment="1">
      <alignment horizontal="center" vertical="top"/>
    </xf>
    <xf numFmtId="0" fontId="4" fillId="0" borderId="6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vertical="top" wrapText="1"/>
    </xf>
    <xf numFmtId="14" fontId="4" fillId="0" borderId="6" xfId="0" applyNumberFormat="1" applyFont="1" applyFill="1" applyBorder="1" applyAlignment="1">
      <alignment horizontal="center" vertical="top" wrapText="1"/>
    </xf>
    <xf numFmtId="4" fontId="4" fillId="0" borderId="6" xfId="0" applyNumberFormat="1" applyFont="1" applyFill="1" applyBorder="1" applyAlignment="1">
      <alignment vertical="top" wrapText="1"/>
    </xf>
    <xf numFmtId="0" fontId="9" fillId="0" borderId="5" xfId="0" applyFont="1" applyFill="1" applyBorder="1" applyAlignment="1">
      <alignment vertical="center" wrapText="1"/>
    </xf>
    <xf numFmtId="0" fontId="20" fillId="0" borderId="6" xfId="0" applyFont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top" wrapText="1"/>
    </xf>
    <xf numFmtId="0" fontId="11" fillId="0" borderId="5" xfId="0" applyFont="1" applyBorder="1"/>
    <xf numFmtId="0" fontId="11" fillId="0" borderId="4" xfId="0" applyFont="1" applyFill="1" applyBorder="1" applyAlignment="1">
      <alignment horizontal="center" vertical="top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4" fontId="8" fillId="0" borderId="3" xfId="0" applyNumberFormat="1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4" fontId="5" fillId="0" borderId="3" xfId="0" applyNumberFormat="1" applyFont="1" applyFill="1" applyBorder="1" applyAlignment="1">
      <alignment horizontal="center" vertical="top"/>
    </xf>
    <xf numFmtId="0" fontId="4" fillId="0" borderId="8" xfId="0" applyFont="1" applyBorder="1" applyAlignment="1">
      <alignment vertical="center" wrapText="1"/>
    </xf>
    <xf numFmtId="0" fontId="23" fillId="0" borderId="4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4" fontId="6" fillId="0" borderId="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horizontal="right"/>
    </xf>
    <xf numFmtId="4" fontId="6" fillId="0" borderId="0" xfId="0" applyNumberFormat="1" applyFont="1" applyBorder="1" applyAlignment="1">
      <alignment horizontal="right" vertical="top"/>
    </xf>
    <xf numFmtId="0" fontId="6" fillId="0" borderId="9" xfId="0" applyFont="1" applyBorder="1" applyAlignment="1">
      <alignment horizontal="right" vertical="top"/>
    </xf>
    <xf numFmtId="0" fontId="5" fillId="3" borderId="22" xfId="0" applyFont="1" applyFill="1" applyBorder="1" applyAlignment="1">
      <alignment vertical="top" wrapText="1"/>
    </xf>
    <xf numFmtId="0" fontId="5" fillId="3" borderId="13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13" xfId="0" applyFont="1" applyFill="1" applyBorder="1" applyAlignment="1">
      <alignment vertical="center" wrapText="1"/>
    </xf>
    <xf numFmtId="0" fontId="5" fillId="2" borderId="22" xfId="0" applyFont="1" applyFill="1" applyBorder="1" applyAlignment="1">
      <alignment vertical="top" wrapText="1"/>
    </xf>
    <xf numFmtId="0" fontId="5" fillId="2" borderId="13" xfId="0" applyFont="1" applyFill="1" applyBorder="1" applyAlignment="1">
      <alignment vertical="top" wrapText="1"/>
    </xf>
    <xf numFmtId="0" fontId="5" fillId="3" borderId="5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9" fillId="3" borderId="13" xfId="0" applyFont="1" applyFill="1" applyBorder="1" applyAlignment="1">
      <alignment vertical="top" wrapText="1"/>
    </xf>
    <xf numFmtId="0" fontId="5" fillId="3" borderId="10" xfId="0" applyFont="1" applyFill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left" vertical="top" wrapText="1"/>
    </xf>
    <xf numFmtId="164" fontId="4" fillId="0" borderId="5" xfId="1" applyFont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164" fontId="10" fillId="0" borderId="0" xfId="1" applyFont="1" applyAlignment="1">
      <alignment horizontal="center"/>
    </xf>
    <xf numFmtId="164" fontId="10" fillId="0" borderId="11" xfId="1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4">
    <cellStyle name="Денежный" xfId="1" builtinId="4"/>
    <cellStyle name="Денежный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7"/>
  <sheetViews>
    <sheetView tabSelected="1" view="pageBreakPreview" topLeftCell="A4" zoomScaleNormal="75" zoomScaleSheetLayoutView="90" workbookViewId="0">
      <selection activeCell="L1" sqref="L1:N1048576"/>
    </sheetView>
  </sheetViews>
  <sheetFormatPr defaultRowHeight="12.75" x14ac:dyDescent="0.2"/>
  <cols>
    <col min="1" max="1" width="25" customWidth="1"/>
    <col min="2" max="2" width="13.85546875" customWidth="1"/>
    <col min="3" max="3" width="13" customWidth="1"/>
    <col min="4" max="4" width="12.7109375" customWidth="1"/>
    <col min="5" max="5" width="15" customWidth="1"/>
    <col min="6" max="6" width="13.7109375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4.5703125" style="24" customWidth="1"/>
    <col min="12" max="12" width="16.5703125" customWidth="1"/>
    <col min="13" max="13" width="17.28515625" customWidth="1"/>
    <col min="14" max="14" width="16.7109375" customWidth="1"/>
  </cols>
  <sheetData>
    <row r="1" spans="1:14" ht="54" customHeight="1" x14ac:dyDescent="0.2">
      <c r="G1" s="330" t="s">
        <v>373</v>
      </c>
      <c r="H1" s="330"/>
      <c r="I1" s="330"/>
      <c r="J1" s="330"/>
      <c r="K1" s="330"/>
    </row>
    <row r="2" spans="1:14" ht="15.75" x14ac:dyDescent="0.25">
      <c r="A2" s="331" t="s">
        <v>52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1"/>
    </row>
    <row r="3" spans="1:14" ht="33.75" customHeight="1" thickBot="1" x14ac:dyDescent="0.25">
      <c r="A3" s="130"/>
      <c r="B3" s="332" t="s">
        <v>349</v>
      </c>
      <c r="C3" s="332"/>
      <c r="D3" s="332"/>
      <c r="E3" s="332"/>
      <c r="F3" s="332"/>
      <c r="G3" s="332"/>
      <c r="H3" s="332"/>
      <c r="I3" s="332"/>
      <c r="J3" s="130"/>
      <c r="K3" s="130"/>
      <c r="L3" s="1"/>
    </row>
    <row r="4" spans="1:14" ht="24.75" customHeight="1" thickBot="1" x14ac:dyDescent="0.25">
      <c r="A4" s="333" t="s">
        <v>104</v>
      </c>
      <c r="B4" s="327" t="s">
        <v>105</v>
      </c>
      <c r="C4" s="327" t="s">
        <v>47</v>
      </c>
      <c r="D4" s="327" t="s">
        <v>54</v>
      </c>
      <c r="E4" s="327" t="s">
        <v>53</v>
      </c>
      <c r="F4" s="327" t="s">
        <v>0</v>
      </c>
      <c r="G4" s="329" t="s">
        <v>43</v>
      </c>
      <c r="H4" s="329" t="s">
        <v>100</v>
      </c>
      <c r="I4" s="327" t="s">
        <v>51</v>
      </c>
      <c r="J4" s="327"/>
      <c r="K4" s="327"/>
      <c r="L4" s="2"/>
      <c r="M4" s="2"/>
      <c r="N4" s="2"/>
    </row>
    <row r="5" spans="1:14" ht="174.75" customHeight="1" thickBot="1" x14ac:dyDescent="0.25">
      <c r="A5" s="334"/>
      <c r="B5" s="327"/>
      <c r="C5" s="327"/>
      <c r="D5" s="327"/>
      <c r="E5" s="327"/>
      <c r="F5" s="327"/>
      <c r="G5" s="329"/>
      <c r="H5" s="329"/>
      <c r="I5" s="11" t="s">
        <v>110</v>
      </c>
      <c r="J5" s="11" t="s">
        <v>92</v>
      </c>
      <c r="K5" s="11" t="s">
        <v>44</v>
      </c>
      <c r="L5" s="78"/>
      <c r="M5" s="163"/>
      <c r="N5" s="79"/>
    </row>
    <row r="6" spans="1:14" ht="33" customHeight="1" thickBot="1" x14ac:dyDescent="0.25">
      <c r="A6" s="93" t="s">
        <v>61</v>
      </c>
      <c r="B6" s="94"/>
      <c r="C6" s="94"/>
      <c r="D6" s="94"/>
      <c r="E6" s="95"/>
      <c r="F6" s="95"/>
      <c r="G6" s="95"/>
      <c r="H6" s="84">
        <f>H7+H8+H9</f>
        <v>7364678675.8500004</v>
      </c>
      <c r="I6" s="84">
        <f>SUM(I7:I9)</f>
        <v>3140412864.3999996</v>
      </c>
      <c r="J6" s="84">
        <f>SUM(J7:J9)</f>
        <v>2434245745.5100002</v>
      </c>
      <c r="K6" s="84">
        <f>SUM(K7:K9)</f>
        <v>1790020065.9400001</v>
      </c>
      <c r="L6" s="80"/>
      <c r="M6" s="2"/>
      <c r="N6" s="2"/>
    </row>
    <row r="7" spans="1:14" ht="18" customHeight="1" x14ac:dyDescent="0.2">
      <c r="A7" s="34" t="s">
        <v>59</v>
      </c>
      <c r="B7" s="4"/>
      <c r="C7" s="4"/>
      <c r="D7" s="4"/>
      <c r="E7" s="8"/>
      <c r="F7" s="8"/>
      <c r="G7" s="8"/>
      <c r="H7" s="28">
        <f>I7+J7+K7</f>
        <v>133244979.55</v>
      </c>
      <c r="I7" s="28">
        <f>I44+I45+I47+I49+I51+I53+I56+I70+I73+I95+I97+I99+I101+I103+I239+I240+I241+I243+I245+I247+I249+I251+I253+I255+I256+I259+I262+I265+I267+I269+I271+I273+I274+I276+I279+I282+I285+I358+I374</f>
        <v>79157424.549999997</v>
      </c>
      <c r="J7" s="28">
        <f>J44+J45+J47+J49+J51+J53+J56+J70+J73+J95+J97+J99+J101+J103+J239+J240+J241+J243+J245+J247+J249+J251+J253+J255+J256+J259+J262+J265+J267+J269+J271+J273+J274+J276+J279+J282+J285+J358+J374</f>
        <v>30834025.330000002</v>
      </c>
      <c r="K7" s="28">
        <f>K44+K45+K47+K49+K51+K53+K56+K70+K73+K95+K97+K99+K101+K103+K239+K240+K241+K243+K245+K247+K249+K251+K253+K255+K256+K259+K262+K265+K267+K269+K271+K273+K274+K276+K279+K282+K285+K358+K374</f>
        <v>23253529.670000002</v>
      </c>
      <c r="L7" s="145"/>
      <c r="M7" s="2"/>
      <c r="N7" s="2"/>
    </row>
    <row r="8" spans="1:14" ht="18.75" customHeight="1" x14ac:dyDescent="0.2">
      <c r="A8" s="34" t="s">
        <v>60</v>
      </c>
      <c r="B8" s="4"/>
      <c r="C8" s="4"/>
      <c r="D8" s="4"/>
      <c r="E8" s="8"/>
      <c r="F8" s="8"/>
      <c r="G8" s="8"/>
      <c r="H8" s="28">
        <f>I8+J8+K8</f>
        <v>4132379929.4100003</v>
      </c>
      <c r="I8" s="28">
        <f>I46+I48+I52+I54+I57+I71+I96+I98+I100+I102+I104+I242+I244+I246+I248+I250+I252+I254+I257+I260+I263+I266+I268+I270+I272+I275+I277+I280+I283+I286+I344+I359+I375+I362</f>
        <v>1888791555.1700001</v>
      </c>
      <c r="J8" s="28">
        <f>J46+J48+J52+J54+J57+J71+J96+J98+J100+J102+J104+J242+J244+J246+J248+J250+J252+J254+J257+J260+J263+J266+J268+J270+J272+J275+J277+J280+J283+J286+J344+J359+J375+J362</f>
        <v>1666397860.9400001</v>
      </c>
      <c r="K8" s="28">
        <f>K46+K48+K52+K54+K57+K71+K96+K98+K100+K102+K104+K242+K244+K246+K248+K250+K252+K254+K257+K260+K263+K266+K268+K270+K272+K275+K277+K280+K283+K286+K344+K359+K375+K362</f>
        <v>577190513.30000007</v>
      </c>
    </row>
    <row r="9" spans="1:14" ht="19.5" customHeight="1" thickBot="1" x14ac:dyDescent="0.25">
      <c r="A9" s="64" t="s">
        <v>107</v>
      </c>
      <c r="B9" s="5"/>
      <c r="C9" s="5"/>
      <c r="D9" s="5"/>
      <c r="E9" s="9"/>
      <c r="F9" s="9"/>
      <c r="G9" s="9"/>
      <c r="H9" s="29">
        <f>I9+J9+K9</f>
        <v>3099053766.8899999</v>
      </c>
      <c r="I9" s="29">
        <f>I50+I55+I72+I105+I258+I261+I264+I278+I281+I284+I346</f>
        <v>1172463884.6799998</v>
      </c>
      <c r="J9" s="29">
        <f>J50+J55+J72+J105+J258+J261+J264+J278+J281+J284+J346</f>
        <v>737013859.24000001</v>
      </c>
      <c r="K9" s="29">
        <f>K50+K55+K72+K105+K258+K261+K264+K278+K281+K284+K346</f>
        <v>1189576022.97</v>
      </c>
    </row>
    <row r="10" spans="1:14" ht="31.5" customHeight="1" thickBot="1" x14ac:dyDescent="0.25">
      <c r="A10" s="33" t="s">
        <v>123</v>
      </c>
      <c r="B10" s="4"/>
      <c r="C10" s="4"/>
      <c r="D10" s="4"/>
      <c r="E10" s="8"/>
      <c r="F10" s="8"/>
      <c r="G10" s="8"/>
      <c r="H10" s="260">
        <f>I10+J10+K10</f>
        <v>27756752.100000001</v>
      </c>
      <c r="I10" s="260">
        <f>SUM(I11:I13)</f>
        <v>27756752.100000001</v>
      </c>
      <c r="J10" s="164"/>
      <c r="K10" s="164"/>
      <c r="L10" s="51"/>
    </row>
    <row r="11" spans="1:14" ht="19.5" customHeight="1" x14ac:dyDescent="0.2">
      <c r="A11" s="85" t="s">
        <v>59</v>
      </c>
      <c r="B11" s="86"/>
      <c r="C11" s="86"/>
      <c r="D11" s="86"/>
      <c r="E11" s="87"/>
      <c r="F11" s="87"/>
      <c r="G11" s="87"/>
      <c r="H11" s="254">
        <f>I11</f>
        <v>750886.28999999992</v>
      </c>
      <c r="I11" s="254">
        <f>I175+I213+I236+I25+I30</f>
        <v>750886.28999999992</v>
      </c>
      <c r="J11" s="88"/>
      <c r="K11" s="88"/>
    </row>
    <row r="12" spans="1:14" ht="19.5" customHeight="1" x14ac:dyDescent="0.2">
      <c r="A12" s="34" t="s">
        <v>60</v>
      </c>
      <c r="B12" s="4"/>
      <c r="C12" s="4"/>
      <c r="D12" s="4"/>
      <c r="E12" s="8"/>
      <c r="F12" s="8"/>
      <c r="G12" s="8"/>
      <c r="H12" s="180">
        <f>I12</f>
        <v>3500247.1399999997</v>
      </c>
      <c r="I12" s="180">
        <f>I176+I214+I237</f>
        <v>3500247.1399999997</v>
      </c>
      <c r="J12" s="82"/>
      <c r="K12" s="82"/>
    </row>
    <row r="13" spans="1:14" ht="21" customHeight="1" thickBot="1" x14ac:dyDescent="0.25">
      <c r="A13" s="64" t="s">
        <v>107</v>
      </c>
      <c r="B13" s="5"/>
      <c r="C13" s="5"/>
      <c r="D13" s="5"/>
      <c r="E13" s="9"/>
      <c r="F13" s="9"/>
      <c r="G13" s="9"/>
      <c r="H13" s="261">
        <f>I13</f>
        <v>23505618.670000002</v>
      </c>
      <c r="I13" s="255">
        <f>I177+I215</f>
        <v>23505618.670000002</v>
      </c>
      <c r="J13" s="81"/>
      <c r="K13" s="81"/>
    </row>
    <row r="14" spans="1:14" ht="23.25" customHeight="1" thickBot="1" x14ac:dyDescent="0.25">
      <c r="A14" s="328" t="s">
        <v>55</v>
      </c>
      <c r="B14" s="328"/>
      <c r="C14" s="328"/>
      <c r="D14" s="328"/>
      <c r="E14" s="328"/>
      <c r="F14" s="328"/>
      <c r="G14" s="328"/>
      <c r="H14" s="328"/>
      <c r="I14" s="328"/>
      <c r="J14" s="328"/>
      <c r="K14" s="328"/>
    </row>
    <row r="15" spans="1:14" ht="23.25" customHeight="1" thickBot="1" x14ac:dyDescent="0.25">
      <c r="A15" s="323" t="s">
        <v>56</v>
      </c>
      <c r="B15" s="323"/>
      <c r="C15" s="323"/>
      <c r="D15" s="323"/>
      <c r="E15" s="323"/>
      <c r="F15" s="323"/>
      <c r="G15" s="323"/>
      <c r="H15" s="323"/>
      <c r="I15" s="323"/>
      <c r="J15" s="323"/>
      <c r="K15" s="323"/>
    </row>
    <row r="16" spans="1:14" ht="57" customHeight="1" thickBot="1" x14ac:dyDescent="0.25">
      <c r="A16" s="13" t="s">
        <v>50</v>
      </c>
      <c r="B16" s="55"/>
      <c r="C16" s="56"/>
      <c r="D16" s="56"/>
      <c r="E16" s="57"/>
      <c r="F16" s="57"/>
      <c r="G16" s="57"/>
      <c r="H16" s="84">
        <f>K16+J16+I16</f>
        <v>2756461553.9899998</v>
      </c>
      <c r="I16" s="84">
        <f>I17+I21+I26+I31+I35+I40</f>
        <v>1235233851.4100001</v>
      </c>
      <c r="J16" s="84">
        <f>J17+J21+J26+J31+J35+J40</f>
        <v>938366722.41999996</v>
      </c>
      <c r="K16" s="84">
        <f>K17+K21+K26+K31+K35+K40</f>
        <v>582860980.15999997</v>
      </c>
      <c r="L16" s="104"/>
    </row>
    <row r="17" spans="1:14" ht="102" x14ac:dyDescent="0.2">
      <c r="A17" s="221" t="s">
        <v>3</v>
      </c>
      <c r="B17" s="132" t="s">
        <v>112</v>
      </c>
      <c r="C17" s="118" t="s">
        <v>4</v>
      </c>
      <c r="D17" s="123" t="s">
        <v>110</v>
      </c>
      <c r="E17" s="105">
        <f>9754446+F17</f>
        <v>34598304.200000003</v>
      </c>
      <c r="F17" s="105">
        <v>24843858.199999999</v>
      </c>
      <c r="G17" s="105">
        <f>E17-F17</f>
        <v>9754446.0000000037</v>
      </c>
      <c r="H17" s="105">
        <f t="shared" ref="H17:H24" si="0">I17+J17+K17</f>
        <v>9754446</v>
      </c>
      <c r="I17" s="105">
        <f>SUM(I18:I20)</f>
        <v>9754446</v>
      </c>
      <c r="J17" s="105">
        <f>SUM(J18:J20)</f>
        <v>0</v>
      </c>
      <c r="K17" s="39">
        <f>SUM(K18:K20)</f>
        <v>0</v>
      </c>
      <c r="L17" s="62"/>
      <c r="M17" s="62"/>
      <c r="N17" s="62"/>
    </row>
    <row r="18" spans="1:14" ht="25.5" x14ac:dyDescent="0.2">
      <c r="A18" s="12" t="s">
        <v>8</v>
      </c>
      <c r="B18" s="6" t="s">
        <v>88</v>
      </c>
      <c r="C18" s="60"/>
      <c r="D18" s="178"/>
      <c r="E18" s="116"/>
      <c r="F18" s="116"/>
      <c r="G18" s="116"/>
      <c r="H18" s="116">
        <f t="shared" si="0"/>
        <v>215897.58</v>
      </c>
      <c r="I18" s="116">
        <v>215897.58</v>
      </c>
      <c r="J18" s="116"/>
      <c r="K18" s="10"/>
      <c r="L18" s="62"/>
      <c r="M18" s="62"/>
      <c r="N18" s="62"/>
    </row>
    <row r="19" spans="1:14" ht="25.5" x14ac:dyDescent="0.2">
      <c r="A19" s="136" t="s">
        <v>7</v>
      </c>
      <c r="B19" s="128" t="s">
        <v>5</v>
      </c>
      <c r="C19" s="60"/>
      <c r="D19" s="190"/>
      <c r="E19" s="149"/>
      <c r="F19" s="149"/>
      <c r="G19" s="149"/>
      <c r="H19" s="116">
        <f t="shared" si="0"/>
        <v>476927.42</v>
      </c>
      <c r="I19" s="116">
        <v>476927.42</v>
      </c>
      <c r="J19" s="116"/>
      <c r="K19" s="10"/>
      <c r="L19" s="62"/>
      <c r="M19" s="62"/>
      <c r="N19" s="62"/>
    </row>
    <row r="20" spans="1:14" ht="26.25" thickBot="1" x14ac:dyDescent="0.25">
      <c r="A20" s="12" t="s">
        <v>2</v>
      </c>
      <c r="B20" s="6" t="s">
        <v>6</v>
      </c>
      <c r="C20" s="222"/>
      <c r="D20" s="190"/>
      <c r="E20" s="149"/>
      <c r="F20" s="149"/>
      <c r="G20" s="149"/>
      <c r="H20" s="116">
        <f t="shared" si="0"/>
        <v>9061621</v>
      </c>
      <c r="I20" s="116">
        <v>9061621</v>
      </c>
      <c r="J20" s="116"/>
      <c r="K20" s="10"/>
      <c r="L20" s="62"/>
      <c r="M20" s="62"/>
      <c r="N20" s="62"/>
    </row>
    <row r="21" spans="1:14" ht="51" x14ac:dyDescent="0.2">
      <c r="A21" s="221" t="s">
        <v>78</v>
      </c>
      <c r="B21" s="40" t="s">
        <v>63</v>
      </c>
      <c r="C21" s="118" t="s">
        <v>79</v>
      </c>
      <c r="D21" s="123" t="s">
        <v>110</v>
      </c>
      <c r="E21" s="290">
        <f>1097420730*1.051</f>
        <v>1153389187.23</v>
      </c>
      <c r="F21" s="290">
        <v>432417023.00999999</v>
      </c>
      <c r="G21" s="153">
        <f>E21-F21</f>
        <v>720972164.22000003</v>
      </c>
      <c r="H21" s="39">
        <f>I21+J21+K21</f>
        <v>514197013.05000001</v>
      </c>
      <c r="I21" s="39">
        <f>SUM(I22:I24)</f>
        <v>514197013.05000001</v>
      </c>
      <c r="J21" s="39">
        <f>SUM(J22:J24)</f>
        <v>0</v>
      </c>
      <c r="K21" s="39">
        <f>SUM(K22:K24)</f>
        <v>0</v>
      </c>
      <c r="M21" s="62"/>
      <c r="N21" s="62"/>
    </row>
    <row r="22" spans="1:14" ht="25.5" x14ac:dyDescent="0.2">
      <c r="A22" s="12" t="s">
        <v>11</v>
      </c>
      <c r="B22" s="6" t="s">
        <v>85</v>
      </c>
      <c r="C22" s="188"/>
      <c r="D22" s="188"/>
      <c r="E22" s="212"/>
      <c r="F22" s="212"/>
      <c r="G22" s="212"/>
      <c r="H22" s="116">
        <f t="shared" si="0"/>
        <v>2792568.61</v>
      </c>
      <c r="I22" s="116">
        <v>2792568.61</v>
      </c>
      <c r="J22" s="10"/>
      <c r="K22" s="10"/>
      <c r="L22" s="66"/>
      <c r="M22" s="62"/>
      <c r="N22" s="62"/>
    </row>
    <row r="23" spans="1:14" ht="38.25" x14ac:dyDescent="0.2">
      <c r="A23" s="12" t="s">
        <v>229</v>
      </c>
      <c r="B23" s="128" t="s">
        <v>280</v>
      </c>
      <c r="C23" s="188"/>
      <c r="D23" s="188"/>
      <c r="E23" s="212"/>
      <c r="F23" s="212"/>
      <c r="G23" s="212"/>
      <c r="H23" s="10">
        <f t="shared" si="0"/>
        <v>5114044.4400000004</v>
      </c>
      <c r="I23" s="116">
        <v>5114044.4400000004</v>
      </c>
      <c r="J23" s="10"/>
      <c r="K23" s="10"/>
      <c r="L23" s="66"/>
      <c r="M23" s="62"/>
      <c r="N23" s="62"/>
    </row>
    <row r="24" spans="1:14" ht="38.25" x14ac:dyDescent="0.2">
      <c r="A24" s="136" t="s">
        <v>230</v>
      </c>
      <c r="B24" s="128" t="s">
        <v>279</v>
      </c>
      <c r="C24" s="188"/>
      <c r="D24" s="188"/>
      <c r="E24" s="212"/>
      <c r="F24" s="212"/>
      <c r="G24" s="212"/>
      <c r="H24" s="10">
        <f t="shared" si="0"/>
        <v>506290400</v>
      </c>
      <c r="I24" s="116">
        <v>506290400</v>
      </c>
      <c r="J24" s="10"/>
      <c r="K24" s="10"/>
      <c r="L24" s="62"/>
      <c r="M24" s="62"/>
      <c r="N24" s="62"/>
    </row>
    <row r="25" spans="1:14" ht="39" thickBot="1" x14ac:dyDescent="0.25">
      <c r="A25" s="19" t="s">
        <v>124</v>
      </c>
      <c r="B25" s="7"/>
      <c r="C25" s="54"/>
      <c r="D25" s="54"/>
      <c r="E25" s="16"/>
      <c r="F25" s="16"/>
      <c r="G25" s="16"/>
      <c r="H25" s="124">
        <f>I25</f>
        <v>220210</v>
      </c>
      <c r="I25" s="124">
        <v>220210</v>
      </c>
      <c r="J25" s="28"/>
      <c r="K25" s="28"/>
      <c r="L25" s="62"/>
      <c r="M25" s="62"/>
      <c r="N25" s="62"/>
    </row>
    <row r="26" spans="1:14" ht="59.25" customHeight="1" x14ac:dyDescent="0.2">
      <c r="A26" s="221" t="s">
        <v>109</v>
      </c>
      <c r="B26" s="40" t="s">
        <v>63</v>
      </c>
      <c r="C26" s="118" t="s">
        <v>57</v>
      </c>
      <c r="D26" s="118" t="s">
        <v>110</v>
      </c>
      <c r="E26" s="291">
        <f>66239490*1.054*1.051</f>
        <v>73377060.005460009</v>
      </c>
      <c r="F26" s="105">
        <f>696153.67+14582.98</f>
        <v>710736.65</v>
      </c>
      <c r="G26" s="105">
        <f>E26-F26</f>
        <v>72666323.355460003</v>
      </c>
      <c r="H26" s="39">
        <f t="shared" ref="H26:H39" si="1">I26+J26+K26</f>
        <v>73881355.599999994</v>
      </c>
      <c r="I26" s="39">
        <f>SUM(I27:I29)</f>
        <v>73881355.599999994</v>
      </c>
      <c r="J26" s="39">
        <f>SUM(J27:J29)</f>
        <v>0</v>
      </c>
      <c r="K26" s="39">
        <f>SUM(K27:K29)</f>
        <v>0</v>
      </c>
      <c r="L26" s="62"/>
      <c r="M26" s="61"/>
      <c r="N26" s="103"/>
    </row>
    <row r="27" spans="1:14" ht="28.5" customHeight="1" x14ac:dyDescent="0.2">
      <c r="A27" s="12" t="s">
        <v>8</v>
      </c>
      <c r="B27" s="6" t="s">
        <v>88</v>
      </c>
      <c r="C27" s="60"/>
      <c r="D27" s="60"/>
      <c r="E27" s="10"/>
      <c r="F27" s="10"/>
      <c r="G27" s="10"/>
      <c r="H27" s="10">
        <f t="shared" si="1"/>
        <v>622098.76</v>
      </c>
      <c r="I27" s="10">
        <v>622098.76</v>
      </c>
      <c r="J27" s="10"/>
      <c r="K27" s="10"/>
      <c r="L27" s="62"/>
      <c r="M27" s="61"/>
      <c r="N27" s="103"/>
    </row>
    <row r="28" spans="1:14" ht="28.5" customHeight="1" x14ac:dyDescent="0.2">
      <c r="A28" s="12" t="s">
        <v>1</v>
      </c>
      <c r="B28" s="6" t="s">
        <v>134</v>
      </c>
      <c r="C28" s="60"/>
      <c r="D28" s="60"/>
      <c r="E28" s="10"/>
      <c r="F28" s="10"/>
      <c r="G28" s="116"/>
      <c r="H28" s="10">
        <f t="shared" si="1"/>
        <v>3662962.84</v>
      </c>
      <c r="I28" s="10">
        <v>3662962.84</v>
      </c>
      <c r="J28" s="10"/>
      <c r="K28" s="10"/>
      <c r="L28" s="66"/>
      <c r="M28" s="61"/>
      <c r="N28" s="103"/>
    </row>
    <row r="29" spans="1:14" ht="28.5" customHeight="1" x14ac:dyDescent="0.2">
      <c r="A29" s="12" t="s">
        <v>2</v>
      </c>
      <c r="B29" s="6" t="s">
        <v>131</v>
      </c>
      <c r="C29" s="60"/>
      <c r="D29" s="60"/>
      <c r="E29" s="10"/>
      <c r="F29" s="10"/>
      <c r="G29" s="10"/>
      <c r="H29" s="10">
        <f t="shared" si="1"/>
        <v>69596294</v>
      </c>
      <c r="I29" s="10">
        <v>69596294</v>
      </c>
      <c r="J29" s="10"/>
      <c r="K29" s="10"/>
      <c r="L29" s="66"/>
      <c r="M29" s="61"/>
      <c r="N29" s="103"/>
    </row>
    <row r="30" spans="1:14" ht="43.5" customHeight="1" thickBot="1" x14ac:dyDescent="0.25">
      <c r="A30" s="19" t="s">
        <v>124</v>
      </c>
      <c r="B30" s="7"/>
      <c r="C30" s="54"/>
      <c r="D30" s="54"/>
      <c r="E30" s="16"/>
      <c r="F30" s="16"/>
      <c r="G30" s="16"/>
      <c r="H30" s="124">
        <f>I30</f>
        <v>788.98</v>
      </c>
      <c r="I30" s="124">
        <v>788.98</v>
      </c>
      <c r="J30" s="16"/>
      <c r="K30" s="16"/>
      <c r="L30" s="62"/>
      <c r="M30" s="61"/>
      <c r="N30" s="103"/>
    </row>
    <row r="31" spans="1:14" ht="51" x14ac:dyDescent="0.2">
      <c r="A31" s="221" t="s">
        <v>137</v>
      </c>
      <c r="B31" s="40" t="s">
        <v>63</v>
      </c>
      <c r="C31" s="118" t="s">
        <v>121</v>
      </c>
      <c r="D31" s="41" t="s">
        <v>110</v>
      </c>
      <c r="E31" s="153">
        <f>86980085.27+105460+I32</f>
        <v>87715367.579999998</v>
      </c>
      <c r="F31" s="105">
        <v>105460</v>
      </c>
      <c r="G31" s="153">
        <f>E31-F31</f>
        <v>87609907.579999998</v>
      </c>
      <c r="H31" s="39">
        <f t="shared" si="1"/>
        <v>75376002.840000004</v>
      </c>
      <c r="I31" s="39">
        <f>SUM(I32:I34)</f>
        <v>75376002.840000004</v>
      </c>
      <c r="J31" s="39">
        <f>SUM(J32:J34)</f>
        <v>0</v>
      </c>
      <c r="K31" s="39">
        <f>SUM(K32:K34)</f>
        <v>0</v>
      </c>
      <c r="L31" s="62"/>
      <c r="M31" s="61"/>
      <c r="N31" s="103"/>
    </row>
    <row r="32" spans="1:14" ht="25.5" x14ac:dyDescent="0.2">
      <c r="A32" s="12" t="s">
        <v>8</v>
      </c>
      <c r="B32" s="6" t="s">
        <v>88</v>
      </c>
      <c r="C32" s="161"/>
      <c r="D32" s="60"/>
      <c r="E32" s="154"/>
      <c r="F32" s="116"/>
      <c r="G32" s="154"/>
      <c r="H32" s="116">
        <f t="shared" si="1"/>
        <v>629822.31000000006</v>
      </c>
      <c r="I32" s="116">
        <v>629822.31000000006</v>
      </c>
      <c r="J32" s="10"/>
      <c r="K32" s="10"/>
      <c r="L32" s="62"/>
      <c r="M32" s="61"/>
      <c r="N32" s="103"/>
    </row>
    <row r="33" spans="1:14" ht="28.5" customHeight="1" x14ac:dyDescent="0.2">
      <c r="A33" s="12" t="s">
        <v>12</v>
      </c>
      <c r="B33" s="128" t="s">
        <v>135</v>
      </c>
      <c r="C33" s="60"/>
      <c r="D33" s="60"/>
      <c r="E33" s="10"/>
      <c r="F33" s="10"/>
      <c r="G33" s="10"/>
      <c r="H33" s="10">
        <f t="shared" si="1"/>
        <v>747461.81</v>
      </c>
      <c r="I33" s="10">
        <v>747461.81</v>
      </c>
      <c r="J33" s="10"/>
      <c r="K33" s="10"/>
      <c r="L33" s="62"/>
      <c r="M33" s="61"/>
      <c r="N33" s="103"/>
    </row>
    <row r="34" spans="1:14" ht="28.5" customHeight="1" thickBot="1" x14ac:dyDescent="0.25">
      <c r="A34" s="19" t="s">
        <v>13</v>
      </c>
      <c r="B34" s="129" t="s">
        <v>132</v>
      </c>
      <c r="C34" s="54"/>
      <c r="D34" s="54"/>
      <c r="E34" s="16"/>
      <c r="F34" s="16"/>
      <c r="G34" s="16"/>
      <c r="H34" s="16">
        <f t="shared" si="1"/>
        <v>73998718.719999999</v>
      </c>
      <c r="I34" s="16">
        <v>73998718.719999999</v>
      </c>
      <c r="J34" s="16"/>
      <c r="K34" s="16"/>
      <c r="L34" s="62"/>
      <c r="M34" s="61"/>
      <c r="N34" s="103"/>
    </row>
    <row r="35" spans="1:14" ht="51" x14ac:dyDescent="0.2">
      <c r="A35" s="221" t="s">
        <v>138</v>
      </c>
      <c r="B35" s="40" t="s">
        <v>63</v>
      </c>
      <c r="C35" s="118" t="s">
        <v>122</v>
      </c>
      <c r="D35" s="41" t="s">
        <v>44</v>
      </c>
      <c r="E35" s="153">
        <f>843038540*1.051*1.049*1.047</f>
        <v>973133257.23509848</v>
      </c>
      <c r="F35" s="105">
        <v>0</v>
      </c>
      <c r="G35" s="153">
        <f>E35-F35</f>
        <v>973133257.23509848</v>
      </c>
      <c r="H35" s="39">
        <f t="shared" si="1"/>
        <v>861030514.27999997</v>
      </c>
      <c r="I35" s="39">
        <f>SUM(I36:I39)</f>
        <v>228691700.59</v>
      </c>
      <c r="J35" s="39">
        <f>SUM(J36:J39)</f>
        <v>332306116.36000001</v>
      </c>
      <c r="K35" s="39">
        <f>SUM(K36:K39)</f>
        <v>300032697.32999998</v>
      </c>
      <c r="L35" s="62"/>
      <c r="M35" s="61"/>
      <c r="N35" s="103"/>
    </row>
    <row r="36" spans="1:14" ht="25.5" x14ac:dyDescent="0.2">
      <c r="A36" s="12" t="s">
        <v>8</v>
      </c>
      <c r="B36" s="6" t="s">
        <v>88</v>
      </c>
      <c r="C36" s="60"/>
      <c r="D36" s="60"/>
      <c r="E36" s="10"/>
      <c r="F36" s="10"/>
      <c r="G36" s="10"/>
      <c r="H36" s="10">
        <f t="shared" si="1"/>
        <v>5462515.7800000003</v>
      </c>
      <c r="I36" s="10">
        <v>4431160.41</v>
      </c>
      <c r="J36" s="10">
        <v>382106.26</v>
      </c>
      <c r="K36" s="10">
        <v>649249.11</v>
      </c>
      <c r="L36" s="62"/>
      <c r="M36" s="61"/>
      <c r="N36" s="103"/>
    </row>
    <row r="37" spans="1:14" ht="38.25" x14ac:dyDescent="0.2">
      <c r="A37" s="12" t="s">
        <v>9</v>
      </c>
      <c r="B37" s="128" t="s">
        <v>278</v>
      </c>
      <c r="C37" s="60"/>
      <c r="D37" s="60"/>
      <c r="E37" s="10"/>
      <c r="F37" s="10"/>
      <c r="G37" s="10"/>
      <c r="H37" s="10">
        <f t="shared" si="1"/>
        <v>8555679.9900000002</v>
      </c>
      <c r="I37" s="10">
        <v>2242605.4</v>
      </c>
      <c r="J37" s="10">
        <v>3319240.1</v>
      </c>
      <c r="K37" s="10">
        <v>2993834.49</v>
      </c>
      <c r="L37" s="62"/>
      <c r="M37" s="61"/>
      <c r="N37" s="103"/>
    </row>
    <row r="38" spans="1:14" ht="38.25" x14ac:dyDescent="0.2">
      <c r="A38" s="12" t="s">
        <v>10</v>
      </c>
      <c r="B38" s="6" t="s">
        <v>277</v>
      </c>
      <c r="C38" s="60"/>
      <c r="D38" s="60"/>
      <c r="E38" s="10"/>
      <c r="F38" s="10"/>
      <c r="G38" s="10"/>
      <c r="H38" s="10">
        <f t="shared" si="1"/>
        <v>117477218.50999999</v>
      </c>
      <c r="I38" s="10">
        <v>17761434.780000001</v>
      </c>
      <c r="J38" s="10">
        <v>46800570</v>
      </c>
      <c r="K38" s="10">
        <v>52915213.729999997</v>
      </c>
      <c r="L38" s="62"/>
      <c r="M38" s="61"/>
      <c r="N38" s="103"/>
    </row>
    <row r="39" spans="1:14" ht="39" thickBot="1" x14ac:dyDescent="0.25">
      <c r="A39" s="19" t="s">
        <v>228</v>
      </c>
      <c r="B39" s="7" t="s">
        <v>276</v>
      </c>
      <c r="C39" s="220"/>
      <c r="D39" s="220"/>
      <c r="E39" s="29"/>
      <c r="F39" s="29"/>
      <c r="G39" s="29"/>
      <c r="H39" s="16">
        <f t="shared" si="1"/>
        <v>729535100</v>
      </c>
      <c r="I39" s="29">
        <v>204256500</v>
      </c>
      <c r="J39" s="29">
        <v>281804200</v>
      </c>
      <c r="K39" s="29">
        <v>243474400</v>
      </c>
      <c r="L39" s="62"/>
      <c r="M39" s="61"/>
      <c r="N39" s="103"/>
    </row>
    <row r="40" spans="1:14" ht="51" x14ac:dyDescent="0.2">
      <c r="A40" s="221" t="s">
        <v>330</v>
      </c>
      <c r="B40" s="40" t="s">
        <v>63</v>
      </c>
      <c r="C40" s="118" t="s">
        <v>122</v>
      </c>
      <c r="D40" s="118" t="s">
        <v>44</v>
      </c>
      <c r="E40" s="153">
        <v>1222222222.22</v>
      </c>
      <c r="F40" s="105">
        <v>0</v>
      </c>
      <c r="G40" s="153">
        <f>E40-F40</f>
        <v>1222222222.22</v>
      </c>
      <c r="H40" s="39">
        <f>I40+J40+K40</f>
        <v>1222222222.2199998</v>
      </c>
      <c r="I40" s="39">
        <f>SUM(I41:I42)</f>
        <v>333333333.32999998</v>
      </c>
      <c r="J40" s="39">
        <f>SUM(J41:J42)</f>
        <v>606060606.05999994</v>
      </c>
      <c r="K40" s="39">
        <f>SUM(K41:K42)</f>
        <v>282828282.82999998</v>
      </c>
      <c r="L40" s="62"/>
      <c r="M40" s="61"/>
      <c r="N40" s="103"/>
    </row>
    <row r="41" spans="1:14" ht="25.5" x14ac:dyDescent="0.2">
      <c r="A41" s="12" t="s">
        <v>231</v>
      </c>
      <c r="B41" s="6" t="s">
        <v>232</v>
      </c>
      <c r="C41" s="60"/>
      <c r="D41" s="60"/>
      <c r="E41" s="10"/>
      <c r="F41" s="10"/>
      <c r="G41" s="10"/>
      <c r="H41" s="10">
        <f>I41+K41</f>
        <v>6161616.1600000001</v>
      </c>
      <c r="I41" s="10">
        <v>3333333.33</v>
      </c>
      <c r="J41" s="10">
        <v>6060606.0599999996</v>
      </c>
      <c r="K41" s="10">
        <v>2828282.83</v>
      </c>
      <c r="L41" s="62"/>
      <c r="M41" s="61"/>
      <c r="N41" s="103"/>
    </row>
    <row r="42" spans="1:14" ht="26.25" thickBot="1" x14ac:dyDescent="0.25">
      <c r="A42" s="19" t="s">
        <v>359</v>
      </c>
      <c r="B42" s="6" t="s">
        <v>233</v>
      </c>
      <c r="C42" s="220"/>
      <c r="D42" s="220"/>
      <c r="E42" s="29"/>
      <c r="F42" s="29"/>
      <c r="G42" s="29"/>
      <c r="H42" s="29">
        <f>I42+J42+K42</f>
        <v>1210000000</v>
      </c>
      <c r="I42" s="29">
        <v>330000000</v>
      </c>
      <c r="J42" s="29">
        <v>600000000</v>
      </c>
      <c r="K42" s="29">
        <v>280000000</v>
      </c>
      <c r="L42" s="62"/>
      <c r="M42" s="61"/>
      <c r="N42" s="103"/>
    </row>
    <row r="43" spans="1:14" ht="26.25" thickBot="1" x14ac:dyDescent="0.25">
      <c r="A43" s="46" t="s">
        <v>64</v>
      </c>
      <c r="B43" s="69"/>
      <c r="C43" s="69"/>
      <c r="D43" s="69"/>
      <c r="E43" s="70"/>
      <c r="F43" s="70"/>
      <c r="G43" s="70"/>
      <c r="H43" s="71">
        <f>H16</f>
        <v>2756461553.9899998</v>
      </c>
      <c r="I43" s="71">
        <f>SUM(I44:I57)</f>
        <v>1235233851.4099998</v>
      </c>
      <c r="J43" s="71">
        <f>SUM(J44:J57)</f>
        <v>938366722.42000008</v>
      </c>
      <c r="K43" s="71">
        <f>SUM(K44:K57)</f>
        <v>582860980.15999997</v>
      </c>
      <c r="L43" s="135"/>
      <c r="M43" s="137"/>
    </row>
    <row r="44" spans="1:14" ht="25.5" x14ac:dyDescent="0.2">
      <c r="A44" s="12" t="s">
        <v>8</v>
      </c>
      <c r="B44" s="6" t="s">
        <v>224</v>
      </c>
      <c r="C44" s="133"/>
      <c r="D44" s="133"/>
      <c r="E44" s="134"/>
      <c r="F44" s="134"/>
      <c r="G44" s="134"/>
      <c r="H44" s="17">
        <f t="shared" ref="H44:H57" si="2">I44+J44+K44</f>
        <v>9722903.0399999991</v>
      </c>
      <c r="I44" s="17">
        <f>I18+I22+I27+I36+I32</f>
        <v>8691547.6699999999</v>
      </c>
      <c r="J44" s="17">
        <f>J18+J22+J27+J36+J32</f>
        <v>382106.26</v>
      </c>
      <c r="K44" s="17">
        <f>K18+K22+K27+K36+K32</f>
        <v>649249.11</v>
      </c>
    </row>
    <row r="45" spans="1:14" ht="25.5" x14ac:dyDescent="0.2">
      <c r="A45" s="12" t="s">
        <v>1</v>
      </c>
      <c r="B45" s="6" t="s">
        <v>225</v>
      </c>
      <c r="C45" s="90"/>
      <c r="D45" s="90"/>
      <c r="E45" s="91"/>
      <c r="F45" s="91"/>
      <c r="G45" s="91"/>
      <c r="H45" s="10">
        <f t="shared" si="2"/>
        <v>3662962.84</v>
      </c>
      <c r="I45" s="10">
        <f>I28</f>
        <v>3662962.84</v>
      </c>
      <c r="J45" s="10">
        <f t="shared" ref="I45:K46" si="3">J28</f>
        <v>0</v>
      </c>
      <c r="K45" s="10">
        <f t="shared" si="3"/>
        <v>0</v>
      </c>
    </row>
    <row r="46" spans="1:14" ht="25.5" x14ac:dyDescent="0.2">
      <c r="A46" s="12" t="s">
        <v>2</v>
      </c>
      <c r="B46" s="6" t="s">
        <v>263</v>
      </c>
      <c r="C46" s="90"/>
      <c r="D46" s="90"/>
      <c r="E46" s="91"/>
      <c r="F46" s="91"/>
      <c r="G46" s="91"/>
      <c r="H46" s="10">
        <f t="shared" si="2"/>
        <v>69596294</v>
      </c>
      <c r="I46" s="10">
        <f t="shared" si="3"/>
        <v>69596294</v>
      </c>
      <c r="J46" s="10">
        <f t="shared" si="3"/>
        <v>0</v>
      </c>
      <c r="K46" s="10">
        <f t="shared" si="3"/>
        <v>0</v>
      </c>
    </row>
    <row r="47" spans="1:14" ht="25.5" x14ac:dyDescent="0.2">
      <c r="A47" s="136" t="s">
        <v>7</v>
      </c>
      <c r="B47" s="128" t="s">
        <v>226</v>
      </c>
      <c r="C47" s="90"/>
      <c r="D47" s="90"/>
      <c r="E47" s="91"/>
      <c r="F47" s="91"/>
      <c r="G47" s="91"/>
      <c r="H47" s="10">
        <f t="shared" si="2"/>
        <v>476927.42</v>
      </c>
      <c r="I47" s="10">
        <f>I19</f>
        <v>476927.42</v>
      </c>
      <c r="J47" s="10">
        <f t="shared" ref="I47:K48" si="4">J19</f>
        <v>0</v>
      </c>
      <c r="K47" s="10">
        <f t="shared" si="4"/>
        <v>0</v>
      </c>
    </row>
    <row r="48" spans="1:14" ht="25.5" x14ac:dyDescent="0.2">
      <c r="A48" s="12" t="s">
        <v>2</v>
      </c>
      <c r="B48" s="6" t="s">
        <v>262</v>
      </c>
      <c r="C48" s="90"/>
      <c r="D48" s="90"/>
      <c r="E48" s="91"/>
      <c r="F48" s="91"/>
      <c r="G48" s="91"/>
      <c r="H48" s="10">
        <f t="shared" si="2"/>
        <v>9061621</v>
      </c>
      <c r="I48" s="10">
        <f t="shared" si="4"/>
        <v>9061621</v>
      </c>
      <c r="J48" s="10">
        <f t="shared" si="4"/>
        <v>0</v>
      </c>
      <c r="K48" s="10">
        <f t="shared" si="4"/>
        <v>0</v>
      </c>
    </row>
    <row r="49" spans="1:16" ht="25.5" x14ac:dyDescent="0.2">
      <c r="A49" s="12" t="s">
        <v>229</v>
      </c>
      <c r="B49" s="128" t="s">
        <v>331</v>
      </c>
      <c r="C49" s="90"/>
      <c r="D49" s="90"/>
      <c r="E49" s="91"/>
      <c r="F49" s="91"/>
      <c r="G49" s="91"/>
      <c r="H49" s="10">
        <f t="shared" si="2"/>
        <v>5114044.4400000004</v>
      </c>
      <c r="I49" s="10">
        <f>I23</f>
        <v>5114044.4400000004</v>
      </c>
      <c r="J49" s="10">
        <f t="shared" ref="I49:K50" si="5">J23</f>
        <v>0</v>
      </c>
      <c r="K49" s="10">
        <f t="shared" si="5"/>
        <v>0</v>
      </c>
    </row>
    <row r="50" spans="1:16" ht="25.5" x14ac:dyDescent="0.2">
      <c r="A50" s="136" t="s">
        <v>230</v>
      </c>
      <c r="B50" s="128" t="s">
        <v>332</v>
      </c>
      <c r="C50" s="90"/>
      <c r="D50" s="90"/>
      <c r="E50" s="91"/>
      <c r="F50" s="91"/>
      <c r="G50" s="91"/>
      <c r="H50" s="10">
        <f t="shared" si="2"/>
        <v>506290400</v>
      </c>
      <c r="I50" s="10">
        <f t="shared" si="5"/>
        <v>506290400</v>
      </c>
      <c r="J50" s="10">
        <f t="shared" si="5"/>
        <v>0</v>
      </c>
      <c r="K50" s="10">
        <f t="shared" si="5"/>
        <v>0</v>
      </c>
    </row>
    <row r="51" spans="1:16" ht="25.5" x14ac:dyDescent="0.2">
      <c r="A51" s="12" t="s">
        <v>12</v>
      </c>
      <c r="B51" s="128" t="s">
        <v>333</v>
      </c>
      <c r="C51" s="213"/>
      <c r="D51" s="90"/>
      <c r="E51" s="91"/>
      <c r="F51" s="91"/>
      <c r="G51" s="91"/>
      <c r="H51" s="10">
        <f t="shared" si="2"/>
        <v>747461.81</v>
      </c>
      <c r="I51" s="10">
        <f t="shared" ref="I51:K52" si="6">I33</f>
        <v>747461.81</v>
      </c>
      <c r="J51" s="10">
        <f t="shared" si="6"/>
        <v>0</v>
      </c>
      <c r="K51" s="10">
        <f t="shared" si="6"/>
        <v>0</v>
      </c>
      <c r="O51" s="197"/>
      <c r="P51" s="198"/>
    </row>
    <row r="52" spans="1:16" ht="25.5" x14ac:dyDescent="0.2">
      <c r="A52" s="12" t="s">
        <v>13</v>
      </c>
      <c r="B52" s="128" t="s">
        <v>227</v>
      </c>
      <c r="C52" s="90"/>
      <c r="D52" s="90"/>
      <c r="E52" s="91"/>
      <c r="F52" s="91"/>
      <c r="G52" s="91"/>
      <c r="H52" s="10">
        <f t="shared" si="2"/>
        <v>73998718.719999999</v>
      </c>
      <c r="I52" s="10">
        <f t="shared" si="6"/>
        <v>73998718.719999999</v>
      </c>
      <c r="J52" s="10">
        <f t="shared" si="6"/>
        <v>0</v>
      </c>
      <c r="K52" s="10">
        <f t="shared" si="6"/>
        <v>0</v>
      </c>
      <c r="O52" s="197"/>
      <c r="P52" s="198"/>
    </row>
    <row r="53" spans="1:16" ht="25.5" x14ac:dyDescent="0.25">
      <c r="A53" s="12" t="s">
        <v>9</v>
      </c>
      <c r="B53" s="128" t="s">
        <v>334</v>
      </c>
      <c r="C53" s="115"/>
      <c r="D53" s="115"/>
      <c r="E53" s="114"/>
      <c r="F53" s="114"/>
      <c r="G53" s="114"/>
      <c r="H53" s="10">
        <f t="shared" si="2"/>
        <v>8555679.9900000002</v>
      </c>
      <c r="I53" s="10">
        <f t="shared" ref="I53:K55" si="7">I37</f>
        <v>2242605.4</v>
      </c>
      <c r="J53" s="10">
        <f t="shared" si="7"/>
        <v>3319240.1</v>
      </c>
      <c r="K53" s="10">
        <f t="shared" si="7"/>
        <v>2993834.49</v>
      </c>
    </row>
    <row r="54" spans="1:16" ht="25.5" x14ac:dyDescent="0.25">
      <c r="A54" s="12" t="s">
        <v>10</v>
      </c>
      <c r="B54" s="6" t="s">
        <v>335</v>
      </c>
      <c r="C54" s="115"/>
      <c r="D54" s="115"/>
      <c r="E54" s="114"/>
      <c r="F54" s="114"/>
      <c r="G54" s="114"/>
      <c r="H54" s="10">
        <f t="shared" si="2"/>
        <v>117477218.50999999</v>
      </c>
      <c r="I54" s="10">
        <f t="shared" si="7"/>
        <v>17761434.780000001</v>
      </c>
      <c r="J54" s="10">
        <f t="shared" si="7"/>
        <v>46800570</v>
      </c>
      <c r="K54" s="10">
        <f t="shared" si="7"/>
        <v>52915213.729999997</v>
      </c>
    </row>
    <row r="55" spans="1:16" ht="25.5" x14ac:dyDescent="0.25">
      <c r="A55" s="12" t="s">
        <v>228</v>
      </c>
      <c r="B55" s="6" t="s">
        <v>336</v>
      </c>
      <c r="C55" s="115"/>
      <c r="D55" s="115"/>
      <c r="E55" s="114"/>
      <c r="F55" s="114"/>
      <c r="G55" s="114"/>
      <c r="H55" s="10">
        <f t="shared" si="2"/>
        <v>729535100</v>
      </c>
      <c r="I55" s="10">
        <f t="shared" si="7"/>
        <v>204256500</v>
      </c>
      <c r="J55" s="10">
        <f t="shared" si="7"/>
        <v>281804200</v>
      </c>
      <c r="K55" s="10">
        <f t="shared" si="7"/>
        <v>243474400</v>
      </c>
    </row>
    <row r="56" spans="1:16" ht="25.5" x14ac:dyDescent="0.25">
      <c r="A56" s="12" t="s">
        <v>231</v>
      </c>
      <c r="B56" s="6" t="s">
        <v>337</v>
      </c>
      <c r="C56" s="115"/>
      <c r="D56" s="115"/>
      <c r="E56" s="114"/>
      <c r="F56" s="114"/>
      <c r="G56" s="114"/>
      <c r="H56" s="10">
        <f t="shared" si="2"/>
        <v>12222222.220000001</v>
      </c>
      <c r="I56" s="10">
        <f t="shared" ref="I56:K57" si="8">I41</f>
        <v>3333333.33</v>
      </c>
      <c r="J56" s="10">
        <f t="shared" si="8"/>
        <v>6060606.0599999996</v>
      </c>
      <c r="K56" s="10">
        <f t="shared" si="8"/>
        <v>2828282.83</v>
      </c>
    </row>
    <row r="57" spans="1:16" ht="26.25" customHeight="1" thickBot="1" x14ac:dyDescent="0.3">
      <c r="A57" s="12" t="s">
        <v>360</v>
      </c>
      <c r="B57" s="6" t="s">
        <v>338</v>
      </c>
      <c r="C57" s="115"/>
      <c r="D57" s="115"/>
      <c r="E57" s="114"/>
      <c r="F57" s="114"/>
      <c r="G57" s="114"/>
      <c r="H57" s="10">
        <f t="shared" si="2"/>
        <v>1210000000</v>
      </c>
      <c r="I57" s="10">
        <f t="shared" si="8"/>
        <v>330000000</v>
      </c>
      <c r="J57" s="10">
        <f t="shared" si="8"/>
        <v>600000000</v>
      </c>
      <c r="K57" s="10">
        <f t="shared" si="8"/>
        <v>280000000</v>
      </c>
    </row>
    <row r="58" spans="1:16" ht="19.5" customHeight="1" thickBot="1" x14ac:dyDescent="0.25">
      <c r="A58" s="323" t="s">
        <v>95</v>
      </c>
      <c r="B58" s="323"/>
      <c r="C58" s="323"/>
      <c r="D58" s="323"/>
      <c r="E58" s="323"/>
      <c r="F58" s="323"/>
      <c r="G58" s="323"/>
      <c r="H58" s="323"/>
      <c r="I58" s="323"/>
      <c r="J58" s="323"/>
      <c r="K58" s="323"/>
    </row>
    <row r="59" spans="1:16" ht="43.5" customHeight="1" thickBot="1" x14ac:dyDescent="0.25">
      <c r="A59" s="13" t="s">
        <v>48</v>
      </c>
      <c r="B59" s="37"/>
      <c r="C59" s="37"/>
      <c r="D59" s="37"/>
      <c r="E59" s="37"/>
      <c r="F59" s="37"/>
      <c r="G59" s="37"/>
      <c r="H59" s="36">
        <f t="shared" ref="H59:H65" si="9">I59+J59+K59</f>
        <v>136993445.50999999</v>
      </c>
      <c r="I59" s="36">
        <f>I60</f>
        <v>30508023.600000001</v>
      </c>
      <c r="J59" s="36">
        <f>J60</f>
        <v>47674035.719999999</v>
      </c>
      <c r="K59" s="36">
        <f>K60</f>
        <v>58811386.189999998</v>
      </c>
      <c r="L59" s="3"/>
    </row>
    <row r="60" spans="1:16" ht="30" customHeight="1" thickBot="1" x14ac:dyDescent="0.25">
      <c r="A60" s="67" t="s">
        <v>361</v>
      </c>
      <c r="B60" s="37"/>
      <c r="C60" s="37"/>
      <c r="D60" s="37"/>
      <c r="E60" s="37"/>
      <c r="F60" s="37"/>
      <c r="G60" s="37"/>
      <c r="H60" s="77">
        <f t="shared" si="9"/>
        <v>136993445.50999999</v>
      </c>
      <c r="I60" s="77">
        <f>I62</f>
        <v>30508023.600000001</v>
      </c>
      <c r="J60" s="77">
        <f>J62</f>
        <v>47674035.719999999</v>
      </c>
      <c r="K60" s="77">
        <f>K62</f>
        <v>58811386.189999998</v>
      </c>
      <c r="L60" s="3"/>
    </row>
    <row r="61" spans="1:16" ht="30" customHeight="1" thickBot="1" x14ac:dyDescent="0.25">
      <c r="A61" s="67" t="s">
        <v>364</v>
      </c>
      <c r="B61" s="37"/>
      <c r="C61" s="37"/>
      <c r="D61" s="37"/>
      <c r="E61" s="37"/>
      <c r="F61" s="37"/>
      <c r="G61" s="37"/>
      <c r="H61" s="36"/>
      <c r="I61" s="36"/>
      <c r="J61" s="36"/>
      <c r="K61" s="36"/>
      <c r="L61" s="3"/>
    </row>
    <row r="62" spans="1:16" ht="69.75" customHeight="1" x14ac:dyDescent="0.2">
      <c r="A62" s="224" t="s">
        <v>362</v>
      </c>
      <c r="B62" s="27" t="s">
        <v>101</v>
      </c>
      <c r="C62" s="293" t="s">
        <v>354</v>
      </c>
      <c r="D62" s="295" t="s">
        <v>353</v>
      </c>
      <c r="E62" s="296">
        <v>136993445.50999999</v>
      </c>
      <c r="F62" s="288"/>
      <c r="G62" s="288">
        <f>E62-F62</f>
        <v>136993445.50999999</v>
      </c>
      <c r="H62" s="31">
        <f t="shared" si="9"/>
        <v>136993445.50999999</v>
      </c>
      <c r="I62" s="31">
        <f>SUM(I63:I65)</f>
        <v>30508023.600000001</v>
      </c>
      <c r="J62" s="31">
        <f>SUM(J63:J65)</f>
        <v>47674035.719999999</v>
      </c>
      <c r="K62" s="31">
        <f>SUM(K63:K65)</f>
        <v>58811386.189999998</v>
      </c>
      <c r="L62" s="66"/>
    </row>
    <row r="63" spans="1:16" ht="25.5" x14ac:dyDescent="0.2">
      <c r="A63" s="136" t="s">
        <v>23</v>
      </c>
      <c r="B63" s="128" t="s">
        <v>75</v>
      </c>
      <c r="C63" s="151"/>
      <c r="D63" s="152"/>
      <c r="E63" s="12"/>
      <c r="F63" s="12"/>
      <c r="G63" s="12"/>
      <c r="H63" s="30">
        <f t="shared" si="9"/>
        <v>1442449.0099999998</v>
      </c>
      <c r="I63" s="30">
        <v>361028.97</v>
      </c>
      <c r="J63" s="30">
        <v>493306.18</v>
      </c>
      <c r="K63" s="30">
        <v>588113.86</v>
      </c>
      <c r="L63" s="66"/>
      <c r="M63" s="66"/>
      <c r="N63" s="66"/>
    </row>
    <row r="64" spans="1:16" ht="25.5" x14ac:dyDescent="0.2">
      <c r="A64" s="12" t="s">
        <v>82</v>
      </c>
      <c r="B64" s="128" t="s">
        <v>76</v>
      </c>
      <c r="C64" s="173"/>
      <c r="D64" s="174"/>
      <c r="E64" s="42"/>
      <c r="F64" s="42"/>
      <c r="G64" s="42"/>
      <c r="H64" s="30">
        <f t="shared" si="9"/>
        <v>1355509.97</v>
      </c>
      <c r="I64" s="30">
        <v>301469.95</v>
      </c>
      <c r="J64" s="30">
        <v>471807.3</v>
      </c>
      <c r="K64" s="30">
        <f>582232.72</f>
        <v>582232.72</v>
      </c>
      <c r="L64" s="66"/>
      <c r="M64" s="66"/>
    </row>
    <row r="65" spans="1:13" ht="26.25" thickBot="1" x14ac:dyDescent="0.25">
      <c r="A65" s="121" t="s">
        <v>81</v>
      </c>
      <c r="B65" s="129" t="s">
        <v>77</v>
      </c>
      <c r="C65" s="175"/>
      <c r="D65" s="176"/>
      <c r="E65" s="143"/>
      <c r="F65" s="143"/>
      <c r="G65" s="143"/>
      <c r="H65" s="32">
        <f t="shared" si="9"/>
        <v>134195486.53</v>
      </c>
      <c r="I65" s="30">
        <v>29845524.68</v>
      </c>
      <c r="J65" s="30">
        <v>46708922.240000002</v>
      </c>
      <c r="K65" s="30">
        <f>57641039.6+0.01</f>
        <v>57641039.609999999</v>
      </c>
      <c r="L65" s="66"/>
      <c r="M65" s="66"/>
    </row>
    <row r="66" spans="1:13" ht="72.75" customHeight="1" thickBot="1" x14ac:dyDescent="0.25">
      <c r="A66" s="67" t="s">
        <v>365</v>
      </c>
      <c r="B66" s="199"/>
      <c r="C66" s="215"/>
      <c r="D66" s="216"/>
      <c r="E66" s="217"/>
      <c r="F66" s="217"/>
      <c r="G66" s="217"/>
      <c r="H66" s="77">
        <f>I66+J66+K66</f>
        <v>6000000</v>
      </c>
      <c r="I66" s="77">
        <f t="shared" ref="I66:K67" si="10">SUM(I67)</f>
        <v>6000000</v>
      </c>
      <c r="J66" s="77">
        <f t="shared" si="10"/>
        <v>0</v>
      </c>
      <c r="K66" s="77">
        <f t="shared" si="10"/>
        <v>0</v>
      </c>
      <c r="L66" s="66"/>
      <c r="M66" s="66"/>
    </row>
    <row r="67" spans="1:13" ht="38.25" x14ac:dyDescent="0.2">
      <c r="A67" s="127" t="s">
        <v>144</v>
      </c>
      <c r="B67" s="132" t="s">
        <v>86</v>
      </c>
      <c r="C67" s="118" t="s">
        <v>74</v>
      </c>
      <c r="D67" s="118" t="s">
        <v>325</v>
      </c>
      <c r="E67" s="153">
        <v>250928828.80000001</v>
      </c>
      <c r="F67" s="153">
        <v>0</v>
      </c>
      <c r="G67" s="153">
        <f>E67-F67</f>
        <v>250928828.80000001</v>
      </c>
      <c r="H67" s="48">
        <f>I67+J67+K67</f>
        <v>6000000</v>
      </c>
      <c r="I67" s="48">
        <f t="shared" si="10"/>
        <v>6000000</v>
      </c>
      <c r="J67" s="48">
        <f t="shared" si="10"/>
        <v>0</v>
      </c>
      <c r="K67" s="48">
        <f t="shared" si="10"/>
        <v>0</v>
      </c>
      <c r="L67" s="66"/>
      <c r="M67" s="66"/>
    </row>
    <row r="68" spans="1:13" ht="26.25" thickBot="1" x14ac:dyDescent="0.25">
      <c r="A68" s="19" t="s">
        <v>22</v>
      </c>
      <c r="B68" s="129" t="s">
        <v>139</v>
      </c>
      <c r="C68" s="175"/>
      <c r="D68" s="176"/>
      <c r="E68" s="143"/>
      <c r="F68" s="143"/>
      <c r="G68" s="143"/>
      <c r="H68" s="32">
        <f>I68+J68+K68</f>
        <v>6000000</v>
      </c>
      <c r="I68" s="32">
        <v>6000000</v>
      </c>
      <c r="J68" s="32"/>
      <c r="K68" s="32"/>
      <c r="L68" s="66"/>
      <c r="M68" s="66"/>
    </row>
    <row r="69" spans="1:13" ht="25.5" customHeight="1" thickBot="1" x14ac:dyDescent="0.25">
      <c r="A69" s="46" t="s">
        <v>94</v>
      </c>
      <c r="B69" s="75"/>
      <c r="C69" s="75"/>
      <c r="D69" s="75"/>
      <c r="E69" s="75"/>
      <c r="F69" s="75"/>
      <c r="G69" s="75"/>
      <c r="H69" s="76">
        <f>H59+H66</f>
        <v>142993445.50999999</v>
      </c>
      <c r="I69" s="76">
        <f>SUM(I70:I73)</f>
        <v>36508023.600000001</v>
      </c>
      <c r="J69" s="76">
        <f>SUM(J70:J73)</f>
        <v>47674035.719999999</v>
      </c>
      <c r="K69" s="76">
        <f>SUM(K70:K73)</f>
        <v>58811386.189999998</v>
      </c>
      <c r="L69" s="3"/>
      <c r="M69" s="140"/>
    </row>
    <row r="70" spans="1:13" ht="30" customHeight="1" x14ac:dyDescent="0.2">
      <c r="A70" s="12" t="s">
        <v>80</v>
      </c>
      <c r="B70" s="6" t="s">
        <v>96</v>
      </c>
      <c r="C70" s="12"/>
      <c r="D70" s="12"/>
      <c r="E70" s="12"/>
      <c r="F70" s="12"/>
      <c r="G70" s="12"/>
      <c r="H70" s="30">
        <f>I70+J70+K70</f>
        <v>1442449.0099999998</v>
      </c>
      <c r="I70" s="30">
        <f t="shared" ref="I70:K72" si="11">I63</f>
        <v>361028.97</v>
      </c>
      <c r="J70" s="30">
        <f t="shared" si="11"/>
        <v>493306.18</v>
      </c>
      <c r="K70" s="30">
        <f t="shared" si="11"/>
        <v>588113.86</v>
      </c>
    </row>
    <row r="71" spans="1:13" ht="29.25" customHeight="1" x14ac:dyDescent="0.2">
      <c r="A71" s="12" t="s">
        <v>82</v>
      </c>
      <c r="B71" s="6" t="s">
        <v>97</v>
      </c>
      <c r="C71" s="12"/>
      <c r="D71" s="12"/>
      <c r="E71" s="12"/>
      <c r="F71" s="12"/>
      <c r="G71" s="12"/>
      <c r="H71" s="30">
        <f>I71+J71+K71</f>
        <v>1355509.97</v>
      </c>
      <c r="I71" s="30">
        <f t="shared" si="11"/>
        <v>301469.95</v>
      </c>
      <c r="J71" s="30">
        <f t="shared" si="11"/>
        <v>471807.3</v>
      </c>
      <c r="K71" s="30">
        <f t="shared" si="11"/>
        <v>582232.72</v>
      </c>
    </row>
    <row r="72" spans="1:13" ht="30" customHeight="1" x14ac:dyDescent="0.2">
      <c r="A72" s="12" t="s">
        <v>81</v>
      </c>
      <c r="B72" s="6" t="s">
        <v>98</v>
      </c>
      <c r="C72" s="12"/>
      <c r="D72" s="12"/>
      <c r="E72" s="12"/>
      <c r="F72" s="12"/>
      <c r="G72" s="12"/>
      <c r="H72" s="30">
        <f>I72+J72+K72</f>
        <v>134195486.53</v>
      </c>
      <c r="I72" s="30">
        <f t="shared" si="11"/>
        <v>29845524.68</v>
      </c>
      <c r="J72" s="30">
        <f t="shared" si="11"/>
        <v>46708922.240000002</v>
      </c>
      <c r="K72" s="30">
        <f t="shared" si="11"/>
        <v>57641039.609999999</v>
      </c>
    </row>
    <row r="73" spans="1:13" ht="30" customHeight="1" thickBot="1" x14ac:dyDescent="0.25">
      <c r="A73" s="121" t="s">
        <v>72</v>
      </c>
      <c r="B73" s="129" t="s">
        <v>140</v>
      </c>
      <c r="C73" s="19"/>
      <c r="D73" s="19"/>
      <c r="E73" s="19"/>
      <c r="F73" s="19"/>
      <c r="G73" s="19"/>
      <c r="H73" s="32">
        <f>I73+J73+K73</f>
        <v>6000000</v>
      </c>
      <c r="I73" s="32">
        <f>I68</f>
        <v>6000000</v>
      </c>
      <c r="J73" s="32">
        <f>J68</f>
        <v>0</v>
      </c>
      <c r="K73" s="32">
        <f>K68</f>
        <v>0</v>
      </c>
    </row>
    <row r="74" spans="1:13" ht="27" customHeight="1" thickBot="1" x14ac:dyDescent="0.25">
      <c r="A74" s="323" t="s">
        <v>102</v>
      </c>
      <c r="B74" s="323"/>
      <c r="C74" s="323"/>
      <c r="D74" s="323"/>
      <c r="E74" s="323"/>
      <c r="F74" s="323"/>
      <c r="G74" s="323"/>
      <c r="H74" s="323"/>
      <c r="I74" s="323"/>
      <c r="J74" s="323"/>
      <c r="K74" s="323"/>
    </row>
    <row r="75" spans="1:13" ht="39" thickBot="1" x14ac:dyDescent="0.25">
      <c r="A75" s="13" t="s">
        <v>49</v>
      </c>
      <c r="B75" s="58"/>
      <c r="C75" s="35"/>
      <c r="D75" s="35"/>
      <c r="E75" s="35"/>
      <c r="F75" s="35"/>
      <c r="G75" s="35"/>
      <c r="H75" s="36">
        <f t="shared" ref="H75:H135" si="12">I75+J75+K75</f>
        <v>569225013.07000005</v>
      </c>
      <c r="I75" s="36">
        <f>I76+I89</f>
        <v>336206184.21000004</v>
      </c>
      <c r="J75" s="36">
        <f>J76+J89</f>
        <v>16266575.66</v>
      </c>
      <c r="K75" s="36">
        <f>K76+K89</f>
        <v>216752253.20000002</v>
      </c>
    </row>
    <row r="76" spans="1:13" ht="44.25" customHeight="1" thickBot="1" x14ac:dyDescent="0.25">
      <c r="A76" s="67" t="s">
        <v>363</v>
      </c>
      <c r="B76" s="58"/>
      <c r="C76" s="35"/>
      <c r="D76" s="35"/>
      <c r="E76" s="35"/>
      <c r="F76" s="35"/>
      <c r="G76" s="35"/>
      <c r="H76" s="77">
        <f t="shared" si="12"/>
        <v>336206184.21000004</v>
      </c>
      <c r="I76" s="77">
        <f>I77+I80+I83+I86</f>
        <v>336206184.21000004</v>
      </c>
      <c r="J76" s="77">
        <f>J77+J80+J83+J86</f>
        <v>0</v>
      </c>
      <c r="K76" s="77">
        <f>K77+K80+K83+K86</f>
        <v>0</v>
      </c>
      <c r="L76" s="3"/>
    </row>
    <row r="77" spans="1:13" ht="89.25" x14ac:dyDescent="0.2">
      <c r="A77" s="221" t="s">
        <v>89</v>
      </c>
      <c r="B77" s="40" t="s">
        <v>112</v>
      </c>
      <c r="C77" s="118" t="s">
        <v>90</v>
      </c>
      <c r="D77" s="118" t="s">
        <v>110</v>
      </c>
      <c r="E77" s="153">
        <v>159131763</v>
      </c>
      <c r="F77" s="153">
        <v>33334767.359999999</v>
      </c>
      <c r="G77" s="153">
        <f>E77-F77</f>
        <v>125796995.64</v>
      </c>
      <c r="H77" s="48">
        <f t="shared" si="12"/>
        <v>48684011.579999998</v>
      </c>
      <c r="I77" s="48">
        <f>SUM(I78:I79)</f>
        <v>48684011.579999998</v>
      </c>
      <c r="J77" s="48">
        <f>SUM(J78:J79)</f>
        <v>0</v>
      </c>
      <c r="K77" s="48">
        <f>SUM(K78:K79)</f>
        <v>0</v>
      </c>
      <c r="L77" s="3"/>
    </row>
    <row r="78" spans="1:13" ht="27.75" customHeight="1" x14ac:dyDescent="0.2">
      <c r="A78" s="12" t="s">
        <v>14</v>
      </c>
      <c r="B78" s="6" t="s">
        <v>136</v>
      </c>
      <c r="C78" s="12"/>
      <c r="D78" s="136"/>
      <c r="E78" s="12"/>
      <c r="F78" s="12"/>
      <c r="G78" s="12"/>
      <c r="H78" s="30">
        <f t="shared" si="12"/>
        <v>2434200.58</v>
      </c>
      <c r="I78" s="30">
        <v>2434200.58</v>
      </c>
      <c r="J78" s="30"/>
      <c r="K78" s="30"/>
      <c r="L78" s="62"/>
      <c r="M78" s="62"/>
    </row>
    <row r="79" spans="1:13" ht="27.75" customHeight="1" thickBot="1" x14ac:dyDescent="0.25">
      <c r="A79" s="19" t="s">
        <v>15</v>
      </c>
      <c r="B79" s="7" t="s">
        <v>133</v>
      </c>
      <c r="C79" s="19"/>
      <c r="D79" s="121"/>
      <c r="E79" s="19"/>
      <c r="F79" s="19"/>
      <c r="G79" s="19"/>
      <c r="H79" s="32">
        <f t="shared" si="12"/>
        <v>46249811</v>
      </c>
      <c r="I79" s="32">
        <v>46249811</v>
      </c>
      <c r="J79" s="32"/>
      <c r="K79" s="32"/>
      <c r="L79" s="62"/>
      <c r="M79" s="62"/>
    </row>
    <row r="80" spans="1:13" ht="170.25" customHeight="1" x14ac:dyDescent="0.2">
      <c r="A80" s="221" t="s">
        <v>16</v>
      </c>
      <c r="B80" s="40" t="s">
        <v>112</v>
      </c>
      <c r="C80" s="118" t="s">
        <v>326</v>
      </c>
      <c r="D80" s="160" t="s">
        <v>110</v>
      </c>
      <c r="E80" s="153">
        <v>79366980</v>
      </c>
      <c r="F80" s="153">
        <v>0</v>
      </c>
      <c r="G80" s="153">
        <f>E80-F80</f>
        <v>79366980</v>
      </c>
      <c r="H80" s="48">
        <f t="shared" si="12"/>
        <v>131591256.26000001</v>
      </c>
      <c r="I80" s="48">
        <f>SUM(I81:I82)</f>
        <v>131591256.26000001</v>
      </c>
      <c r="J80" s="48">
        <f>SUM(J82:J82)</f>
        <v>0</v>
      </c>
      <c r="K80" s="48">
        <f>SUM(K82:K82)</f>
        <v>0</v>
      </c>
      <c r="L80" s="62"/>
    </row>
    <row r="81" spans="1:14" ht="25.5" x14ac:dyDescent="0.2">
      <c r="A81" s="12" t="s">
        <v>17</v>
      </c>
      <c r="B81" s="6" t="s">
        <v>18</v>
      </c>
      <c r="C81" s="122"/>
      <c r="D81" s="122"/>
      <c r="E81" s="208"/>
      <c r="F81" s="208"/>
      <c r="G81" s="208"/>
      <c r="H81" s="83">
        <f t="shared" si="12"/>
        <v>6579562.8099999996</v>
      </c>
      <c r="I81" s="207">
        <v>6579562.8099999996</v>
      </c>
      <c r="J81" s="207"/>
      <c r="K81" s="207"/>
      <c r="L81" s="62"/>
    </row>
    <row r="82" spans="1:14" ht="26.25" thickBot="1" x14ac:dyDescent="0.25">
      <c r="A82" s="19" t="s">
        <v>15</v>
      </c>
      <c r="B82" s="7" t="s">
        <v>19</v>
      </c>
      <c r="C82" s="119"/>
      <c r="D82" s="119"/>
      <c r="E82" s="119"/>
      <c r="F82" s="119"/>
      <c r="G82" s="119"/>
      <c r="H82" s="32">
        <f t="shared" si="12"/>
        <v>125011693.45</v>
      </c>
      <c r="I82" s="32">
        <v>125011693.45</v>
      </c>
      <c r="J82" s="32"/>
      <c r="K82" s="32"/>
      <c r="L82" s="62"/>
      <c r="M82" s="62"/>
    </row>
    <row r="83" spans="1:14" ht="156.75" customHeight="1" x14ac:dyDescent="0.2">
      <c r="A83" s="223" t="s">
        <v>350</v>
      </c>
      <c r="B83" s="179" t="s">
        <v>112</v>
      </c>
      <c r="C83" s="293" t="s">
        <v>327</v>
      </c>
      <c r="D83" s="160" t="s">
        <v>110</v>
      </c>
      <c r="E83" s="153">
        <v>73626910</v>
      </c>
      <c r="F83" s="153">
        <v>0</v>
      </c>
      <c r="G83" s="153">
        <f>E83-F83</f>
        <v>73626910</v>
      </c>
      <c r="H83" s="48">
        <f t="shared" si="12"/>
        <v>99717627.370000005</v>
      </c>
      <c r="I83" s="48">
        <f>SUM(I84:I85)</f>
        <v>99717627.370000005</v>
      </c>
      <c r="J83" s="48">
        <f>SUM(J84:J85)</f>
        <v>0</v>
      </c>
      <c r="K83" s="48">
        <f>SUM(K84:K85)</f>
        <v>0</v>
      </c>
      <c r="L83" s="62"/>
    </row>
    <row r="84" spans="1:14" ht="25.5" x14ac:dyDescent="0.2">
      <c r="A84" s="12" t="s">
        <v>17</v>
      </c>
      <c r="B84" s="6" t="s">
        <v>20</v>
      </c>
      <c r="C84" s="122"/>
      <c r="D84" s="122"/>
      <c r="E84" s="208"/>
      <c r="F84" s="209"/>
      <c r="G84" s="209"/>
      <c r="H84" s="83">
        <f t="shared" si="12"/>
        <v>4985881.37</v>
      </c>
      <c r="I84" s="207">
        <v>4985881.37</v>
      </c>
      <c r="J84" s="207"/>
      <c r="K84" s="207"/>
      <c r="L84" s="62"/>
    </row>
    <row r="85" spans="1:14" ht="26.25" thickBot="1" x14ac:dyDescent="0.25">
      <c r="A85" s="19" t="s">
        <v>15</v>
      </c>
      <c r="B85" s="7" t="s">
        <v>21</v>
      </c>
      <c r="C85" s="119"/>
      <c r="D85" s="119"/>
      <c r="E85" s="119"/>
      <c r="F85" s="119"/>
      <c r="G85" s="119"/>
      <c r="H85" s="32">
        <f t="shared" si="12"/>
        <v>94731746</v>
      </c>
      <c r="I85" s="32">
        <v>94731746</v>
      </c>
      <c r="J85" s="32"/>
      <c r="K85" s="32"/>
      <c r="L85" s="62"/>
      <c r="M85" s="62"/>
      <c r="N85" s="62"/>
    </row>
    <row r="86" spans="1:14" ht="93" customHeight="1" x14ac:dyDescent="0.2">
      <c r="A86" s="221" t="s">
        <v>351</v>
      </c>
      <c r="B86" s="132" t="s">
        <v>112</v>
      </c>
      <c r="C86" s="160" t="s">
        <v>324</v>
      </c>
      <c r="D86" s="160" t="s">
        <v>110</v>
      </c>
      <c r="E86" s="153">
        <v>50788650</v>
      </c>
      <c r="F86" s="153">
        <v>0</v>
      </c>
      <c r="G86" s="153">
        <f>E86-F86</f>
        <v>50788650</v>
      </c>
      <c r="H86" s="48">
        <f>I86+J86+K86</f>
        <v>56213289</v>
      </c>
      <c r="I86" s="48">
        <f>SUM(I87:I88)</f>
        <v>56213289</v>
      </c>
      <c r="J86" s="48">
        <f>SUM(J87:J88)</f>
        <v>0</v>
      </c>
      <c r="K86" s="48">
        <f>SUM(K87:K88)</f>
        <v>0</v>
      </c>
      <c r="L86" s="62"/>
      <c r="M86" s="62"/>
      <c r="N86" s="62"/>
    </row>
    <row r="87" spans="1:14" ht="25.5" x14ac:dyDescent="0.2">
      <c r="A87" s="12" t="s">
        <v>17</v>
      </c>
      <c r="B87" s="6" t="s">
        <v>234</v>
      </c>
      <c r="C87" s="122"/>
      <c r="D87" s="122"/>
      <c r="E87" s="122"/>
      <c r="F87" s="122"/>
      <c r="G87" s="122"/>
      <c r="H87" s="30">
        <f>I87+J87+K87</f>
        <v>2810664.45</v>
      </c>
      <c r="I87" s="30">
        <v>2810664.45</v>
      </c>
      <c r="J87" s="30"/>
      <c r="K87" s="30"/>
      <c r="L87" s="62"/>
      <c r="M87" s="62"/>
      <c r="N87" s="62"/>
    </row>
    <row r="88" spans="1:14" ht="26.25" thickBot="1" x14ac:dyDescent="0.25">
      <c r="A88" s="19" t="s">
        <v>15</v>
      </c>
      <c r="B88" s="7" t="s">
        <v>235</v>
      </c>
      <c r="C88" s="119"/>
      <c r="D88" s="119"/>
      <c r="E88" s="119"/>
      <c r="F88" s="119"/>
      <c r="G88" s="119"/>
      <c r="H88" s="32">
        <f>I88+J88+K88</f>
        <v>53402624.549999997</v>
      </c>
      <c r="I88" s="32">
        <v>53402624.549999997</v>
      </c>
      <c r="J88" s="32"/>
      <c r="K88" s="32"/>
      <c r="L88" s="62"/>
      <c r="M88" s="62"/>
      <c r="N88" s="62"/>
    </row>
    <row r="89" spans="1:14" ht="68.25" thickBot="1" x14ac:dyDescent="0.25">
      <c r="A89" s="67" t="s">
        <v>365</v>
      </c>
      <c r="B89" s="199"/>
      <c r="C89" s="200"/>
      <c r="D89" s="200"/>
      <c r="E89" s="200"/>
      <c r="F89" s="200"/>
      <c r="G89" s="200"/>
      <c r="H89" s="77">
        <f t="shared" si="12"/>
        <v>233018828.86000001</v>
      </c>
      <c r="I89" s="77">
        <f>I90</f>
        <v>0</v>
      </c>
      <c r="J89" s="77">
        <f>J90</f>
        <v>16266575.66</v>
      </c>
      <c r="K89" s="77">
        <f>K90</f>
        <v>216752253.20000002</v>
      </c>
      <c r="L89" s="65"/>
      <c r="N89" s="62"/>
    </row>
    <row r="90" spans="1:14" ht="38.25" x14ac:dyDescent="0.2">
      <c r="A90" s="127" t="s">
        <v>144</v>
      </c>
      <c r="B90" s="132" t="s">
        <v>112</v>
      </c>
      <c r="C90" s="118" t="s">
        <v>74</v>
      </c>
      <c r="D90" s="118" t="s">
        <v>44</v>
      </c>
      <c r="E90" s="153">
        <v>250928828.80000001</v>
      </c>
      <c r="F90" s="153">
        <v>0</v>
      </c>
      <c r="G90" s="153">
        <f>E90-F90</f>
        <v>250928828.80000001</v>
      </c>
      <c r="H90" s="30">
        <f t="shared" si="12"/>
        <v>233018828.86000001</v>
      </c>
      <c r="I90" s="48">
        <f>SUM(I91:I93)</f>
        <v>0</v>
      </c>
      <c r="J90" s="48">
        <f>SUM(J91:J93)</f>
        <v>16266575.66</v>
      </c>
      <c r="K90" s="48">
        <f>SUM(K91:K93)</f>
        <v>216752253.20000002</v>
      </c>
      <c r="L90" s="62"/>
      <c r="N90" s="62"/>
    </row>
    <row r="91" spans="1:14" ht="25.5" x14ac:dyDescent="0.2">
      <c r="A91" s="12" t="s">
        <v>25</v>
      </c>
      <c r="B91" s="6" t="s">
        <v>236</v>
      </c>
      <c r="C91" s="142"/>
      <c r="D91" s="142"/>
      <c r="E91" s="142"/>
      <c r="F91" s="142"/>
      <c r="G91" s="142"/>
      <c r="H91" s="30">
        <f t="shared" si="12"/>
        <v>2330188.29</v>
      </c>
      <c r="I91" s="31"/>
      <c r="J91" s="31">
        <v>162665.76</v>
      </c>
      <c r="K91" s="31">
        <v>2167522.5299999998</v>
      </c>
      <c r="L91" s="62"/>
      <c r="N91" s="62"/>
    </row>
    <row r="92" spans="1:14" ht="25.5" x14ac:dyDescent="0.2">
      <c r="A92" s="12" t="s">
        <v>24</v>
      </c>
      <c r="B92" s="6" t="s">
        <v>237</v>
      </c>
      <c r="C92" s="122"/>
      <c r="D92" s="122"/>
      <c r="E92" s="122"/>
      <c r="F92" s="122"/>
      <c r="G92" s="122"/>
      <c r="H92" s="30">
        <f t="shared" si="12"/>
        <v>2306321.21</v>
      </c>
      <c r="I92" s="30"/>
      <c r="J92" s="30">
        <v>160473.9</v>
      </c>
      <c r="K92" s="30">
        <v>2145847.31</v>
      </c>
      <c r="L92" s="62"/>
      <c r="N92" s="62"/>
    </row>
    <row r="93" spans="1:14" ht="26.25" thickBot="1" x14ac:dyDescent="0.25">
      <c r="A93" s="19" t="s">
        <v>127</v>
      </c>
      <c r="B93" s="7" t="s">
        <v>238</v>
      </c>
      <c r="C93" s="119"/>
      <c r="D93" s="119"/>
      <c r="E93" s="119"/>
      <c r="F93" s="119"/>
      <c r="G93" s="119"/>
      <c r="H93" s="32">
        <f t="shared" si="12"/>
        <v>228382319.36000001</v>
      </c>
      <c r="I93" s="32"/>
      <c r="J93" s="32">
        <v>15943436</v>
      </c>
      <c r="K93" s="32">
        <v>212438883.36000001</v>
      </c>
      <c r="L93" s="62"/>
      <c r="N93" s="62"/>
    </row>
    <row r="94" spans="1:14" ht="26.25" thickBot="1" x14ac:dyDescent="0.25">
      <c r="A94" s="46" t="s">
        <v>103</v>
      </c>
      <c r="B94" s="59"/>
      <c r="C94" s="59"/>
      <c r="D94" s="59"/>
      <c r="E94" s="59"/>
      <c r="F94" s="59"/>
      <c r="G94" s="59"/>
      <c r="H94" s="92">
        <f t="shared" si="12"/>
        <v>569225013.07000005</v>
      </c>
      <c r="I94" s="92">
        <f>SUM(I95:I105)</f>
        <v>336206184.21000004</v>
      </c>
      <c r="J94" s="92">
        <f>SUM(J95:J105)</f>
        <v>16266575.66</v>
      </c>
      <c r="K94" s="92">
        <f>SUM(K95:K105)</f>
        <v>216752253.20000002</v>
      </c>
      <c r="L94" s="98"/>
      <c r="M94" s="292"/>
    </row>
    <row r="95" spans="1:14" ht="25.5" x14ac:dyDescent="0.2">
      <c r="A95" s="12" t="s">
        <v>14</v>
      </c>
      <c r="B95" s="6" t="s">
        <v>339</v>
      </c>
      <c r="C95" s="210"/>
      <c r="D95" s="210"/>
      <c r="E95" s="210"/>
      <c r="F95" s="210"/>
      <c r="G95" s="210"/>
      <c r="H95" s="30">
        <f t="shared" si="12"/>
        <v>2434200.58</v>
      </c>
      <c r="I95" s="209">
        <f t="shared" ref="I95:K96" si="13">I78</f>
        <v>2434200.58</v>
      </c>
      <c r="J95" s="209">
        <f t="shared" si="13"/>
        <v>0</v>
      </c>
      <c r="K95" s="209">
        <f t="shared" si="13"/>
        <v>0</v>
      </c>
      <c r="L95" s="3"/>
    </row>
    <row r="96" spans="1:14" ht="25.5" x14ac:dyDescent="0.2">
      <c r="A96" s="12" t="s">
        <v>15</v>
      </c>
      <c r="B96" s="6" t="s">
        <v>340</v>
      </c>
      <c r="C96" s="12"/>
      <c r="D96" s="12"/>
      <c r="E96" s="12"/>
      <c r="F96" s="12"/>
      <c r="G96" s="12"/>
      <c r="H96" s="30">
        <f t="shared" si="12"/>
        <v>46249811</v>
      </c>
      <c r="I96" s="30">
        <f t="shared" si="13"/>
        <v>46249811</v>
      </c>
      <c r="J96" s="30">
        <f t="shared" si="13"/>
        <v>0</v>
      </c>
      <c r="K96" s="30">
        <f t="shared" si="13"/>
        <v>0</v>
      </c>
    </row>
    <row r="97" spans="1:13" ht="25.5" x14ac:dyDescent="0.2">
      <c r="A97" s="12" t="s">
        <v>17</v>
      </c>
      <c r="B97" s="6" t="s">
        <v>341</v>
      </c>
      <c r="C97" s="12"/>
      <c r="D97" s="12"/>
      <c r="E97" s="12"/>
      <c r="F97" s="12"/>
      <c r="G97" s="12"/>
      <c r="H97" s="30">
        <f t="shared" si="12"/>
        <v>6579562.8099999996</v>
      </c>
      <c r="I97" s="30">
        <f t="shared" ref="I97:K98" si="14">I81</f>
        <v>6579562.8099999996</v>
      </c>
      <c r="J97" s="30">
        <f t="shared" si="14"/>
        <v>0</v>
      </c>
      <c r="K97" s="30">
        <f t="shared" si="14"/>
        <v>0</v>
      </c>
    </row>
    <row r="98" spans="1:13" ht="25.5" x14ac:dyDescent="0.2">
      <c r="A98" s="12" t="s">
        <v>15</v>
      </c>
      <c r="B98" s="6" t="s">
        <v>342</v>
      </c>
      <c r="C98" s="12"/>
      <c r="D98" s="12"/>
      <c r="E98" s="12"/>
      <c r="F98" s="12"/>
      <c r="G98" s="12"/>
      <c r="H98" s="30">
        <f t="shared" si="12"/>
        <v>125011693.45</v>
      </c>
      <c r="I98" s="30">
        <f t="shared" si="14"/>
        <v>125011693.45</v>
      </c>
      <c r="J98" s="30">
        <f t="shared" si="14"/>
        <v>0</v>
      </c>
      <c r="K98" s="30">
        <f t="shared" si="14"/>
        <v>0</v>
      </c>
    </row>
    <row r="99" spans="1:13" ht="25.5" x14ac:dyDescent="0.2">
      <c r="A99" s="12" t="s">
        <v>17</v>
      </c>
      <c r="B99" s="6" t="s">
        <v>343</v>
      </c>
      <c r="C99" s="12"/>
      <c r="D99" s="12"/>
      <c r="E99" s="12"/>
      <c r="F99" s="12"/>
      <c r="G99" s="12"/>
      <c r="H99" s="30">
        <f t="shared" si="12"/>
        <v>4985881.37</v>
      </c>
      <c r="I99" s="30">
        <f t="shared" ref="I99:K100" si="15">I84</f>
        <v>4985881.37</v>
      </c>
      <c r="J99" s="30">
        <f t="shared" si="15"/>
        <v>0</v>
      </c>
      <c r="K99" s="30">
        <f t="shared" si="15"/>
        <v>0</v>
      </c>
    </row>
    <row r="100" spans="1:13" ht="25.5" x14ac:dyDescent="0.2">
      <c r="A100" s="12" t="s">
        <v>15</v>
      </c>
      <c r="B100" s="6" t="s">
        <v>343</v>
      </c>
      <c r="C100" s="12"/>
      <c r="D100" s="12"/>
      <c r="E100" s="12"/>
      <c r="F100" s="12"/>
      <c r="G100" s="12"/>
      <c r="H100" s="30">
        <f t="shared" si="12"/>
        <v>94731746</v>
      </c>
      <c r="I100" s="30">
        <f t="shared" si="15"/>
        <v>94731746</v>
      </c>
      <c r="J100" s="30">
        <f t="shared" si="15"/>
        <v>0</v>
      </c>
      <c r="K100" s="30">
        <f t="shared" si="15"/>
        <v>0</v>
      </c>
    </row>
    <row r="101" spans="1:13" ht="25.5" x14ac:dyDescent="0.2">
      <c r="A101" s="12" t="s">
        <v>17</v>
      </c>
      <c r="B101" s="6" t="s">
        <v>344</v>
      </c>
      <c r="C101" s="12"/>
      <c r="D101" s="12"/>
      <c r="E101" s="12"/>
      <c r="F101" s="12"/>
      <c r="G101" s="12"/>
      <c r="H101" s="30">
        <f t="shared" si="12"/>
        <v>2810664.45</v>
      </c>
      <c r="I101" s="30">
        <f t="shared" ref="I101:K102" si="16">I87</f>
        <v>2810664.45</v>
      </c>
      <c r="J101" s="30">
        <f t="shared" si="16"/>
        <v>0</v>
      </c>
      <c r="K101" s="30">
        <f t="shared" si="16"/>
        <v>0</v>
      </c>
    </row>
    <row r="102" spans="1:13" ht="25.5" x14ac:dyDescent="0.2">
      <c r="A102" s="12" t="s">
        <v>15</v>
      </c>
      <c r="B102" s="6" t="s">
        <v>345</v>
      </c>
      <c r="C102" s="12"/>
      <c r="D102" s="12"/>
      <c r="E102" s="12"/>
      <c r="F102" s="12"/>
      <c r="G102" s="12"/>
      <c r="H102" s="30">
        <f t="shared" si="12"/>
        <v>53402624.549999997</v>
      </c>
      <c r="I102" s="30">
        <f t="shared" si="16"/>
        <v>53402624.549999997</v>
      </c>
      <c r="J102" s="30">
        <f t="shared" si="16"/>
        <v>0</v>
      </c>
      <c r="K102" s="30">
        <f t="shared" si="16"/>
        <v>0</v>
      </c>
    </row>
    <row r="103" spans="1:13" ht="25.5" x14ac:dyDescent="0.2">
      <c r="A103" s="12" t="s">
        <v>25</v>
      </c>
      <c r="B103" s="6" t="s">
        <v>346</v>
      </c>
      <c r="C103" s="12"/>
      <c r="D103" s="12"/>
      <c r="E103" s="12"/>
      <c r="F103" s="12"/>
      <c r="G103" s="12"/>
      <c r="H103" s="30">
        <f t="shared" si="12"/>
        <v>2330188.29</v>
      </c>
      <c r="I103" s="30">
        <f t="shared" ref="I103:K105" si="17">I91</f>
        <v>0</v>
      </c>
      <c r="J103" s="30">
        <f t="shared" si="17"/>
        <v>162665.76</v>
      </c>
      <c r="K103" s="30">
        <f t="shared" si="17"/>
        <v>2167522.5299999998</v>
      </c>
    </row>
    <row r="104" spans="1:13" ht="25.5" x14ac:dyDescent="0.2">
      <c r="A104" s="12" t="s">
        <v>24</v>
      </c>
      <c r="B104" s="6" t="s">
        <v>347</v>
      </c>
      <c r="C104" s="12"/>
      <c r="D104" s="12"/>
      <c r="E104" s="12"/>
      <c r="F104" s="12"/>
      <c r="G104" s="12"/>
      <c r="H104" s="30">
        <f t="shared" si="12"/>
        <v>2306321.21</v>
      </c>
      <c r="I104" s="30">
        <f t="shared" si="17"/>
        <v>0</v>
      </c>
      <c r="J104" s="30">
        <f t="shared" si="17"/>
        <v>160473.9</v>
      </c>
      <c r="K104" s="30">
        <f t="shared" si="17"/>
        <v>2145847.31</v>
      </c>
    </row>
    <row r="105" spans="1:13" ht="26.25" thickBot="1" x14ac:dyDescent="0.25">
      <c r="A105" s="19" t="s">
        <v>127</v>
      </c>
      <c r="B105" s="7" t="s">
        <v>348</v>
      </c>
      <c r="C105" s="19"/>
      <c r="D105" s="19"/>
      <c r="E105" s="19"/>
      <c r="F105" s="19"/>
      <c r="G105" s="19"/>
      <c r="H105" s="32">
        <f t="shared" si="12"/>
        <v>228382319.36000001</v>
      </c>
      <c r="I105" s="32">
        <f t="shared" si="17"/>
        <v>0</v>
      </c>
      <c r="J105" s="32">
        <f t="shared" si="17"/>
        <v>15943436</v>
      </c>
      <c r="K105" s="32">
        <f t="shared" si="17"/>
        <v>212438883.36000001</v>
      </c>
    </row>
    <row r="106" spans="1:13" ht="27.75" customHeight="1" thickBot="1" x14ac:dyDescent="0.25">
      <c r="A106" s="45" t="s">
        <v>126</v>
      </c>
      <c r="B106" s="45"/>
      <c r="C106" s="45"/>
      <c r="D106" s="45"/>
      <c r="E106" s="45"/>
      <c r="F106" s="45"/>
      <c r="G106" s="45"/>
      <c r="H106" s="47">
        <f t="shared" si="12"/>
        <v>3468680012.5699997</v>
      </c>
      <c r="I106" s="47">
        <f>SUM(I107:I135)</f>
        <v>1607948059.2199998</v>
      </c>
      <c r="J106" s="47">
        <f>SUM(J107:J135)</f>
        <v>1002307333.8</v>
      </c>
      <c r="K106" s="47">
        <f>SUM(K107:K135)</f>
        <v>858424619.54999995</v>
      </c>
      <c r="L106" s="3"/>
      <c r="M106" s="162"/>
    </row>
    <row r="107" spans="1:13" ht="25.5" x14ac:dyDescent="0.2">
      <c r="A107" s="12" t="s">
        <v>8</v>
      </c>
      <c r="B107" s="6" t="s">
        <v>224</v>
      </c>
      <c r="C107" s="99"/>
      <c r="D107" s="99"/>
      <c r="E107" s="99"/>
      <c r="F107" s="99"/>
      <c r="G107" s="99"/>
      <c r="H107" s="48">
        <f t="shared" si="12"/>
        <v>9722903.0399999991</v>
      </c>
      <c r="I107" s="48">
        <f t="shared" ref="I107:K120" si="18">I44</f>
        <v>8691547.6699999999</v>
      </c>
      <c r="J107" s="48">
        <f t="shared" si="18"/>
        <v>382106.26</v>
      </c>
      <c r="K107" s="48">
        <f t="shared" si="18"/>
        <v>649249.11</v>
      </c>
      <c r="M107" s="140"/>
    </row>
    <row r="108" spans="1:13" ht="25.5" x14ac:dyDescent="0.2">
      <c r="A108" s="12" t="s">
        <v>1</v>
      </c>
      <c r="B108" s="6" t="s">
        <v>225</v>
      </c>
      <c r="C108" s="43"/>
      <c r="D108" s="43"/>
      <c r="E108" s="43"/>
      <c r="F108" s="43"/>
      <c r="G108" s="43"/>
      <c r="H108" s="30">
        <f t="shared" si="12"/>
        <v>3662962.84</v>
      </c>
      <c r="I108" s="31">
        <f t="shared" si="18"/>
        <v>3662962.84</v>
      </c>
      <c r="J108" s="31">
        <f t="shared" si="18"/>
        <v>0</v>
      </c>
      <c r="K108" s="31">
        <f t="shared" si="18"/>
        <v>0</v>
      </c>
    </row>
    <row r="109" spans="1:13" ht="25.5" x14ac:dyDescent="0.2">
      <c r="A109" s="12" t="s">
        <v>2</v>
      </c>
      <c r="B109" s="6" t="s">
        <v>263</v>
      </c>
      <c r="C109" s="43"/>
      <c r="D109" s="43"/>
      <c r="E109" s="43"/>
      <c r="F109" s="43"/>
      <c r="G109" s="43"/>
      <c r="H109" s="30">
        <f t="shared" si="12"/>
        <v>69596294</v>
      </c>
      <c r="I109" s="31">
        <f t="shared" si="18"/>
        <v>69596294</v>
      </c>
      <c r="J109" s="31">
        <f t="shared" si="18"/>
        <v>0</v>
      </c>
      <c r="K109" s="31">
        <f t="shared" si="18"/>
        <v>0</v>
      </c>
    </row>
    <row r="110" spans="1:13" ht="25.5" x14ac:dyDescent="0.2">
      <c r="A110" s="136" t="s">
        <v>7</v>
      </c>
      <c r="B110" s="128" t="s">
        <v>226</v>
      </c>
      <c r="C110" s="42"/>
      <c r="D110" s="42"/>
      <c r="E110" s="42"/>
      <c r="F110" s="42"/>
      <c r="G110" s="42"/>
      <c r="H110" s="30">
        <f t="shared" si="12"/>
        <v>476927.42</v>
      </c>
      <c r="I110" s="30">
        <f t="shared" si="18"/>
        <v>476927.42</v>
      </c>
      <c r="J110" s="30">
        <f t="shared" si="18"/>
        <v>0</v>
      </c>
      <c r="K110" s="30">
        <f t="shared" si="18"/>
        <v>0</v>
      </c>
    </row>
    <row r="111" spans="1:13" ht="25.5" x14ac:dyDescent="0.2">
      <c r="A111" s="12" t="s">
        <v>2</v>
      </c>
      <c r="B111" s="6" t="s">
        <v>262</v>
      </c>
      <c r="C111" s="43"/>
      <c r="D111" s="43"/>
      <c r="E111" s="43"/>
      <c r="F111" s="43"/>
      <c r="G111" s="43"/>
      <c r="H111" s="30">
        <f t="shared" si="12"/>
        <v>9061621</v>
      </c>
      <c r="I111" s="31">
        <f t="shared" si="18"/>
        <v>9061621</v>
      </c>
      <c r="J111" s="31">
        <f t="shared" si="18"/>
        <v>0</v>
      </c>
      <c r="K111" s="31">
        <f t="shared" si="18"/>
        <v>0</v>
      </c>
    </row>
    <row r="112" spans="1:13" ht="25.5" x14ac:dyDescent="0.2">
      <c r="A112" s="12" t="s">
        <v>229</v>
      </c>
      <c r="B112" s="128" t="s">
        <v>331</v>
      </c>
      <c r="C112" s="42"/>
      <c r="D112" s="42"/>
      <c r="E112" s="42"/>
      <c r="F112" s="42"/>
      <c r="G112" s="42"/>
      <c r="H112" s="30">
        <f t="shared" si="12"/>
        <v>5114044.4400000004</v>
      </c>
      <c r="I112" s="30">
        <f t="shared" si="18"/>
        <v>5114044.4400000004</v>
      </c>
      <c r="J112" s="30">
        <f t="shared" si="18"/>
        <v>0</v>
      </c>
      <c r="K112" s="30">
        <f t="shared" si="18"/>
        <v>0</v>
      </c>
    </row>
    <row r="113" spans="1:14" ht="25.5" x14ac:dyDescent="0.2">
      <c r="A113" s="136" t="s">
        <v>230</v>
      </c>
      <c r="B113" s="128" t="s">
        <v>332</v>
      </c>
      <c r="C113" s="43"/>
      <c r="D113" s="43"/>
      <c r="E113" s="43"/>
      <c r="F113" s="43"/>
      <c r="G113" s="43"/>
      <c r="H113" s="30">
        <f t="shared" si="12"/>
        <v>506290400</v>
      </c>
      <c r="I113" s="31">
        <f t="shared" si="18"/>
        <v>506290400</v>
      </c>
      <c r="J113" s="31">
        <f t="shared" si="18"/>
        <v>0</v>
      </c>
      <c r="K113" s="31">
        <f t="shared" si="18"/>
        <v>0</v>
      </c>
    </row>
    <row r="114" spans="1:14" ht="25.5" x14ac:dyDescent="0.2">
      <c r="A114" s="12" t="s">
        <v>12</v>
      </c>
      <c r="B114" s="128" t="s">
        <v>333</v>
      </c>
      <c r="C114" s="42"/>
      <c r="D114" s="42"/>
      <c r="E114" s="42"/>
      <c r="F114" s="42"/>
      <c r="G114" s="42"/>
      <c r="H114" s="30">
        <f t="shared" si="12"/>
        <v>747461.81</v>
      </c>
      <c r="I114" s="30">
        <f t="shared" si="18"/>
        <v>747461.81</v>
      </c>
      <c r="J114" s="30">
        <f t="shared" si="18"/>
        <v>0</v>
      </c>
      <c r="K114" s="30">
        <f t="shared" si="18"/>
        <v>0</v>
      </c>
    </row>
    <row r="115" spans="1:14" ht="25.5" x14ac:dyDescent="0.2">
      <c r="A115" s="12" t="s">
        <v>13</v>
      </c>
      <c r="B115" s="128" t="s">
        <v>227</v>
      </c>
      <c r="C115" s="43"/>
      <c r="D115" s="43"/>
      <c r="E115" s="43"/>
      <c r="F115" s="43"/>
      <c r="G115" s="43"/>
      <c r="H115" s="30">
        <f t="shared" si="12"/>
        <v>73998718.719999999</v>
      </c>
      <c r="I115" s="30">
        <f t="shared" si="18"/>
        <v>73998718.719999999</v>
      </c>
      <c r="J115" s="30">
        <f t="shared" si="18"/>
        <v>0</v>
      </c>
      <c r="K115" s="30">
        <f t="shared" si="18"/>
        <v>0</v>
      </c>
    </row>
    <row r="116" spans="1:14" ht="25.5" x14ac:dyDescent="0.2">
      <c r="A116" s="12" t="s">
        <v>9</v>
      </c>
      <c r="B116" s="128" t="s">
        <v>334</v>
      </c>
      <c r="C116" s="43"/>
      <c r="D116" s="43"/>
      <c r="E116" s="43"/>
      <c r="F116" s="43"/>
      <c r="G116" s="43"/>
      <c r="H116" s="30">
        <f t="shared" si="12"/>
        <v>8555679.9900000002</v>
      </c>
      <c r="I116" s="31">
        <f t="shared" si="18"/>
        <v>2242605.4</v>
      </c>
      <c r="J116" s="31">
        <f t="shared" si="18"/>
        <v>3319240.1</v>
      </c>
      <c r="K116" s="31">
        <f t="shared" si="18"/>
        <v>2993834.49</v>
      </c>
    </row>
    <row r="117" spans="1:14" ht="25.5" x14ac:dyDescent="0.2">
      <c r="A117" s="12" t="s">
        <v>10</v>
      </c>
      <c r="B117" s="6" t="s">
        <v>335</v>
      </c>
      <c r="C117" s="42"/>
      <c r="D117" s="42"/>
      <c r="E117" s="42"/>
      <c r="F117" s="42"/>
      <c r="G117" s="42"/>
      <c r="H117" s="30">
        <f t="shared" si="12"/>
        <v>117477218.50999999</v>
      </c>
      <c r="I117" s="30">
        <f t="shared" si="18"/>
        <v>17761434.780000001</v>
      </c>
      <c r="J117" s="30">
        <f t="shared" si="18"/>
        <v>46800570</v>
      </c>
      <c r="K117" s="30">
        <f t="shared" si="18"/>
        <v>52915213.729999997</v>
      </c>
    </row>
    <row r="118" spans="1:14" ht="25.5" x14ac:dyDescent="0.2">
      <c r="A118" s="12" t="s">
        <v>228</v>
      </c>
      <c r="B118" s="6" t="s">
        <v>336</v>
      </c>
      <c r="C118" s="42"/>
      <c r="D118" s="42"/>
      <c r="E118" s="42"/>
      <c r="F118" s="42"/>
      <c r="G118" s="42"/>
      <c r="H118" s="30">
        <f t="shared" si="12"/>
        <v>729535100</v>
      </c>
      <c r="I118" s="30">
        <f t="shared" si="18"/>
        <v>204256500</v>
      </c>
      <c r="J118" s="30">
        <f t="shared" si="18"/>
        <v>281804200</v>
      </c>
      <c r="K118" s="30">
        <f t="shared" si="18"/>
        <v>243474400</v>
      </c>
    </row>
    <row r="119" spans="1:14" ht="25.5" x14ac:dyDescent="0.2">
      <c r="A119" s="12" t="s">
        <v>231</v>
      </c>
      <c r="B119" s="6" t="s">
        <v>337</v>
      </c>
      <c r="C119" s="43"/>
      <c r="D119" s="43"/>
      <c r="E119" s="43"/>
      <c r="F119" s="43"/>
      <c r="G119" s="43"/>
      <c r="H119" s="30">
        <f t="shared" si="12"/>
        <v>12222222.220000001</v>
      </c>
      <c r="I119" s="31">
        <f t="shared" si="18"/>
        <v>3333333.33</v>
      </c>
      <c r="J119" s="31">
        <f t="shared" si="18"/>
        <v>6060606.0599999996</v>
      </c>
      <c r="K119" s="31">
        <f t="shared" si="18"/>
        <v>2828282.83</v>
      </c>
    </row>
    <row r="120" spans="1:14" ht="27" customHeight="1" x14ac:dyDescent="0.2">
      <c r="A120" s="12" t="s">
        <v>360</v>
      </c>
      <c r="B120" s="6" t="s">
        <v>338</v>
      </c>
      <c r="C120" s="43"/>
      <c r="D120" s="43"/>
      <c r="E120" s="43"/>
      <c r="F120" s="43"/>
      <c r="G120" s="43"/>
      <c r="H120" s="30">
        <f t="shared" si="12"/>
        <v>1210000000</v>
      </c>
      <c r="I120" s="31">
        <f t="shared" si="18"/>
        <v>330000000</v>
      </c>
      <c r="J120" s="31">
        <f t="shared" si="18"/>
        <v>600000000</v>
      </c>
      <c r="K120" s="31">
        <f t="shared" si="18"/>
        <v>280000000</v>
      </c>
    </row>
    <row r="121" spans="1:14" ht="25.5" x14ac:dyDescent="0.2">
      <c r="A121" s="12" t="s">
        <v>80</v>
      </c>
      <c r="B121" s="6" t="s">
        <v>96</v>
      </c>
      <c r="C121" s="42"/>
      <c r="D121" s="42"/>
      <c r="E121" s="42"/>
      <c r="F121" s="42"/>
      <c r="G121" s="42"/>
      <c r="H121" s="30">
        <f t="shared" si="12"/>
        <v>1442449.0099999998</v>
      </c>
      <c r="I121" s="30">
        <f t="shared" ref="I121:K123" si="19">I70</f>
        <v>361028.97</v>
      </c>
      <c r="J121" s="30">
        <f t="shared" si="19"/>
        <v>493306.18</v>
      </c>
      <c r="K121" s="30">
        <f t="shared" si="19"/>
        <v>588113.86</v>
      </c>
    </row>
    <row r="122" spans="1:14" ht="25.5" x14ac:dyDescent="0.2">
      <c r="A122" s="12" t="s">
        <v>82</v>
      </c>
      <c r="B122" s="6" t="s">
        <v>97</v>
      </c>
      <c r="C122" s="43"/>
      <c r="D122" s="43"/>
      <c r="E122" s="43"/>
      <c r="F122" s="43"/>
      <c r="G122" s="43"/>
      <c r="H122" s="30">
        <f t="shared" si="12"/>
        <v>1355509.97</v>
      </c>
      <c r="I122" s="31">
        <f t="shared" si="19"/>
        <v>301469.95</v>
      </c>
      <c r="J122" s="31">
        <f t="shared" si="19"/>
        <v>471807.3</v>
      </c>
      <c r="K122" s="31">
        <f t="shared" si="19"/>
        <v>582232.72</v>
      </c>
    </row>
    <row r="123" spans="1:14" ht="25.5" x14ac:dyDescent="0.2">
      <c r="A123" s="12" t="s">
        <v>81</v>
      </c>
      <c r="B123" s="6" t="s">
        <v>98</v>
      </c>
      <c r="C123" s="43"/>
      <c r="D123" s="43"/>
      <c r="E123" s="43"/>
      <c r="F123" s="43"/>
      <c r="G123" s="43"/>
      <c r="H123" s="30">
        <f t="shared" si="12"/>
        <v>134195486.53</v>
      </c>
      <c r="I123" s="31">
        <f t="shared" si="19"/>
        <v>29845524.68</v>
      </c>
      <c r="J123" s="31">
        <f t="shared" si="19"/>
        <v>46708922.240000002</v>
      </c>
      <c r="K123" s="31">
        <f t="shared" si="19"/>
        <v>57641039.609999999</v>
      </c>
    </row>
    <row r="124" spans="1:14" ht="25.5" x14ac:dyDescent="0.2">
      <c r="A124" s="12" t="s">
        <v>14</v>
      </c>
      <c r="B124" s="6" t="s">
        <v>339</v>
      </c>
      <c r="C124" s="43"/>
      <c r="D124" s="43"/>
      <c r="E124" s="43"/>
      <c r="F124" s="43"/>
      <c r="G124" s="43"/>
      <c r="H124" s="30">
        <f t="shared" si="12"/>
        <v>2434200.58</v>
      </c>
      <c r="I124" s="31">
        <f t="shared" ref="I124:K131" si="20">I95</f>
        <v>2434200.58</v>
      </c>
      <c r="J124" s="31">
        <f t="shared" si="20"/>
        <v>0</v>
      </c>
      <c r="K124" s="31">
        <f t="shared" si="20"/>
        <v>0</v>
      </c>
    </row>
    <row r="125" spans="1:14" ht="25.5" x14ac:dyDescent="0.2">
      <c r="A125" s="12" t="s">
        <v>15</v>
      </c>
      <c r="B125" s="6" t="s">
        <v>340</v>
      </c>
      <c r="C125" s="42"/>
      <c r="D125" s="42"/>
      <c r="E125" s="42"/>
      <c r="F125" s="42"/>
      <c r="G125" s="42"/>
      <c r="H125" s="30">
        <f t="shared" si="12"/>
        <v>46249811</v>
      </c>
      <c r="I125" s="30">
        <f t="shared" si="20"/>
        <v>46249811</v>
      </c>
      <c r="J125" s="30">
        <f t="shared" si="20"/>
        <v>0</v>
      </c>
      <c r="K125" s="30">
        <f t="shared" si="20"/>
        <v>0</v>
      </c>
    </row>
    <row r="126" spans="1:14" ht="25.5" x14ac:dyDescent="0.2">
      <c r="A126" s="12" t="s">
        <v>17</v>
      </c>
      <c r="B126" s="6" t="s">
        <v>341</v>
      </c>
      <c r="C126" s="42"/>
      <c r="D126" s="42"/>
      <c r="E126" s="42"/>
      <c r="F126" s="42"/>
      <c r="G126" s="42"/>
      <c r="H126" s="30">
        <f t="shared" si="12"/>
        <v>6579562.8099999996</v>
      </c>
      <c r="I126" s="30">
        <f t="shared" si="20"/>
        <v>6579562.8099999996</v>
      </c>
      <c r="J126" s="30">
        <f t="shared" si="20"/>
        <v>0</v>
      </c>
      <c r="K126" s="30">
        <f t="shared" si="20"/>
        <v>0</v>
      </c>
    </row>
    <row r="127" spans="1:14" ht="25.5" x14ac:dyDescent="0.2">
      <c r="A127" s="12" t="s">
        <v>15</v>
      </c>
      <c r="B127" s="6" t="s">
        <v>342</v>
      </c>
      <c r="C127" s="43"/>
      <c r="D127" s="43"/>
      <c r="E127" s="43"/>
      <c r="F127" s="43"/>
      <c r="G127" s="43"/>
      <c r="H127" s="30">
        <f t="shared" si="12"/>
        <v>125011693.45</v>
      </c>
      <c r="I127" s="31">
        <f t="shared" si="20"/>
        <v>125011693.45</v>
      </c>
      <c r="J127" s="31">
        <f t="shared" si="20"/>
        <v>0</v>
      </c>
      <c r="K127" s="31">
        <f t="shared" si="20"/>
        <v>0</v>
      </c>
      <c r="M127" s="197"/>
      <c r="N127" s="198"/>
    </row>
    <row r="128" spans="1:14" ht="25.5" x14ac:dyDescent="0.2">
      <c r="A128" s="12" t="s">
        <v>17</v>
      </c>
      <c r="B128" s="6" t="s">
        <v>343</v>
      </c>
      <c r="C128" s="43"/>
      <c r="D128" s="43"/>
      <c r="E128" s="43"/>
      <c r="F128" s="43"/>
      <c r="G128" s="43"/>
      <c r="H128" s="30">
        <f t="shared" si="12"/>
        <v>4985881.37</v>
      </c>
      <c r="I128" s="31">
        <f t="shared" si="20"/>
        <v>4985881.37</v>
      </c>
      <c r="J128" s="31">
        <f t="shared" si="20"/>
        <v>0</v>
      </c>
      <c r="K128" s="31">
        <f t="shared" si="20"/>
        <v>0</v>
      </c>
    </row>
    <row r="129" spans="1:15" ht="25.5" x14ac:dyDescent="0.2">
      <c r="A129" s="12" t="s">
        <v>15</v>
      </c>
      <c r="B129" s="6" t="s">
        <v>343</v>
      </c>
      <c r="C129" s="42"/>
      <c r="D129" s="42"/>
      <c r="E129" s="42"/>
      <c r="F129" s="42"/>
      <c r="G129" s="42"/>
      <c r="H129" s="30">
        <f t="shared" si="12"/>
        <v>94731746</v>
      </c>
      <c r="I129" s="30">
        <f t="shared" si="20"/>
        <v>94731746</v>
      </c>
      <c r="J129" s="30">
        <f t="shared" si="20"/>
        <v>0</v>
      </c>
      <c r="K129" s="30">
        <f t="shared" si="20"/>
        <v>0</v>
      </c>
    </row>
    <row r="130" spans="1:15" ht="25.5" x14ac:dyDescent="0.2">
      <c r="A130" s="12" t="s">
        <v>17</v>
      </c>
      <c r="B130" s="6" t="s">
        <v>344</v>
      </c>
      <c r="C130" s="12"/>
      <c r="D130" s="12"/>
      <c r="E130" s="12"/>
      <c r="F130" s="12"/>
      <c r="G130" s="12"/>
      <c r="H130" s="30">
        <f t="shared" si="12"/>
        <v>2810664.45</v>
      </c>
      <c r="I130" s="30">
        <f t="shared" si="20"/>
        <v>2810664.45</v>
      </c>
      <c r="J130" s="30">
        <f t="shared" si="20"/>
        <v>0</v>
      </c>
      <c r="K130" s="30">
        <f t="shared" si="20"/>
        <v>0</v>
      </c>
    </row>
    <row r="131" spans="1:15" ht="25.5" x14ac:dyDescent="0.2">
      <c r="A131" s="12" t="s">
        <v>15</v>
      </c>
      <c r="B131" s="6" t="s">
        <v>345</v>
      </c>
      <c r="C131" s="12"/>
      <c r="D131" s="12"/>
      <c r="E131" s="12"/>
      <c r="F131" s="12"/>
      <c r="G131" s="12"/>
      <c r="H131" s="30">
        <f t="shared" si="12"/>
        <v>53402624.549999997</v>
      </c>
      <c r="I131" s="30">
        <f t="shared" si="20"/>
        <v>53402624.549999997</v>
      </c>
      <c r="J131" s="30">
        <f t="shared" si="20"/>
        <v>0</v>
      </c>
      <c r="K131" s="30">
        <f t="shared" si="20"/>
        <v>0</v>
      </c>
    </row>
    <row r="132" spans="1:15" ht="25.5" x14ac:dyDescent="0.2">
      <c r="A132" s="136" t="s">
        <v>72</v>
      </c>
      <c r="B132" s="128" t="s">
        <v>140</v>
      </c>
      <c r="C132" s="12"/>
      <c r="D132" s="12"/>
      <c r="E132" s="12"/>
      <c r="F132" s="12"/>
      <c r="G132" s="12"/>
      <c r="H132" s="30">
        <f t="shared" si="12"/>
        <v>6000000</v>
      </c>
      <c r="I132" s="30">
        <f>I73</f>
        <v>6000000</v>
      </c>
      <c r="J132" s="30">
        <f>J73</f>
        <v>0</v>
      </c>
      <c r="K132" s="30">
        <f>K73</f>
        <v>0</v>
      </c>
    </row>
    <row r="133" spans="1:15" ht="25.5" x14ac:dyDescent="0.2">
      <c r="A133" s="96" t="s">
        <v>25</v>
      </c>
      <c r="B133" s="27" t="s">
        <v>346</v>
      </c>
      <c r="C133" s="12"/>
      <c r="D133" s="12"/>
      <c r="E133" s="12"/>
      <c r="F133" s="12"/>
      <c r="G133" s="12"/>
      <c r="H133" s="30">
        <f t="shared" si="12"/>
        <v>2330188.29</v>
      </c>
      <c r="I133" s="30">
        <f t="shared" ref="I133:K135" si="21">I103</f>
        <v>0</v>
      </c>
      <c r="J133" s="30">
        <f t="shared" si="21"/>
        <v>162665.76</v>
      </c>
      <c r="K133" s="30">
        <f t="shared" si="21"/>
        <v>2167522.5299999998</v>
      </c>
    </row>
    <row r="134" spans="1:15" ht="25.5" x14ac:dyDescent="0.2">
      <c r="A134" s="12" t="s">
        <v>24</v>
      </c>
      <c r="B134" s="6" t="s">
        <v>347</v>
      </c>
      <c r="C134" s="96"/>
      <c r="D134" s="96"/>
      <c r="E134" s="96"/>
      <c r="F134" s="96"/>
      <c r="G134" s="96"/>
      <c r="H134" s="30">
        <f t="shared" si="12"/>
        <v>2306321.21</v>
      </c>
      <c r="I134" s="31">
        <f t="shared" si="21"/>
        <v>0</v>
      </c>
      <c r="J134" s="31">
        <f t="shared" si="21"/>
        <v>160473.9</v>
      </c>
      <c r="K134" s="31">
        <f t="shared" si="21"/>
        <v>2145847.31</v>
      </c>
    </row>
    <row r="135" spans="1:15" ht="26.25" thickBot="1" x14ac:dyDescent="0.25">
      <c r="A135" s="19" t="s">
        <v>127</v>
      </c>
      <c r="B135" s="7" t="s">
        <v>348</v>
      </c>
      <c r="C135" s="43"/>
      <c r="D135" s="43"/>
      <c r="E135" s="43"/>
      <c r="F135" s="43"/>
      <c r="G135" s="43"/>
      <c r="H135" s="30">
        <f t="shared" si="12"/>
        <v>228382319.36000001</v>
      </c>
      <c r="I135" s="31">
        <f t="shared" si="21"/>
        <v>0</v>
      </c>
      <c r="J135" s="31">
        <f t="shared" si="21"/>
        <v>15943436</v>
      </c>
      <c r="K135" s="31">
        <f t="shared" si="21"/>
        <v>212438883.36000001</v>
      </c>
    </row>
    <row r="136" spans="1:15" ht="19.5" customHeight="1" thickBot="1" x14ac:dyDescent="0.25">
      <c r="A136" s="324" t="s">
        <v>58</v>
      </c>
      <c r="B136" s="324"/>
      <c r="C136" s="324"/>
      <c r="D136" s="324"/>
      <c r="E136" s="324"/>
      <c r="F136" s="324"/>
      <c r="G136" s="324"/>
      <c r="H136" s="324"/>
      <c r="I136" s="324"/>
      <c r="J136" s="324"/>
      <c r="K136" s="324"/>
    </row>
    <row r="137" spans="1:15" ht="21" customHeight="1" thickBot="1" x14ac:dyDescent="0.25">
      <c r="A137" s="323" t="s">
        <v>62</v>
      </c>
      <c r="B137" s="323"/>
      <c r="C137" s="323"/>
      <c r="D137" s="323"/>
      <c r="E137" s="323"/>
      <c r="F137" s="323"/>
      <c r="G137" s="323"/>
      <c r="H137" s="323"/>
      <c r="I137" s="323"/>
      <c r="J137" s="323"/>
      <c r="K137" s="323"/>
    </row>
    <row r="138" spans="1:15" ht="44.25" customHeight="1" thickBot="1" x14ac:dyDescent="0.25">
      <c r="A138" s="13" t="s">
        <v>48</v>
      </c>
      <c r="B138" s="302"/>
      <c r="C138" s="52"/>
      <c r="D138" s="52"/>
      <c r="E138" s="53"/>
      <c r="F138" s="53"/>
      <c r="G138" s="53"/>
      <c r="H138" s="84">
        <f t="shared" ref="H138:H154" si="22">I138+J138+K138</f>
        <v>174131898.37</v>
      </c>
      <c r="I138" s="84">
        <f>I139+I173</f>
        <v>80030522.829999998</v>
      </c>
      <c r="J138" s="84">
        <f>J139+J173</f>
        <v>65149320.859999999</v>
      </c>
      <c r="K138" s="84">
        <f>K139+K173</f>
        <v>28952054.68</v>
      </c>
      <c r="L138" s="3"/>
    </row>
    <row r="139" spans="1:15" ht="43.5" customHeight="1" thickBot="1" x14ac:dyDescent="0.25">
      <c r="A139" s="138" t="s">
        <v>363</v>
      </c>
      <c r="B139" s="106"/>
      <c r="C139" s="107"/>
      <c r="D139" s="107"/>
      <c r="E139" s="108"/>
      <c r="F139" s="108"/>
      <c r="G139" s="108"/>
      <c r="H139" s="68">
        <f t="shared" si="22"/>
        <v>132690365.53999999</v>
      </c>
      <c r="I139" s="68">
        <f>I140+I143+I146+I149+I152+I155+I158+I161+I164+I167+I169+I171</f>
        <v>53788990</v>
      </c>
      <c r="J139" s="68">
        <f>J140+J143+J146+J149+J152+J155+J158+J161+J164+J167+J169+J171</f>
        <v>49949320.859999999</v>
      </c>
      <c r="K139" s="68">
        <f>K140+K143+K146+K149+K152+K155+K158+K161+K164+K167+K169+K171</f>
        <v>28952054.68</v>
      </c>
      <c r="L139" s="3"/>
    </row>
    <row r="140" spans="1:15" ht="39" customHeight="1" x14ac:dyDescent="0.2">
      <c r="A140" s="127" t="s">
        <v>67</v>
      </c>
      <c r="B140" s="50" t="s">
        <v>63</v>
      </c>
      <c r="C140" s="118" t="s">
        <v>307</v>
      </c>
      <c r="D140" s="155" t="s">
        <v>32</v>
      </c>
      <c r="E140" s="153" t="s">
        <v>355</v>
      </c>
      <c r="F140" s="105">
        <v>674523</v>
      </c>
      <c r="G140" s="153">
        <v>6160477</v>
      </c>
      <c r="H140" s="39">
        <f t="shared" si="22"/>
        <v>12000000</v>
      </c>
      <c r="I140" s="39">
        <f>SUM(I141:I142)</f>
        <v>0</v>
      </c>
      <c r="J140" s="39">
        <f>SUM(J141:J142)</f>
        <v>0</v>
      </c>
      <c r="K140" s="39">
        <f>SUM(K141:K142)</f>
        <v>12000000</v>
      </c>
    </row>
    <row r="141" spans="1:15" ht="26.25" customHeight="1" x14ac:dyDescent="0.2">
      <c r="A141" s="12" t="s">
        <v>27</v>
      </c>
      <c r="B141" s="6" t="s">
        <v>181</v>
      </c>
      <c r="C141" s="190"/>
      <c r="D141" s="211"/>
      <c r="E141" s="172"/>
      <c r="F141" s="172"/>
      <c r="G141" s="172"/>
      <c r="H141" s="10">
        <f t="shared" si="22"/>
        <v>600000</v>
      </c>
      <c r="I141" s="10"/>
      <c r="J141" s="10"/>
      <c r="K141" s="10">
        <v>600000</v>
      </c>
      <c r="L141" s="66"/>
    </row>
    <row r="142" spans="1:15" ht="26.25" customHeight="1" thickBot="1" x14ac:dyDescent="0.25">
      <c r="A142" s="19" t="s">
        <v>28</v>
      </c>
      <c r="B142" s="7" t="s">
        <v>180</v>
      </c>
      <c r="C142" s="303"/>
      <c r="D142" s="235"/>
      <c r="E142" s="170"/>
      <c r="F142" s="170"/>
      <c r="G142" s="170"/>
      <c r="H142" s="16">
        <f t="shared" si="22"/>
        <v>11400000</v>
      </c>
      <c r="I142" s="16"/>
      <c r="J142" s="16"/>
      <c r="K142" s="16">
        <v>11400000</v>
      </c>
      <c r="L142" s="66"/>
    </row>
    <row r="143" spans="1:15" ht="95.25" customHeight="1" x14ac:dyDescent="0.2">
      <c r="A143" s="233" t="s">
        <v>29</v>
      </c>
      <c r="B143" s="27" t="s">
        <v>63</v>
      </c>
      <c r="C143" s="293" t="s">
        <v>308</v>
      </c>
      <c r="D143" s="234" t="s">
        <v>31</v>
      </c>
      <c r="E143" s="288" t="s">
        <v>356</v>
      </c>
      <c r="F143" s="131">
        <v>707883</v>
      </c>
      <c r="G143" s="288">
        <v>11992117</v>
      </c>
      <c r="H143" s="17">
        <f t="shared" si="22"/>
        <v>9500000</v>
      </c>
      <c r="I143" s="17">
        <f>SUM(I144:I145)</f>
        <v>0</v>
      </c>
      <c r="J143" s="17">
        <f>SUM(J144:J145)</f>
        <v>0</v>
      </c>
      <c r="K143" s="17">
        <f>SUM(K144:K145)</f>
        <v>9500000</v>
      </c>
      <c r="O143" t="s">
        <v>30</v>
      </c>
    </row>
    <row r="144" spans="1:15" ht="25.5" x14ac:dyDescent="0.2">
      <c r="A144" s="12" t="s">
        <v>27</v>
      </c>
      <c r="B144" s="6" t="s">
        <v>183</v>
      </c>
      <c r="C144" s="304"/>
      <c r="D144" s="171"/>
      <c r="E144" s="231"/>
      <c r="F144" s="172"/>
      <c r="G144" s="232"/>
      <c r="H144" s="10">
        <f t="shared" si="22"/>
        <v>475000</v>
      </c>
      <c r="I144" s="10"/>
      <c r="J144" s="10"/>
      <c r="K144" s="10">
        <v>475000</v>
      </c>
      <c r="L144" s="61"/>
    </row>
    <row r="145" spans="1:22" ht="26.25" thickBot="1" x14ac:dyDescent="0.25">
      <c r="A145" s="19" t="s">
        <v>28</v>
      </c>
      <c r="B145" s="6" t="s">
        <v>182</v>
      </c>
      <c r="C145" s="305"/>
      <c r="D145" s="225"/>
      <c r="E145" s="229"/>
      <c r="F145" s="164"/>
      <c r="G145" s="230"/>
      <c r="H145" s="16">
        <f t="shared" si="22"/>
        <v>9025000</v>
      </c>
      <c r="I145" s="28"/>
      <c r="J145" s="28"/>
      <c r="K145" s="28">
        <v>9025000</v>
      </c>
      <c r="L145" s="61"/>
    </row>
    <row r="146" spans="1:22" ht="67.5" customHeight="1" x14ac:dyDescent="0.2">
      <c r="A146" s="221" t="s">
        <v>73</v>
      </c>
      <c r="B146" s="40" t="s">
        <v>63</v>
      </c>
      <c r="C146" s="118" t="s">
        <v>358</v>
      </c>
      <c r="D146" s="155" t="s">
        <v>31</v>
      </c>
      <c r="E146" s="153">
        <v>4906720</v>
      </c>
      <c r="F146" s="105">
        <v>2052631</v>
      </c>
      <c r="G146" s="153">
        <f>E146-F146</f>
        <v>2854089</v>
      </c>
      <c r="H146" s="39">
        <f t="shared" si="22"/>
        <v>3000000</v>
      </c>
      <c r="I146" s="39">
        <f>SUM(I147:I148)</f>
        <v>0</v>
      </c>
      <c r="J146" s="39">
        <f>SUM(J147:J148)</f>
        <v>0</v>
      </c>
      <c r="K146" s="39">
        <f>SUM(K147:K148)</f>
        <v>3000000</v>
      </c>
    </row>
    <row r="147" spans="1:22" ht="25.5" x14ac:dyDescent="0.2">
      <c r="A147" s="12" t="s">
        <v>27</v>
      </c>
      <c r="B147" s="6" t="s">
        <v>195</v>
      </c>
      <c r="C147" s="160"/>
      <c r="D147" s="236"/>
      <c r="E147" s="229"/>
      <c r="F147" s="226"/>
      <c r="G147" s="229"/>
      <c r="H147" s="10">
        <f t="shared" si="22"/>
        <v>150000</v>
      </c>
      <c r="I147" s="28"/>
      <c r="J147" s="28"/>
      <c r="K147" s="28">
        <v>150000</v>
      </c>
    </row>
    <row r="148" spans="1:22" ht="26.25" thickBot="1" x14ac:dyDescent="0.25">
      <c r="A148" s="19" t="s">
        <v>28</v>
      </c>
      <c r="B148" s="7" t="s">
        <v>196</v>
      </c>
      <c r="C148" s="15"/>
      <c r="D148" s="15"/>
      <c r="E148" s="150"/>
      <c r="F148" s="170"/>
      <c r="G148" s="170"/>
      <c r="H148" s="29">
        <f t="shared" si="22"/>
        <v>2850000</v>
      </c>
      <c r="I148" s="16"/>
      <c r="J148" s="16"/>
      <c r="K148" s="16">
        <v>2850000</v>
      </c>
      <c r="L148" s="61"/>
    </row>
    <row r="149" spans="1:22" ht="51" x14ac:dyDescent="0.2">
      <c r="A149" s="221" t="s">
        <v>118</v>
      </c>
      <c r="B149" s="50" t="s">
        <v>63</v>
      </c>
      <c r="C149" s="123" t="s">
        <v>309</v>
      </c>
      <c r="D149" s="123" t="s">
        <v>110</v>
      </c>
      <c r="E149" s="153">
        <v>45310080</v>
      </c>
      <c r="F149" s="105">
        <v>1982000</v>
      </c>
      <c r="G149" s="153">
        <f>E149-F149</f>
        <v>43328080</v>
      </c>
      <c r="H149" s="39">
        <f t="shared" si="22"/>
        <v>40479480</v>
      </c>
      <c r="I149" s="39">
        <f>SUM(I150:I151)</f>
        <v>40479480</v>
      </c>
      <c r="J149" s="39">
        <f>SUM(J150:J151)</f>
        <v>0</v>
      </c>
      <c r="K149" s="39">
        <f>SUM(K150:K151)</f>
        <v>0</v>
      </c>
      <c r="L149" s="61"/>
    </row>
    <row r="150" spans="1:22" ht="25.5" x14ac:dyDescent="0.2">
      <c r="A150" s="12" t="s">
        <v>27</v>
      </c>
      <c r="B150" s="6" t="s">
        <v>179</v>
      </c>
      <c r="C150" s="171"/>
      <c r="D150" s="171"/>
      <c r="E150" s="149"/>
      <c r="F150" s="172"/>
      <c r="G150" s="172"/>
      <c r="H150" s="10">
        <f>I150+J150+K150</f>
        <v>2023974</v>
      </c>
      <c r="I150" s="10">
        <v>2023974</v>
      </c>
      <c r="J150" s="227"/>
      <c r="K150" s="10"/>
      <c r="L150" s="61"/>
    </row>
    <row r="151" spans="1:22" ht="26.25" thickBot="1" x14ac:dyDescent="0.25">
      <c r="A151" s="19" t="s">
        <v>28</v>
      </c>
      <c r="B151" s="7" t="s">
        <v>178</v>
      </c>
      <c r="C151" s="169"/>
      <c r="D151" s="169"/>
      <c r="E151" s="226"/>
      <c r="F151" s="164"/>
      <c r="G151" s="164"/>
      <c r="H151" s="16">
        <f>I151+J151+K151</f>
        <v>38455506</v>
      </c>
      <c r="I151" s="28">
        <v>38455506</v>
      </c>
      <c r="J151" s="23"/>
      <c r="K151" s="28"/>
      <c r="L151" s="61"/>
    </row>
    <row r="152" spans="1:22" ht="78.75" customHeight="1" x14ac:dyDescent="0.2">
      <c r="A152" s="233" t="s">
        <v>33</v>
      </c>
      <c r="B152" s="27" t="s">
        <v>63</v>
      </c>
      <c r="C152" s="306" t="s">
        <v>310</v>
      </c>
      <c r="D152" s="97" t="s">
        <v>110</v>
      </c>
      <c r="E152" s="153">
        <v>1900000</v>
      </c>
      <c r="F152" s="105"/>
      <c r="G152" s="153">
        <f>E152-F152</f>
        <v>1900000</v>
      </c>
      <c r="H152" s="39">
        <f t="shared" si="22"/>
        <v>1109510</v>
      </c>
      <c r="I152" s="39">
        <f>SUM(I153:I154)</f>
        <v>1109510</v>
      </c>
      <c r="J152" s="39">
        <f>SUM(J153:J154)</f>
        <v>0</v>
      </c>
      <c r="K152" s="39">
        <f>SUM(K153:K154)</f>
        <v>0</v>
      </c>
      <c r="L152" s="66"/>
      <c r="N152" s="61"/>
    </row>
    <row r="153" spans="1:22" ht="25.5" x14ac:dyDescent="0.2">
      <c r="A153" s="12" t="s">
        <v>27</v>
      </c>
      <c r="B153" s="6" t="s">
        <v>185</v>
      </c>
      <c r="C153" s="148"/>
      <c r="D153" s="228"/>
      <c r="E153" s="141"/>
      <c r="F153" s="141"/>
      <c r="G153" s="141"/>
      <c r="H153" s="10">
        <f t="shared" si="22"/>
        <v>55475.5</v>
      </c>
      <c r="I153" s="28">
        <v>55475.5</v>
      </c>
      <c r="J153" s="28"/>
      <c r="K153" s="28"/>
      <c r="L153" s="66"/>
      <c r="N153" s="61"/>
    </row>
    <row r="154" spans="1:22" ht="26.25" thickBot="1" x14ac:dyDescent="0.25">
      <c r="A154" s="19" t="s">
        <v>28</v>
      </c>
      <c r="B154" s="7" t="s">
        <v>184</v>
      </c>
      <c r="C154" s="214"/>
      <c r="D154" s="214"/>
      <c r="E154" s="117"/>
      <c r="F154" s="117"/>
      <c r="G154" s="117"/>
      <c r="H154" s="29">
        <f t="shared" si="22"/>
        <v>1054034.5</v>
      </c>
      <c r="I154" s="16">
        <v>1054034.5</v>
      </c>
      <c r="J154" s="16"/>
      <c r="K154" s="16"/>
      <c r="L154" s="66"/>
      <c r="N154" s="61"/>
    </row>
    <row r="155" spans="1:22" ht="66" customHeight="1" x14ac:dyDescent="0.2">
      <c r="A155" s="221" t="s">
        <v>352</v>
      </c>
      <c r="B155" s="132" t="s">
        <v>63</v>
      </c>
      <c r="C155" s="118" t="s">
        <v>311</v>
      </c>
      <c r="D155" s="38" t="s">
        <v>110</v>
      </c>
      <c r="E155" s="153">
        <v>5800000</v>
      </c>
      <c r="F155" s="105">
        <v>1505126.04</v>
      </c>
      <c r="G155" s="153">
        <f>E155-F155</f>
        <v>4294873.96</v>
      </c>
      <c r="H155" s="39">
        <f t="shared" ref="H155:H169" si="23">I155+J155+K155</f>
        <v>5000000</v>
      </c>
      <c r="I155" s="39">
        <f>SUM(I156:I157)</f>
        <v>5000000</v>
      </c>
      <c r="J155" s="39">
        <f>SUM(J156:J157)</f>
        <v>0</v>
      </c>
      <c r="K155" s="39">
        <f>SUM(K156:K157)</f>
        <v>0</v>
      </c>
      <c r="L155" s="205"/>
      <c r="M155" s="206"/>
      <c r="N155" s="202"/>
      <c r="O155" s="22"/>
      <c r="P155" s="203"/>
      <c r="Q155" s="23"/>
      <c r="R155" s="204"/>
      <c r="S155" s="23"/>
      <c r="T155" s="23"/>
      <c r="U155" s="23"/>
      <c r="V155" s="23"/>
    </row>
    <row r="156" spans="1:22" ht="25.5" x14ac:dyDescent="0.2">
      <c r="A156" s="12" t="s">
        <v>27</v>
      </c>
      <c r="B156" s="6" t="s">
        <v>186</v>
      </c>
      <c r="C156" s="171"/>
      <c r="D156" s="171"/>
      <c r="E156" s="172"/>
      <c r="F156" s="172"/>
      <c r="G156" s="172"/>
      <c r="H156" s="10">
        <f t="shared" si="23"/>
        <v>250000</v>
      </c>
      <c r="I156" s="10">
        <v>250000</v>
      </c>
      <c r="J156" s="10"/>
      <c r="K156" s="10"/>
      <c r="L156" s="66"/>
      <c r="N156" s="61"/>
    </row>
    <row r="157" spans="1:22" ht="26.25" thickBot="1" x14ac:dyDescent="0.25">
      <c r="A157" s="19" t="s">
        <v>28</v>
      </c>
      <c r="B157" s="6" t="s">
        <v>187</v>
      </c>
      <c r="C157" s="225"/>
      <c r="D157" s="225"/>
      <c r="E157" s="164"/>
      <c r="F157" s="164"/>
      <c r="G157" s="164"/>
      <c r="H157" s="10">
        <f t="shared" si="23"/>
        <v>4750000</v>
      </c>
      <c r="I157" s="28">
        <v>4750000</v>
      </c>
      <c r="J157" s="28"/>
      <c r="K157" s="28"/>
      <c r="L157" s="66"/>
      <c r="N157" s="61"/>
    </row>
    <row r="158" spans="1:22" ht="80.25" customHeight="1" x14ac:dyDescent="0.2">
      <c r="A158" s="221" t="s">
        <v>130</v>
      </c>
      <c r="B158" s="132" t="s">
        <v>63</v>
      </c>
      <c r="C158" s="118" t="s">
        <v>312</v>
      </c>
      <c r="D158" s="123" t="s">
        <v>92</v>
      </c>
      <c r="E158" s="153" t="s">
        <v>357</v>
      </c>
      <c r="F158" s="105">
        <v>225196.55</v>
      </c>
      <c r="G158" s="153">
        <v>47743333.329999998</v>
      </c>
      <c r="H158" s="39">
        <f t="shared" si="23"/>
        <v>45000000</v>
      </c>
      <c r="I158" s="39">
        <f>SUM(I159:I160)</f>
        <v>0</v>
      </c>
      <c r="J158" s="39">
        <f>SUM(J159:J160)</f>
        <v>45000000</v>
      </c>
      <c r="K158" s="39">
        <f>SUM(K159:K160)</f>
        <v>0</v>
      </c>
      <c r="L158" s="66"/>
      <c r="N158" s="61"/>
    </row>
    <row r="159" spans="1:22" ht="25.5" x14ac:dyDescent="0.2">
      <c r="A159" s="12" t="s">
        <v>27</v>
      </c>
      <c r="B159" s="6" t="s">
        <v>188</v>
      </c>
      <c r="C159" s="60"/>
      <c r="D159" s="14"/>
      <c r="E159" s="154"/>
      <c r="F159" s="10"/>
      <c r="G159" s="30"/>
      <c r="H159" s="10">
        <f t="shared" si="23"/>
        <v>2250000</v>
      </c>
      <c r="I159" s="10"/>
      <c r="J159" s="10">
        <v>2250000</v>
      </c>
      <c r="K159" s="10"/>
      <c r="L159" s="66"/>
      <c r="N159" s="61"/>
    </row>
    <row r="160" spans="1:22" ht="26.25" thickBot="1" x14ac:dyDescent="0.25">
      <c r="A160" s="19" t="s">
        <v>28</v>
      </c>
      <c r="B160" s="7" t="s">
        <v>189</v>
      </c>
      <c r="C160" s="54"/>
      <c r="D160" s="15"/>
      <c r="E160" s="183"/>
      <c r="F160" s="16"/>
      <c r="G160" s="32"/>
      <c r="H160" s="16">
        <f t="shared" si="23"/>
        <v>42750000</v>
      </c>
      <c r="I160" s="16"/>
      <c r="J160" s="16">
        <v>42750000</v>
      </c>
      <c r="K160" s="16"/>
      <c r="L160" s="66"/>
      <c r="N160" s="61"/>
    </row>
    <row r="161" spans="1:14" ht="45.75" customHeight="1" x14ac:dyDescent="0.2">
      <c r="A161" s="223" t="s">
        <v>34</v>
      </c>
      <c r="B161" s="179" t="s">
        <v>63</v>
      </c>
      <c r="C161" s="160" t="s">
        <v>313</v>
      </c>
      <c r="D161" s="148" t="s">
        <v>44</v>
      </c>
      <c r="E161" s="209" t="s">
        <v>306</v>
      </c>
      <c r="F161" s="141"/>
      <c r="G161" s="209" t="s">
        <v>306</v>
      </c>
      <c r="H161" s="39">
        <f>I161+J161+K161</f>
        <v>9301375.5399999991</v>
      </c>
      <c r="I161" s="39">
        <f>SUM(I162:I163)</f>
        <v>3000000</v>
      </c>
      <c r="J161" s="39">
        <f>SUM(J162:J163)</f>
        <v>1849320.86</v>
      </c>
      <c r="K161" s="39">
        <f>SUM(K162:K163)</f>
        <v>4452054.68</v>
      </c>
      <c r="L161" s="66"/>
      <c r="N161" s="61"/>
    </row>
    <row r="162" spans="1:14" ht="25.5" x14ac:dyDescent="0.2">
      <c r="A162" s="12" t="s">
        <v>26</v>
      </c>
      <c r="B162" s="128" t="s">
        <v>139</v>
      </c>
      <c r="C162" s="60"/>
      <c r="D162" s="14"/>
      <c r="E162" s="154"/>
      <c r="F162" s="10"/>
      <c r="G162" s="30"/>
      <c r="H162" s="10">
        <f t="shared" si="23"/>
        <v>3000000</v>
      </c>
      <c r="I162" s="10">
        <v>3000000</v>
      </c>
      <c r="J162" s="10"/>
      <c r="K162" s="10"/>
      <c r="L162" s="66"/>
      <c r="N162" s="61"/>
    </row>
    <row r="163" spans="1:14" ht="26.25" thickBot="1" x14ac:dyDescent="0.25">
      <c r="A163" s="19" t="s">
        <v>26</v>
      </c>
      <c r="B163" s="7" t="s">
        <v>87</v>
      </c>
      <c r="C163" s="220"/>
      <c r="D163" s="100"/>
      <c r="E163" s="237"/>
      <c r="F163" s="29"/>
      <c r="G163" s="182"/>
      <c r="H163" s="16">
        <f t="shared" si="23"/>
        <v>6301375.54</v>
      </c>
      <c r="I163" s="29"/>
      <c r="J163" s="146">
        <v>1849320.86</v>
      </c>
      <c r="K163" s="29">
        <v>4452054.68</v>
      </c>
      <c r="L163" s="66"/>
      <c r="N163" s="61"/>
    </row>
    <row r="164" spans="1:14" ht="43.5" customHeight="1" x14ac:dyDescent="0.2">
      <c r="A164" s="223" t="s">
        <v>35</v>
      </c>
      <c r="B164" s="40" t="s">
        <v>63</v>
      </c>
      <c r="C164" s="118" t="s">
        <v>314</v>
      </c>
      <c r="D164" s="123" t="s">
        <v>92</v>
      </c>
      <c r="E164" s="153" t="s">
        <v>315</v>
      </c>
      <c r="F164" s="105"/>
      <c r="G164" s="153" t="s">
        <v>315</v>
      </c>
      <c r="H164" s="39">
        <f t="shared" si="23"/>
        <v>3300000</v>
      </c>
      <c r="I164" s="39">
        <f>SUM(I165:I166)</f>
        <v>1300000</v>
      </c>
      <c r="J164" s="39">
        <f>SUM(J165:J166)</f>
        <v>2000000</v>
      </c>
      <c r="K164" s="39">
        <f>SUM(K165:K166)</f>
        <v>0</v>
      </c>
      <c r="L164" s="66"/>
      <c r="N164" s="61"/>
    </row>
    <row r="165" spans="1:14" ht="25.5" x14ac:dyDescent="0.2">
      <c r="A165" s="12" t="s">
        <v>26</v>
      </c>
      <c r="B165" s="128" t="s">
        <v>139</v>
      </c>
      <c r="C165" s="60"/>
      <c r="D165" s="14"/>
      <c r="E165" s="154"/>
      <c r="F165" s="10"/>
      <c r="G165" s="30"/>
      <c r="H165" s="10">
        <f t="shared" si="23"/>
        <v>1300000</v>
      </c>
      <c r="I165" s="10">
        <v>1300000</v>
      </c>
      <c r="J165" s="10"/>
      <c r="K165" s="10"/>
      <c r="L165" s="66"/>
      <c r="N165" s="61"/>
    </row>
    <row r="166" spans="1:14" ht="26.25" thickBot="1" x14ac:dyDescent="0.25">
      <c r="A166" s="19" t="s">
        <v>26</v>
      </c>
      <c r="B166" s="7" t="s">
        <v>87</v>
      </c>
      <c r="C166" s="54"/>
      <c r="D166" s="15"/>
      <c r="E166" s="183"/>
      <c r="F166" s="16"/>
      <c r="G166" s="32"/>
      <c r="H166" s="16">
        <f t="shared" si="23"/>
        <v>2000000</v>
      </c>
      <c r="I166" s="16"/>
      <c r="J166" s="16">
        <v>2000000</v>
      </c>
      <c r="K166" s="16"/>
      <c r="L166" s="66"/>
      <c r="N166" s="61"/>
    </row>
    <row r="167" spans="1:14" ht="45" customHeight="1" x14ac:dyDescent="0.2">
      <c r="A167" s="221" t="s">
        <v>36</v>
      </c>
      <c r="B167" s="40" t="s">
        <v>86</v>
      </c>
      <c r="C167" s="118" t="s">
        <v>316</v>
      </c>
      <c r="D167" s="118" t="s">
        <v>40</v>
      </c>
      <c r="E167" s="153" t="s">
        <v>317</v>
      </c>
      <c r="F167" s="105"/>
      <c r="G167" s="153" t="s">
        <v>317</v>
      </c>
      <c r="H167" s="39">
        <f>I167+J167+K167</f>
        <v>600000</v>
      </c>
      <c r="I167" s="39">
        <f>SUM(I168)</f>
        <v>0</v>
      </c>
      <c r="J167" s="39">
        <f>SUM(J168)</f>
        <v>600000</v>
      </c>
      <c r="K167" s="39">
        <f>SUM(K168)</f>
        <v>0</v>
      </c>
      <c r="L167" s="66"/>
      <c r="N167" s="61"/>
    </row>
    <row r="168" spans="1:14" ht="26.25" thickBot="1" x14ac:dyDescent="0.25">
      <c r="A168" s="19" t="s">
        <v>26</v>
      </c>
      <c r="B168" s="129" t="s">
        <v>139</v>
      </c>
      <c r="C168" s="54"/>
      <c r="D168" s="15"/>
      <c r="E168" s="183"/>
      <c r="F168" s="16"/>
      <c r="G168" s="32"/>
      <c r="H168" s="16">
        <f t="shared" si="23"/>
        <v>600000</v>
      </c>
      <c r="I168" s="16"/>
      <c r="J168" s="16">
        <v>600000</v>
      </c>
      <c r="K168" s="16"/>
      <c r="L168" s="66"/>
      <c r="N168" s="61"/>
    </row>
    <row r="169" spans="1:14" ht="42" customHeight="1" x14ac:dyDescent="0.2">
      <c r="A169" s="233" t="s">
        <v>38</v>
      </c>
      <c r="B169" s="40" t="s">
        <v>86</v>
      </c>
      <c r="C169" s="118" t="s">
        <v>318</v>
      </c>
      <c r="D169" s="41" t="s">
        <v>40</v>
      </c>
      <c r="E169" s="153" t="s">
        <v>319</v>
      </c>
      <c r="F169" s="105"/>
      <c r="G169" s="153" t="s">
        <v>320</v>
      </c>
      <c r="H169" s="39">
        <f t="shared" si="23"/>
        <v>500000</v>
      </c>
      <c r="I169" s="39">
        <f>SUM(I170)</f>
        <v>0</v>
      </c>
      <c r="J169" s="39">
        <f>SUM(J170)</f>
        <v>500000</v>
      </c>
      <c r="K169" s="39">
        <f>SUM(K170)</f>
        <v>0</v>
      </c>
      <c r="L169" s="66"/>
      <c r="N169" s="61"/>
    </row>
    <row r="170" spans="1:14" ht="26.25" thickBot="1" x14ac:dyDescent="0.25">
      <c r="A170" s="19" t="s">
        <v>26</v>
      </c>
      <c r="B170" s="129" t="s">
        <v>139</v>
      </c>
      <c r="C170" s="54"/>
      <c r="D170" s="15"/>
      <c r="E170" s="183"/>
      <c r="F170" s="16"/>
      <c r="G170" s="32"/>
      <c r="H170" s="16">
        <f>I170+J170+K170</f>
        <v>500000</v>
      </c>
      <c r="I170" s="16"/>
      <c r="J170" s="16">
        <v>500000</v>
      </c>
      <c r="K170" s="16"/>
      <c r="L170" s="66"/>
      <c r="N170" s="61"/>
    </row>
    <row r="171" spans="1:14" ht="63.75" x14ac:dyDescent="0.2">
      <c r="A171" s="221" t="s">
        <v>39</v>
      </c>
      <c r="B171" s="40" t="s">
        <v>86</v>
      </c>
      <c r="C171" s="118" t="s">
        <v>321</v>
      </c>
      <c r="D171" s="41" t="s">
        <v>37</v>
      </c>
      <c r="E171" s="153" t="s">
        <v>322</v>
      </c>
      <c r="F171" s="289"/>
      <c r="G171" s="153" t="s">
        <v>322</v>
      </c>
      <c r="H171" s="39">
        <f>I171+J171+K171</f>
        <v>2900000</v>
      </c>
      <c r="I171" s="39">
        <f>SUM(I172)</f>
        <v>2900000</v>
      </c>
      <c r="J171" s="39">
        <f>SUM(J172)</f>
        <v>0</v>
      </c>
      <c r="K171" s="39">
        <f>SUM(K172)</f>
        <v>0</v>
      </c>
      <c r="L171" s="66"/>
      <c r="N171" s="61"/>
    </row>
    <row r="172" spans="1:14" ht="26.25" thickBot="1" x14ac:dyDescent="0.25">
      <c r="A172" s="19" t="s">
        <v>26</v>
      </c>
      <c r="B172" s="129" t="s">
        <v>139</v>
      </c>
      <c r="C172" s="54"/>
      <c r="D172" s="15"/>
      <c r="E172" s="183"/>
      <c r="F172" s="16"/>
      <c r="G172" s="32"/>
      <c r="H172" s="16">
        <f>I172+J172+K172</f>
        <v>2900000</v>
      </c>
      <c r="I172" s="16">
        <v>2900000</v>
      </c>
      <c r="J172" s="16"/>
      <c r="K172" s="16"/>
      <c r="L172" s="66"/>
      <c r="N172" s="61"/>
    </row>
    <row r="173" spans="1:14" ht="68.25" thickBot="1" x14ac:dyDescent="0.25">
      <c r="A173" s="67" t="s">
        <v>365</v>
      </c>
      <c r="B173" s="109"/>
      <c r="C173" s="52"/>
      <c r="D173" s="52"/>
      <c r="E173" s="53"/>
      <c r="F173" s="53"/>
      <c r="G173" s="53"/>
      <c r="H173" s="68">
        <f t="shared" ref="H173:H193" si="24">I173+J173+K173</f>
        <v>41441532.829999998</v>
      </c>
      <c r="I173" s="68">
        <f>I178+I182+I186+I190+I194+I198</f>
        <v>26241532.829999998</v>
      </c>
      <c r="J173" s="68">
        <f>J178+J182+J186+J190+J194+J198</f>
        <v>15200000</v>
      </c>
      <c r="K173" s="68">
        <f>K178+K182+K186+K190+K194+K198</f>
        <v>0</v>
      </c>
      <c r="L173" s="65"/>
      <c r="N173" s="61"/>
    </row>
    <row r="174" spans="1:14" ht="76.5" x14ac:dyDescent="0.2">
      <c r="A174" s="221" t="s">
        <v>221</v>
      </c>
      <c r="B174" s="132" t="s">
        <v>63</v>
      </c>
      <c r="C174" s="38" t="s">
        <v>119</v>
      </c>
      <c r="D174" s="123" t="s">
        <v>110</v>
      </c>
      <c r="E174" s="153">
        <v>8035070</v>
      </c>
      <c r="F174" s="105">
        <v>4462875.72</v>
      </c>
      <c r="G174" s="153">
        <f>E174-F174</f>
        <v>3572194.2800000003</v>
      </c>
      <c r="H174" s="254"/>
      <c r="I174" s="254"/>
      <c r="J174" s="254"/>
      <c r="K174" s="254"/>
      <c r="L174" s="65"/>
      <c r="N174" s="61"/>
    </row>
    <row r="175" spans="1:14" ht="38.25" x14ac:dyDescent="0.2">
      <c r="A175" s="12" t="s">
        <v>124</v>
      </c>
      <c r="B175" s="253"/>
      <c r="C175" s="171"/>
      <c r="D175" s="171"/>
      <c r="E175" s="172"/>
      <c r="F175" s="172"/>
      <c r="G175" s="172"/>
      <c r="H175" s="156">
        <f>I175+J175+K175</f>
        <v>76.040000000000006</v>
      </c>
      <c r="I175" s="156">
        <v>76.040000000000006</v>
      </c>
      <c r="J175" s="156"/>
      <c r="K175" s="156"/>
      <c r="L175" s="65"/>
      <c r="N175" s="61"/>
    </row>
    <row r="176" spans="1:14" ht="38.25" x14ac:dyDescent="0.2">
      <c r="A176" s="12" t="s">
        <v>222</v>
      </c>
      <c r="B176" s="253"/>
      <c r="C176" s="171"/>
      <c r="D176" s="171"/>
      <c r="E176" s="172"/>
      <c r="F176" s="172"/>
      <c r="G176" s="172"/>
      <c r="H176" s="156">
        <f>I176+J176+K176</f>
        <v>75.5</v>
      </c>
      <c r="I176" s="156">
        <v>75.5</v>
      </c>
      <c r="J176" s="156"/>
      <c r="K176" s="156"/>
      <c r="L176" s="65"/>
      <c r="N176" s="61"/>
    </row>
    <row r="177" spans="1:14" ht="39" thickBot="1" x14ac:dyDescent="0.25">
      <c r="A177" s="19" t="s">
        <v>223</v>
      </c>
      <c r="B177" s="252"/>
      <c r="C177" s="225"/>
      <c r="D177" s="225"/>
      <c r="E177" s="164"/>
      <c r="F177" s="164"/>
      <c r="G177" s="164"/>
      <c r="H177" s="124">
        <f>I177+J177+K177</f>
        <v>7453.03</v>
      </c>
      <c r="I177" s="180">
        <v>7453.03</v>
      </c>
      <c r="J177" s="180"/>
      <c r="K177" s="180"/>
      <c r="L177" s="65"/>
      <c r="N177" s="61"/>
    </row>
    <row r="178" spans="1:14" ht="63.75" customHeight="1" x14ac:dyDescent="0.2">
      <c r="A178" s="221" t="s">
        <v>68</v>
      </c>
      <c r="B178" s="132" t="s">
        <v>63</v>
      </c>
      <c r="C178" s="38" t="s">
        <v>152</v>
      </c>
      <c r="D178" s="38" t="s">
        <v>110</v>
      </c>
      <c r="E178" s="153">
        <v>8710150</v>
      </c>
      <c r="F178" s="105">
        <f>E178-G178</f>
        <v>761645</v>
      </c>
      <c r="G178" s="153">
        <v>7948505</v>
      </c>
      <c r="H178" s="39">
        <f t="shared" si="24"/>
        <v>7769974.1399999997</v>
      </c>
      <c r="I178" s="39">
        <f>SUM(I179:I181)</f>
        <v>7769974.1399999997</v>
      </c>
      <c r="J178" s="39">
        <f>SUM(J179:J181)</f>
        <v>0</v>
      </c>
      <c r="K178" s="39">
        <f>SUM(K179:K181)</f>
        <v>0</v>
      </c>
      <c r="L178" s="61"/>
      <c r="N178" s="62"/>
    </row>
    <row r="179" spans="1:14" ht="38.25" x14ac:dyDescent="0.2">
      <c r="A179" s="96" t="s">
        <v>41</v>
      </c>
      <c r="B179" s="128" t="s">
        <v>268</v>
      </c>
      <c r="C179" s="97"/>
      <c r="D179" s="97"/>
      <c r="E179" s="131"/>
      <c r="F179" s="131"/>
      <c r="G179" s="131"/>
      <c r="H179" s="17">
        <f t="shared" si="24"/>
        <v>77699.740000000005</v>
      </c>
      <c r="I179" s="17">
        <v>77699.740000000005</v>
      </c>
      <c r="J179" s="17"/>
      <c r="K179" s="165"/>
      <c r="L179" s="61"/>
      <c r="N179" s="62"/>
    </row>
    <row r="180" spans="1:14" ht="38.25" x14ac:dyDescent="0.2">
      <c r="A180" s="12" t="s">
        <v>42</v>
      </c>
      <c r="B180" s="6" t="s">
        <v>267</v>
      </c>
      <c r="C180" s="14"/>
      <c r="D180" s="14"/>
      <c r="E180" s="116"/>
      <c r="F180" s="116"/>
      <c r="G180" s="116"/>
      <c r="H180" s="10">
        <f t="shared" si="24"/>
        <v>77074.399999999994</v>
      </c>
      <c r="I180" s="10">
        <v>77074.399999999994</v>
      </c>
      <c r="J180" s="10"/>
      <c r="K180" s="172"/>
      <c r="N180" s="62"/>
    </row>
    <row r="181" spans="1:14" ht="39" thickBot="1" x14ac:dyDescent="0.25">
      <c r="A181" s="96" t="s">
        <v>264</v>
      </c>
      <c r="B181" s="27" t="s">
        <v>284</v>
      </c>
      <c r="C181" s="100"/>
      <c r="D181" s="100"/>
      <c r="E181" s="146"/>
      <c r="F181" s="146"/>
      <c r="G181" s="146"/>
      <c r="H181" s="28">
        <f t="shared" si="24"/>
        <v>7615200</v>
      </c>
      <c r="I181" s="29">
        <v>7615200</v>
      </c>
      <c r="J181" s="29"/>
      <c r="K181" s="166"/>
      <c r="N181" s="62"/>
    </row>
    <row r="182" spans="1:14" ht="81.75" customHeight="1" x14ac:dyDescent="0.2">
      <c r="A182" s="221" t="s">
        <v>69</v>
      </c>
      <c r="B182" s="132" t="s">
        <v>63</v>
      </c>
      <c r="C182" s="38" t="s">
        <v>153</v>
      </c>
      <c r="D182" s="38" t="s">
        <v>110</v>
      </c>
      <c r="E182" s="153">
        <v>7036700</v>
      </c>
      <c r="F182" s="105">
        <f>E182-G182</f>
        <v>702020</v>
      </c>
      <c r="G182" s="153">
        <v>6334680</v>
      </c>
      <c r="H182" s="39">
        <f t="shared" si="24"/>
        <v>6335130.71</v>
      </c>
      <c r="I182" s="39">
        <f>SUM(I183:I185)</f>
        <v>6335130.71</v>
      </c>
      <c r="J182" s="39">
        <f>SUM(J183:J185)</f>
        <v>0</v>
      </c>
      <c r="K182" s="39">
        <f>SUM(K183:K185)</f>
        <v>0</v>
      </c>
      <c r="N182" s="62"/>
    </row>
    <row r="183" spans="1:14" ht="38.25" x14ac:dyDescent="0.2">
      <c r="A183" s="96" t="s">
        <v>41</v>
      </c>
      <c r="B183" s="128" t="s">
        <v>266</v>
      </c>
      <c r="C183" s="189"/>
      <c r="D183" s="189"/>
      <c r="E183" s="131"/>
      <c r="F183" s="131"/>
      <c r="G183" s="131"/>
      <c r="H183" s="17">
        <f t="shared" si="24"/>
        <v>63351.31</v>
      </c>
      <c r="I183" s="17">
        <v>63351.31</v>
      </c>
      <c r="J183" s="17"/>
      <c r="K183" s="17"/>
      <c r="N183" s="62"/>
    </row>
    <row r="184" spans="1:14" ht="38.25" x14ac:dyDescent="0.2">
      <c r="A184" s="12" t="s">
        <v>42</v>
      </c>
      <c r="B184" s="6" t="s">
        <v>265</v>
      </c>
      <c r="C184" s="171" t="s">
        <v>148</v>
      </c>
      <c r="D184" s="171"/>
      <c r="E184" s="116"/>
      <c r="F184" s="116"/>
      <c r="G184" s="116"/>
      <c r="H184" s="10">
        <f t="shared" si="24"/>
        <v>62879.4</v>
      </c>
      <c r="I184" s="10">
        <v>62879.4</v>
      </c>
      <c r="J184" s="10"/>
      <c r="K184" s="10"/>
      <c r="N184" s="62"/>
    </row>
    <row r="185" spans="1:14" ht="39" thickBot="1" x14ac:dyDescent="0.25">
      <c r="A185" s="12" t="s">
        <v>264</v>
      </c>
      <c r="B185" s="6" t="s">
        <v>271</v>
      </c>
      <c r="C185" s="225"/>
      <c r="D185" s="225"/>
      <c r="E185" s="141"/>
      <c r="F185" s="141"/>
      <c r="G185" s="141"/>
      <c r="H185" s="10">
        <f t="shared" si="24"/>
        <v>6208900</v>
      </c>
      <c r="I185" s="28">
        <v>6208900</v>
      </c>
      <c r="J185" s="28"/>
      <c r="K185" s="28"/>
      <c r="N185" s="62"/>
    </row>
    <row r="186" spans="1:14" ht="51" x14ac:dyDescent="0.2">
      <c r="A186" s="221" t="s">
        <v>93</v>
      </c>
      <c r="B186" s="132" t="s">
        <v>63</v>
      </c>
      <c r="C186" s="38" t="s">
        <v>152</v>
      </c>
      <c r="D186" s="38" t="s">
        <v>110</v>
      </c>
      <c r="E186" s="153">
        <v>9995010</v>
      </c>
      <c r="F186" s="105">
        <v>743085</v>
      </c>
      <c r="G186" s="153">
        <f>E186-F186</f>
        <v>9251925</v>
      </c>
      <c r="H186" s="39">
        <f t="shared" si="24"/>
        <v>9136427.9800000004</v>
      </c>
      <c r="I186" s="39">
        <f>SUM(I187:I189)</f>
        <v>9136427.9800000004</v>
      </c>
      <c r="J186" s="39">
        <f>SUM(J187:J189)</f>
        <v>0</v>
      </c>
      <c r="K186" s="39">
        <f>SUM(K187:K189)</f>
        <v>0</v>
      </c>
      <c r="N186" s="62"/>
    </row>
    <row r="187" spans="1:14" ht="38.25" x14ac:dyDescent="0.2">
      <c r="A187" s="12" t="s">
        <v>41</v>
      </c>
      <c r="B187" s="128" t="s">
        <v>272</v>
      </c>
      <c r="C187" s="171"/>
      <c r="D187" s="171"/>
      <c r="E187" s="10"/>
      <c r="F187" s="10"/>
      <c r="G187" s="10"/>
      <c r="H187" s="10">
        <f t="shared" si="24"/>
        <v>91364.28</v>
      </c>
      <c r="I187" s="10">
        <v>91364.28</v>
      </c>
      <c r="J187" s="10"/>
      <c r="K187" s="10"/>
      <c r="N187" s="62"/>
    </row>
    <row r="188" spans="1:14" ht="38.25" x14ac:dyDescent="0.2">
      <c r="A188" s="279" t="s">
        <v>42</v>
      </c>
      <c r="B188" s="126" t="s">
        <v>269</v>
      </c>
      <c r="C188" s="167"/>
      <c r="D188" s="167"/>
      <c r="E188" s="18"/>
      <c r="F188" s="18"/>
      <c r="G188" s="18"/>
      <c r="H188" s="18">
        <f t="shared" si="24"/>
        <v>90563.7</v>
      </c>
      <c r="I188" s="18">
        <v>90563.7</v>
      </c>
      <c r="J188" s="18"/>
      <c r="K188" s="18"/>
      <c r="N188" s="62"/>
    </row>
    <row r="189" spans="1:14" ht="39" thickBot="1" x14ac:dyDescent="0.25">
      <c r="A189" s="12" t="s">
        <v>264</v>
      </c>
      <c r="B189" s="6" t="s">
        <v>270</v>
      </c>
      <c r="C189" s="169"/>
      <c r="D189" s="169"/>
      <c r="E189" s="16"/>
      <c r="F189" s="16"/>
      <c r="G189" s="16"/>
      <c r="H189" s="18">
        <f t="shared" si="24"/>
        <v>8954500</v>
      </c>
      <c r="I189" s="16">
        <v>8954500</v>
      </c>
      <c r="J189" s="16"/>
      <c r="K189" s="16"/>
      <c r="N189" s="62"/>
    </row>
    <row r="190" spans="1:14" ht="76.5" x14ac:dyDescent="0.2">
      <c r="A190" s="221" t="s">
        <v>83</v>
      </c>
      <c r="B190" s="132" t="s">
        <v>63</v>
      </c>
      <c r="C190" s="38" t="s">
        <v>119</v>
      </c>
      <c r="D190" s="38" t="s">
        <v>92</v>
      </c>
      <c r="E190" s="153">
        <v>6200000</v>
      </c>
      <c r="F190" s="105"/>
      <c r="G190" s="153">
        <f>E190-F190</f>
        <v>6200000</v>
      </c>
      <c r="H190" s="39">
        <f t="shared" si="24"/>
        <v>6200000</v>
      </c>
      <c r="I190" s="39">
        <f>SUM(I191:I193)</f>
        <v>1000000</v>
      </c>
      <c r="J190" s="39">
        <f>SUM(J191:J193)</f>
        <v>5200000</v>
      </c>
      <c r="K190" s="39">
        <f>SUM(K191:K193)</f>
        <v>0</v>
      </c>
      <c r="N190" s="62"/>
    </row>
    <row r="191" spans="1:14" ht="25.5" x14ac:dyDescent="0.2">
      <c r="A191" s="12" t="s">
        <v>145</v>
      </c>
      <c r="B191" s="128" t="s">
        <v>139</v>
      </c>
      <c r="C191" s="97"/>
      <c r="D191" s="97"/>
      <c r="E191" s="131"/>
      <c r="F191" s="131"/>
      <c r="G191" s="131"/>
      <c r="H191" s="10">
        <f t="shared" si="24"/>
        <v>1000000</v>
      </c>
      <c r="I191" s="17">
        <v>1000000</v>
      </c>
      <c r="J191" s="17"/>
      <c r="K191" s="17"/>
      <c r="N191" s="62"/>
    </row>
    <row r="192" spans="1:14" ht="25.5" x14ac:dyDescent="0.2">
      <c r="A192" s="96" t="s">
        <v>41</v>
      </c>
      <c r="B192" s="6" t="s">
        <v>175</v>
      </c>
      <c r="C192" s="171"/>
      <c r="D192" s="171"/>
      <c r="E192" s="116"/>
      <c r="F192" s="116"/>
      <c r="G192" s="116"/>
      <c r="H192" s="10">
        <f t="shared" si="24"/>
        <v>52000</v>
      </c>
      <c r="I192" s="10"/>
      <c r="J192" s="10">
        <v>52000</v>
      </c>
      <c r="K192" s="17"/>
      <c r="N192" s="62"/>
    </row>
    <row r="193" spans="1:14" ht="26.25" thickBot="1" x14ac:dyDescent="0.25">
      <c r="A193" s="102" t="s">
        <v>42</v>
      </c>
      <c r="B193" s="7" t="s">
        <v>174</v>
      </c>
      <c r="C193" s="169"/>
      <c r="D193" s="169"/>
      <c r="E193" s="117"/>
      <c r="F193" s="117"/>
      <c r="G193" s="117"/>
      <c r="H193" s="16">
        <f t="shared" si="24"/>
        <v>5148000</v>
      </c>
      <c r="I193" s="16"/>
      <c r="J193" s="16">
        <v>5148000</v>
      </c>
      <c r="K193" s="16"/>
      <c r="N193" s="62"/>
    </row>
    <row r="194" spans="1:14" ht="81" customHeight="1" x14ac:dyDescent="0.2">
      <c r="A194" s="127" t="s">
        <v>151</v>
      </c>
      <c r="B194" s="132" t="s">
        <v>63</v>
      </c>
      <c r="C194" s="38" t="s">
        <v>119</v>
      </c>
      <c r="D194" s="38" t="s">
        <v>92</v>
      </c>
      <c r="E194" s="153">
        <v>5400000</v>
      </c>
      <c r="F194" s="105"/>
      <c r="G194" s="153">
        <f>E194-F194</f>
        <v>5400000</v>
      </c>
      <c r="H194" s="39">
        <f t="shared" ref="H194:H215" si="25">I194+J194+K194</f>
        <v>5400000</v>
      </c>
      <c r="I194" s="39">
        <f>SUM(I195:I197)</f>
        <v>1000000</v>
      </c>
      <c r="J194" s="39">
        <f>SUM(J195:J197)</f>
        <v>4400000</v>
      </c>
      <c r="K194" s="39">
        <f>SUM(K195:K197)</f>
        <v>0</v>
      </c>
      <c r="N194" s="62"/>
    </row>
    <row r="195" spans="1:14" ht="25.5" x14ac:dyDescent="0.2">
      <c r="A195" s="12" t="s">
        <v>145</v>
      </c>
      <c r="B195" s="128" t="s">
        <v>139</v>
      </c>
      <c r="C195" s="171"/>
      <c r="D195" s="171"/>
      <c r="E195" s="116"/>
      <c r="F195" s="116"/>
      <c r="G195" s="116"/>
      <c r="H195" s="10">
        <f t="shared" si="25"/>
        <v>1000000</v>
      </c>
      <c r="I195" s="10">
        <v>1000000</v>
      </c>
      <c r="J195" s="10"/>
      <c r="K195" s="10"/>
      <c r="N195" s="62"/>
    </row>
    <row r="196" spans="1:14" ht="25.5" x14ac:dyDescent="0.2">
      <c r="A196" s="96" t="s">
        <v>41</v>
      </c>
      <c r="B196" s="6" t="s">
        <v>172</v>
      </c>
      <c r="C196" s="171"/>
      <c r="D196" s="171"/>
      <c r="E196" s="116"/>
      <c r="F196" s="116"/>
      <c r="G196" s="116"/>
      <c r="H196" s="10">
        <f t="shared" si="25"/>
        <v>44000</v>
      </c>
      <c r="I196" s="10"/>
      <c r="J196" s="10">
        <v>44000</v>
      </c>
      <c r="K196" s="10"/>
      <c r="N196" s="62"/>
    </row>
    <row r="197" spans="1:14" ht="26.25" thickBot="1" x14ac:dyDescent="0.25">
      <c r="A197" s="102" t="s">
        <v>42</v>
      </c>
      <c r="B197" s="7" t="s">
        <v>173</v>
      </c>
      <c r="C197" s="169"/>
      <c r="D197" s="169"/>
      <c r="E197" s="117"/>
      <c r="F197" s="117"/>
      <c r="G197" s="117"/>
      <c r="H197" s="16">
        <f t="shared" si="25"/>
        <v>4356000</v>
      </c>
      <c r="I197" s="16"/>
      <c r="J197" s="16">
        <v>4356000</v>
      </c>
      <c r="K197" s="16"/>
      <c r="N197" s="62"/>
    </row>
    <row r="198" spans="1:14" ht="70.5" customHeight="1" x14ac:dyDescent="0.2">
      <c r="A198" s="221" t="s">
        <v>84</v>
      </c>
      <c r="B198" s="132" t="s">
        <v>63</v>
      </c>
      <c r="C198" s="38" t="s">
        <v>119</v>
      </c>
      <c r="D198" s="38" t="s">
        <v>92</v>
      </c>
      <c r="E198" s="153">
        <v>6600000</v>
      </c>
      <c r="F198" s="105"/>
      <c r="G198" s="153">
        <f>E198-F198</f>
        <v>6600000</v>
      </c>
      <c r="H198" s="39">
        <f t="shared" si="25"/>
        <v>6600000</v>
      </c>
      <c r="I198" s="39">
        <f>SUM(I199:I201)</f>
        <v>1000000</v>
      </c>
      <c r="J198" s="39">
        <f>SUM(J199:J201)</f>
        <v>5600000</v>
      </c>
      <c r="K198" s="39">
        <f>SUM(K199:K201)</f>
        <v>0</v>
      </c>
      <c r="N198" s="62"/>
    </row>
    <row r="199" spans="1:14" ht="25.5" x14ac:dyDescent="0.2">
      <c r="A199" s="12" t="s">
        <v>145</v>
      </c>
      <c r="B199" s="128" t="s">
        <v>139</v>
      </c>
      <c r="C199" s="171"/>
      <c r="D199" s="171"/>
      <c r="E199" s="10"/>
      <c r="F199" s="10"/>
      <c r="G199" s="10"/>
      <c r="H199" s="10">
        <f t="shared" si="25"/>
        <v>1000000</v>
      </c>
      <c r="I199" s="10">
        <v>1000000</v>
      </c>
      <c r="J199" s="10"/>
      <c r="K199" s="10"/>
      <c r="N199" s="62"/>
    </row>
    <row r="200" spans="1:14" ht="25.5" x14ac:dyDescent="0.2">
      <c r="A200" s="96" t="s">
        <v>41</v>
      </c>
      <c r="B200" s="6" t="s">
        <v>177</v>
      </c>
      <c r="C200" s="171"/>
      <c r="D200" s="171"/>
      <c r="E200" s="10"/>
      <c r="F200" s="10"/>
      <c r="G200" s="10"/>
      <c r="H200" s="10">
        <f t="shared" si="25"/>
        <v>56000</v>
      </c>
      <c r="I200" s="10"/>
      <c r="J200" s="10">
        <v>56000</v>
      </c>
      <c r="K200" s="116"/>
      <c r="N200" s="62"/>
    </row>
    <row r="201" spans="1:14" ht="26.25" thickBot="1" x14ac:dyDescent="0.25">
      <c r="A201" s="102" t="s">
        <v>42</v>
      </c>
      <c r="B201" s="7" t="s">
        <v>176</v>
      </c>
      <c r="C201" s="169"/>
      <c r="D201" s="169"/>
      <c r="E201" s="16"/>
      <c r="F201" s="16"/>
      <c r="G201" s="16"/>
      <c r="H201" s="16">
        <f t="shared" si="25"/>
        <v>5544000</v>
      </c>
      <c r="I201" s="16"/>
      <c r="J201" s="116">
        <v>5544000</v>
      </c>
      <c r="K201" s="16"/>
      <c r="N201" s="62"/>
    </row>
    <row r="202" spans="1:14" ht="39" thickBot="1" x14ac:dyDescent="0.25">
      <c r="A202" s="13" t="s">
        <v>65</v>
      </c>
      <c r="B202" s="109"/>
      <c r="C202" s="52"/>
      <c r="D202" s="52"/>
      <c r="E202" s="53"/>
      <c r="F202" s="53"/>
      <c r="G202" s="53"/>
      <c r="H202" s="84">
        <f t="shared" si="25"/>
        <v>1751240576.76</v>
      </c>
      <c r="I202" s="84">
        <f>I203</f>
        <v>438008609.81999999</v>
      </c>
      <c r="J202" s="84">
        <f>J203</f>
        <v>595370849.23000002</v>
      </c>
      <c r="K202" s="84">
        <f>K203</f>
        <v>717861117.71000004</v>
      </c>
      <c r="L202" s="65"/>
    </row>
    <row r="203" spans="1:14" ht="48" customHeight="1" thickBot="1" x14ac:dyDescent="0.25">
      <c r="A203" s="138" t="s">
        <v>128</v>
      </c>
      <c r="B203" s="109"/>
      <c r="C203" s="52"/>
      <c r="D203" s="52"/>
      <c r="E203" s="53"/>
      <c r="F203" s="53"/>
      <c r="G203" s="53"/>
      <c r="H203" s="68">
        <f>I203+J203+K203</f>
        <v>1751240576.76</v>
      </c>
      <c r="I203" s="84">
        <f>I208+I204</f>
        <v>438008609.81999999</v>
      </c>
      <c r="J203" s="84">
        <f>J208+J204</f>
        <v>595370849.23000002</v>
      </c>
      <c r="K203" s="84">
        <f>K208+K204</f>
        <v>717861117.71000004</v>
      </c>
      <c r="L203" s="65"/>
    </row>
    <row r="204" spans="1:14" ht="51" customHeight="1" thickBot="1" x14ac:dyDescent="0.25">
      <c r="A204" s="13" t="s">
        <v>154</v>
      </c>
      <c r="B204" s="109"/>
      <c r="C204" s="52"/>
      <c r="D204" s="52"/>
      <c r="E204" s="53"/>
      <c r="F204" s="53"/>
      <c r="G204" s="53"/>
      <c r="H204" s="84">
        <f>I204+J204+K204</f>
        <v>333333333.33000004</v>
      </c>
      <c r="I204" s="84">
        <f>I205</f>
        <v>0</v>
      </c>
      <c r="J204" s="84">
        <f>J205</f>
        <v>202020202.02000001</v>
      </c>
      <c r="K204" s="84">
        <f>K205</f>
        <v>131313131.31</v>
      </c>
      <c r="L204" s="65"/>
    </row>
    <row r="205" spans="1:14" ht="42" customHeight="1" x14ac:dyDescent="0.2">
      <c r="A205" s="127" t="s">
        <v>366</v>
      </c>
      <c r="B205" s="40" t="s">
        <v>63</v>
      </c>
      <c r="C205" s="38" t="s">
        <v>162</v>
      </c>
      <c r="D205" s="38" t="s">
        <v>44</v>
      </c>
      <c r="E205" s="48" t="s">
        <v>155</v>
      </c>
      <c r="F205" s="39"/>
      <c r="G205" s="48" t="s">
        <v>155</v>
      </c>
      <c r="H205" s="39">
        <f t="shared" si="25"/>
        <v>333333333.33000004</v>
      </c>
      <c r="I205" s="39">
        <f>I206+I207</f>
        <v>0</v>
      </c>
      <c r="J205" s="39">
        <f>J206+J207</f>
        <v>202020202.02000001</v>
      </c>
      <c r="K205" s="39">
        <f>K206+K207</f>
        <v>131313131.31</v>
      </c>
      <c r="L205" s="65"/>
    </row>
    <row r="206" spans="1:14" ht="25.5" x14ac:dyDescent="0.2">
      <c r="A206" s="136" t="s">
        <v>161</v>
      </c>
      <c r="B206" s="6" t="s">
        <v>167</v>
      </c>
      <c r="C206" s="171"/>
      <c r="D206" s="171"/>
      <c r="E206" s="172"/>
      <c r="F206" s="172"/>
      <c r="G206" s="172"/>
      <c r="H206" s="10">
        <f t="shared" si="25"/>
        <v>3333333.33</v>
      </c>
      <c r="I206" s="10"/>
      <c r="J206" s="10">
        <v>2020202.02</v>
      </c>
      <c r="K206" s="10">
        <v>1313131.31</v>
      </c>
      <c r="L206" s="65"/>
    </row>
    <row r="207" spans="1:14" ht="26.25" thickBot="1" x14ac:dyDescent="0.25">
      <c r="A207" s="250" t="s">
        <v>160</v>
      </c>
      <c r="B207" s="6" t="s">
        <v>168</v>
      </c>
      <c r="C207" s="187"/>
      <c r="D207" s="187"/>
      <c r="E207" s="166"/>
      <c r="F207" s="166"/>
      <c r="G207" s="166"/>
      <c r="H207" s="17">
        <f t="shared" si="25"/>
        <v>330000000</v>
      </c>
      <c r="I207" s="29"/>
      <c r="J207" s="29">
        <v>200000000</v>
      </c>
      <c r="K207" s="29">
        <v>130000000</v>
      </c>
      <c r="L207" s="65"/>
    </row>
    <row r="208" spans="1:14" ht="16.5" customHeight="1" thickBot="1" x14ac:dyDescent="0.25">
      <c r="A208" s="297" t="s">
        <v>106</v>
      </c>
      <c r="B208" s="112"/>
      <c r="C208" s="113"/>
      <c r="D208" s="113"/>
      <c r="E208" s="177"/>
      <c r="F208" s="177"/>
      <c r="G208" s="177"/>
      <c r="H208" s="89">
        <f t="shared" si="25"/>
        <v>1417907243.4300001</v>
      </c>
      <c r="I208" s="89">
        <f>I209+I216+I219</f>
        <v>438008609.81999999</v>
      </c>
      <c r="J208" s="89">
        <f>J209+J216+J219</f>
        <v>393350647.20999998</v>
      </c>
      <c r="K208" s="89">
        <f>K209+K216+K219</f>
        <v>586547986.4000001</v>
      </c>
      <c r="L208" s="3"/>
      <c r="M208" s="62"/>
    </row>
    <row r="209" spans="1:14" ht="33.75" customHeight="1" x14ac:dyDescent="0.2">
      <c r="A209" s="221" t="s">
        <v>120</v>
      </c>
      <c r="B209" s="40" t="s">
        <v>63</v>
      </c>
      <c r="C209" s="38" t="s">
        <v>99</v>
      </c>
      <c r="D209" s="38" t="s">
        <v>110</v>
      </c>
      <c r="E209" s="153">
        <v>1161639190</v>
      </c>
      <c r="F209" s="105">
        <v>397577080.50999999</v>
      </c>
      <c r="G209" s="153">
        <f>E209-F209</f>
        <v>764062109.49000001</v>
      </c>
      <c r="H209" s="39">
        <f t="shared" si="25"/>
        <v>405868579.42000002</v>
      </c>
      <c r="I209" s="105">
        <f>SUM(I210:I212)</f>
        <v>405868579.42000002</v>
      </c>
      <c r="J209" s="105">
        <f>SUM(J210:J212)</f>
        <v>0</v>
      </c>
      <c r="K209" s="105">
        <f>SUM(K210:K212)</f>
        <v>0</v>
      </c>
      <c r="M209" s="62"/>
    </row>
    <row r="210" spans="1:14" ht="38.25" x14ac:dyDescent="0.2">
      <c r="A210" s="12" t="s">
        <v>116</v>
      </c>
      <c r="B210" s="128" t="s">
        <v>283</v>
      </c>
      <c r="C210" s="171"/>
      <c r="D210" s="171"/>
      <c r="E210" s="149"/>
      <c r="F210" s="172"/>
      <c r="G210" s="172"/>
      <c r="H210" s="10">
        <f t="shared" si="25"/>
        <v>4058685.8</v>
      </c>
      <c r="I210" s="116">
        <v>4058685.8</v>
      </c>
      <c r="J210" s="116"/>
      <c r="K210" s="116"/>
      <c r="M210" s="62"/>
      <c r="N210" s="62"/>
    </row>
    <row r="211" spans="1:14" ht="38.25" x14ac:dyDescent="0.2">
      <c r="A211" s="12" t="s">
        <v>113</v>
      </c>
      <c r="B211" s="6" t="s">
        <v>282</v>
      </c>
      <c r="C211" s="171"/>
      <c r="D211" s="171"/>
      <c r="E211" s="172"/>
      <c r="F211" s="172"/>
      <c r="G211" s="172"/>
      <c r="H211" s="10">
        <f t="shared" si="25"/>
        <v>24108593.620000001</v>
      </c>
      <c r="I211" s="116">
        <v>24108593.620000001</v>
      </c>
      <c r="J211" s="116"/>
      <c r="K211" s="116"/>
      <c r="M211" s="62"/>
      <c r="N211" s="62"/>
    </row>
    <row r="212" spans="1:14" ht="38.25" x14ac:dyDescent="0.2">
      <c r="A212" s="12" t="s">
        <v>114</v>
      </c>
      <c r="B212" s="6" t="s">
        <v>281</v>
      </c>
      <c r="C212" s="167"/>
      <c r="D212" s="167"/>
      <c r="E212" s="168"/>
      <c r="F212" s="168"/>
      <c r="G212" s="168"/>
      <c r="H212" s="10">
        <f t="shared" si="25"/>
        <v>377701300</v>
      </c>
      <c r="I212" s="144">
        <v>377701300</v>
      </c>
      <c r="J212" s="18"/>
      <c r="K212" s="18"/>
      <c r="M212" s="62"/>
      <c r="N212" s="62"/>
    </row>
    <row r="213" spans="1:14" ht="30" customHeight="1" x14ac:dyDescent="0.2">
      <c r="A213" s="258" t="s">
        <v>124</v>
      </c>
      <c r="B213" s="126"/>
      <c r="C213" s="167"/>
      <c r="D213" s="167"/>
      <c r="E213" s="168"/>
      <c r="F213" s="168"/>
      <c r="G213" s="168"/>
      <c r="H213" s="156">
        <f t="shared" si="25"/>
        <v>453134.8</v>
      </c>
      <c r="I213" s="256">
        <v>453134.8</v>
      </c>
      <c r="J213" s="18"/>
      <c r="K213" s="18"/>
      <c r="M213" s="62"/>
      <c r="N213" s="62"/>
    </row>
    <row r="214" spans="1:14" ht="33.75" customHeight="1" x14ac:dyDescent="0.2">
      <c r="A214" s="258" t="s">
        <v>222</v>
      </c>
      <c r="B214" s="6"/>
      <c r="C214" s="171"/>
      <c r="D214" s="171"/>
      <c r="E214" s="172"/>
      <c r="F214" s="172"/>
      <c r="G214" s="172"/>
      <c r="H214" s="156">
        <f t="shared" si="25"/>
        <v>2043318.76</v>
      </c>
      <c r="I214" s="307">
        <v>2043318.76</v>
      </c>
      <c r="J214" s="10"/>
      <c r="K214" s="10"/>
      <c r="M214" s="62"/>
      <c r="N214" s="62"/>
    </row>
    <row r="215" spans="1:14" ht="34.5" customHeight="1" thickBot="1" x14ac:dyDescent="0.25">
      <c r="A215" s="311">
        <v>0</v>
      </c>
      <c r="B215" s="7"/>
      <c r="C215" s="15"/>
      <c r="D215" s="15"/>
      <c r="E215" s="170"/>
      <c r="F215" s="170"/>
      <c r="G215" s="170"/>
      <c r="H215" s="124">
        <f t="shared" si="25"/>
        <v>23498165.640000001</v>
      </c>
      <c r="I215" s="124">
        <v>23498165.640000001</v>
      </c>
      <c r="J215" s="124"/>
      <c r="K215" s="124"/>
      <c r="L215" s="62"/>
      <c r="M215" s="62"/>
    </row>
    <row r="216" spans="1:14" ht="45.75" customHeight="1" x14ac:dyDescent="0.2">
      <c r="A216" s="221" t="s">
        <v>125</v>
      </c>
      <c r="B216" s="40" t="s">
        <v>63</v>
      </c>
      <c r="C216" s="38" t="s">
        <v>99</v>
      </c>
      <c r="D216" s="38" t="s">
        <v>44</v>
      </c>
      <c r="E216" s="153">
        <v>1131692490</v>
      </c>
      <c r="F216" s="105">
        <v>1347980</v>
      </c>
      <c r="G216" s="153">
        <f>E216-F216</f>
        <v>1130344510</v>
      </c>
      <c r="H216" s="39">
        <f>I216+J216+K216</f>
        <v>67850076</v>
      </c>
      <c r="I216" s="39">
        <f>SUM(I217:I218)</f>
        <v>27140030.400000002</v>
      </c>
      <c r="J216" s="39">
        <f>SUM(J217:J218)</f>
        <v>27140030.400000002</v>
      </c>
      <c r="K216" s="39">
        <f>SUM(K217:K218)</f>
        <v>13570015.200000001</v>
      </c>
      <c r="L216" s="62"/>
      <c r="M216" s="62"/>
    </row>
    <row r="217" spans="1:14" ht="31.5" customHeight="1" x14ac:dyDescent="0.2">
      <c r="A217" s="12" t="s">
        <v>116</v>
      </c>
      <c r="B217" s="6" t="s">
        <v>212</v>
      </c>
      <c r="C217" s="14"/>
      <c r="D217" s="14"/>
      <c r="E217" s="231"/>
      <c r="F217" s="149"/>
      <c r="G217" s="231"/>
      <c r="H217" s="10">
        <f>I217+J217+K217</f>
        <v>678500.75</v>
      </c>
      <c r="I217" s="10">
        <v>271400.3</v>
      </c>
      <c r="J217" s="10">
        <v>271400.3</v>
      </c>
      <c r="K217" s="10">
        <v>135700.15</v>
      </c>
      <c r="L217" s="62"/>
      <c r="M217" s="62"/>
    </row>
    <row r="218" spans="1:14" ht="33" customHeight="1" thickBot="1" x14ac:dyDescent="0.25">
      <c r="A218" s="63" t="s">
        <v>113</v>
      </c>
      <c r="B218" s="126" t="s">
        <v>213</v>
      </c>
      <c r="C218" s="228"/>
      <c r="D218" s="228"/>
      <c r="E218" s="164"/>
      <c r="F218" s="164"/>
      <c r="G218" s="164"/>
      <c r="H218" s="28">
        <f>I218</f>
        <v>26868630.100000001</v>
      </c>
      <c r="I218" s="28">
        <v>26868630.100000001</v>
      </c>
      <c r="J218" s="28">
        <v>26868630.100000001</v>
      </c>
      <c r="K218" s="28">
        <v>13434315.050000001</v>
      </c>
      <c r="L218" s="62"/>
      <c r="M218" s="62"/>
    </row>
    <row r="219" spans="1:14" ht="33" customHeight="1" x14ac:dyDescent="0.2">
      <c r="A219" s="221" t="s">
        <v>146</v>
      </c>
      <c r="B219" s="40" t="s">
        <v>63</v>
      </c>
      <c r="C219" s="38" t="s">
        <v>99</v>
      </c>
      <c r="D219" s="38" t="s">
        <v>44</v>
      </c>
      <c r="E219" s="105">
        <v>1131692490</v>
      </c>
      <c r="F219" s="105"/>
      <c r="G219" s="105">
        <f>E219-F219</f>
        <v>1131692490</v>
      </c>
      <c r="H219" s="39">
        <f t="shared" ref="H219:H224" si="26">I219+J219+K219</f>
        <v>944188588.00999999</v>
      </c>
      <c r="I219" s="39">
        <f>SUM(I220:I223)</f>
        <v>5000000</v>
      </c>
      <c r="J219" s="39">
        <f>SUM(J220:J223)</f>
        <v>366210616.81</v>
      </c>
      <c r="K219" s="39">
        <f>SUM(K220:K223)</f>
        <v>572977971.20000005</v>
      </c>
      <c r="L219" s="62"/>
      <c r="M219" s="62"/>
    </row>
    <row r="220" spans="1:14" ht="33" customHeight="1" x14ac:dyDescent="0.2">
      <c r="A220" s="12" t="s">
        <v>367</v>
      </c>
      <c r="B220" s="128" t="s">
        <v>139</v>
      </c>
      <c r="C220" s="14"/>
      <c r="D220" s="14"/>
      <c r="E220" s="10"/>
      <c r="F220" s="10"/>
      <c r="G220" s="10"/>
      <c r="H220" s="10">
        <f t="shared" si="26"/>
        <v>5000000</v>
      </c>
      <c r="I220" s="10">
        <v>5000000</v>
      </c>
      <c r="J220" s="10"/>
      <c r="K220" s="10"/>
      <c r="L220" s="62"/>
      <c r="M220" s="62"/>
    </row>
    <row r="221" spans="1:14" ht="38.25" x14ac:dyDescent="0.2">
      <c r="A221" s="12" t="s">
        <v>116</v>
      </c>
      <c r="B221" s="6" t="s">
        <v>169</v>
      </c>
      <c r="C221" s="14"/>
      <c r="D221" s="14"/>
      <c r="E221" s="10"/>
      <c r="F221" s="10"/>
      <c r="G221" s="10"/>
      <c r="H221" s="10">
        <f t="shared" si="26"/>
        <v>9391885.879999999</v>
      </c>
      <c r="I221" s="10"/>
      <c r="J221" s="10">
        <v>3662106.17</v>
      </c>
      <c r="K221" s="10">
        <v>5729779.71</v>
      </c>
      <c r="L221" s="62"/>
      <c r="M221" s="62"/>
    </row>
    <row r="222" spans="1:14" ht="38.25" x14ac:dyDescent="0.2">
      <c r="A222" s="12" t="s">
        <v>113</v>
      </c>
      <c r="B222" s="6" t="s">
        <v>170</v>
      </c>
      <c r="C222" s="14"/>
      <c r="D222" s="14"/>
      <c r="E222" s="10"/>
      <c r="F222" s="10"/>
      <c r="G222" s="10"/>
      <c r="H222" s="10">
        <f t="shared" si="26"/>
        <v>55787802.130000003</v>
      </c>
      <c r="I222" s="10"/>
      <c r="J222" s="10">
        <v>21752910.640000001</v>
      </c>
      <c r="K222" s="10">
        <v>34034891.490000002</v>
      </c>
      <c r="L222" s="62"/>
      <c r="M222" s="62"/>
    </row>
    <row r="223" spans="1:14" ht="39" thickBot="1" x14ac:dyDescent="0.25">
      <c r="A223" s="19" t="s">
        <v>114</v>
      </c>
      <c r="B223" s="7" t="s">
        <v>171</v>
      </c>
      <c r="C223" s="15"/>
      <c r="D223" s="15"/>
      <c r="E223" s="16"/>
      <c r="F223" s="16"/>
      <c r="G223" s="16"/>
      <c r="H223" s="16">
        <f t="shared" si="26"/>
        <v>874008900</v>
      </c>
      <c r="I223" s="16"/>
      <c r="J223" s="16">
        <v>340795600</v>
      </c>
      <c r="K223" s="16">
        <v>533213300</v>
      </c>
      <c r="L223" s="62"/>
      <c r="M223" s="62"/>
    </row>
    <row r="224" spans="1:14" ht="54" customHeight="1" thickBot="1" x14ac:dyDescent="0.25">
      <c r="A224" s="13" t="s">
        <v>143</v>
      </c>
      <c r="B224" s="58"/>
      <c r="C224" s="158"/>
      <c r="D224" s="158"/>
      <c r="E224" s="72"/>
      <c r="F224" s="72"/>
      <c r="G224" s="72"/>
      <c r="H224" s="84">
        <f t="shared" si="26"/>
        <v>136335593</v>
      </c>
      <c r="I224" s="84">
        <f t="shared" ref="I224:K225" si="27">I225</f>
        <v>0</v>
      </c>
      <c r="J224" s="84">
        <f t="shared" si="27"/>
        <v>19249519</v>
      </c>
      <c r="K224" s="84">
        <f t="shared" si="27"/>
        <v>117086074</v>
      </c>
      <c r="L224" s="62"/>
      <c r="M224" s="62"/>
    </row>
    <row r="225" spans="1:13" ht="27.75" thickBot="1" x14ac:dyDescent="0.25">
      <c r="A225" s="67" t="s">
        <v>368</v>
      </c>
      <c r="B225" s="184"/>
      <c r="C225" s="185"/>
      <c r="D225" s="185"/>
      <c r="E225" s="186"/>
      <c r="F225" s="186"/>
      <c r="G225" s="186"/>
      <c r="H225" s="68">
        <f>H226</f>
        <v>136335593</v>
      </c>
      <c r="I225" s="68">
        <f t="shared" si="27"/>
        <v>0</v>
      </c>
      <c r="J225" s="68">
        <f t="shared" si="27"/>
        <v>19249519</v>
      </c>
      <c r="K225" s="68">
        <f t="shared" si="27"/>
        <v>117086074</v>
      </c>
      <c r="L225" s="65"/>
      <c r="M225" s="62"/>
    </row>
    <row r="226" spans="1:13" ht="63.75" x14ac:dyDescent="0.2">
      <c r="A226" s="127" t="s">
        <v>304</v>
      </c>
      <c r="B226" s="40" t="s">
        <v>112</v>
      </c>
      <c r="C226" s="38" t="s">
        <v>323</v>
      </c>
      <c r="D226" s="38" t="s">
        <v>44</v>
      </c>
      <c r="E226" s="153">
        <v>148876440</v>
      </c>
      <c r="F226" s="105">
        <v>4206740</v>
      </c>
      <c r="G226" s="153">
        <f>E226-F226</f>
        <v>144669700</v>
      </c>
      <c r="H226" s="39">
        <f t="shared" ref="H226:H234" si="28">I226+J226+K226</f>
        <v>136335593</v>
      </c>
      <c r="I226" s="39">
        <f>SUM(I227:I229)</f>
        <v>0</v>
      </c>
      <c r="J226" s="39">
        <f>SUM(J227:J229)</f>
        <v>19249519</v>
      </c>
      <c r="K226" s="39">
        <f>SUM(K227:K229)</f>
        <v>117086074</v>
      </c>
      <c r="L226" s="62"/>
      <c r="M226" s="62"/>
    </row>
    <row r="227" spans="1:13" ht="38.25" x14ac:dyDescent="0.2">
      <c r="A227" s="136" t="s">
        <v>147</v>
      </c>
      <c r="B227" s="128" t="s">
        <v>273</v>
      </c>
      <c r="C227" s="14"/>
      <c r="D227" s="14"/>
      <c r="E227" s="10"/>
      <c r="F227" s="10"/>
      <c r="G227" s="10"/>
      <c r="H227" s="10">
        <f t="shared" si="28"/>
        <v>1363357</v>
      </c>
      <c r="I227" s="10"/>
      <c r="J227" s="10">
        <v>192496</v>
      </c>
      <c r="K227" s="10">
        <v>1170861</v>
      </c>
      <c r="L227" s="62"/>
      <c r="M227" s="62"/>
    </row>
    <row r="228" spans="1:13" ht="38.25" x14ac:dyDescent="0.2">
      <c r="A228" s="136" t="s">
        <v>149</v>
      </c>
      <c r="B228" s="128" t="s">
        <v>274</v>
      </c>
      <c r="C228" s="171"/>
      <c r="D228" s="14"/>
      <c r="E228" s="10"/>
      <c r="F228" s="10"/>
      <c r="G228" s="10"/>
      <c r="H228" s="10">
        <f t="shared" si="28"/>
        <v>8098335</v>
      </c>
      <c r="I228" s="10"/>
      <c r="J228" s="10">
        <v>1143422</v>
      </c>
      <c r="K228" s="10">
        <v>6954913</v>
      </c>
      <c r="L228" s="62"/>
      <c r="M228" s="62"/>
    </row>
    <row r="229" spans="1:13" ht="39" thickBot="1" x14ac:dyDescent="0.25">
      <c r="A229" s="136" t="s">
        <v>150</v>
      </c>
      <c r="B229" s="129" t="s">
        <v>275</v>
      </c>
      <c r="C229" s="187"/>
      <c r="D229" s="100"/>
      <c r="E229" s="29"/>
      <c r="F229" s="29"/>
      <c r="G229" s="29"/>
      <c r="H229" s="16">
        <f t="shared" si="28"/>
        <v>126873901</v>
      </c>
      <c r="I229" s="29"/>
      <c r="J229" s="29">
        <v>17913601</v>
      </c>
      <c r="K229" s="29">
        <v>108960300</v>
      </c>
      <c r="L229" s="62"/>
      <c r="M229" s="62"/>
    </row>
    <row r="230" spans="1:13" ht="37.5" customHeight="1" thickBot="1" x14ac:dyDescent="0.25">
      <c r="A230" s="247" t="s">
        <v>129</v>
      </c>
      <c r="B230" s="157"/>
      <c r="C230" s="158"/>
      <c r="D230" s="158"/>
      <c r="E230" s="72"/>
      <c r="F230" s="72"/>
      <c r="G230" s="72"/>
      <c r="H230" s="84">
        <f>I230+J230+K230</f>
        <v>252525252.52000001</v>
      </c>
      <c r="I230" s="84">
        <f t="shared" ref="I230:K231" si="29">I231</f>
        <v>126262626.26000001</v>
      </c>
      <c r="J230" s="84">
        <f t="shared" si="29"/>
        <v>126262626.26000001</v>
      </c>
      <c r="K230" s="84">
        <f t="shared" si="29"/>
        <v>0</v>
      </c>
      <c r="L230" s="65"/>
      <c r="M230" s="62"/>
    </row>
    <row r="231" spans="1:13" ht="23.25" customHeight="1" thickBot="1" x14ac:dyDescent="0.25">
      <c r="A231" s="138" t="s">
        <v>369</v>
      </c>
      <c r="B231" s="157"/>
      <c r="C231" s="158"/>
      <c r="D231" s="158"/>
      <c r="E231" s="72"/>
      <c r="F231" s="72"/>
      <c r="G231" s="72"/>
      <c r="H231" s="68">
        <f>I231+J231+K231</f>
        <v>252525252.52000001</v>
      </c>
      <c r="I231" s="68">
        <f t="shared" si="29"/>
        <v>126262626.26000001</v>
      </c>
      <c r="J231" s="68">
        <f t="shared" si="29"/>
        <v>126262626.26000001</v>
      </c>
      <c r="K231" s="68">
        <f t="shared" si="29"/>
        <v>0</v>
      </c>
      <c r="L231" s="65"/>
      <c r="M231" s="62"/>
    </row>
    <row r="232" spans="1:13" ht="38.25" x14ac:dyDescent="0.2">
      <c r="A232" s="294" t="s">
        <v>305</v>
      </c>
      <c r="B232" s="239" t="s">
        <v>63</v>
      </c>
      <c r="C232" s="240" t="s">
        <v>156</v>
      </c>
      <c r="D232" s="240" t="s">
        <v>92</v>
      </c>
      <c r="E232" s="241" t="s">
        <v>159</v>
      </c>
      <c r="F232" s="181"/>
      <c r="G232" s="241" t="s">
        <v>159</v>
      </c>
      <c r="H232" s="39">
        <f t="shared" si="28"/>
        <v>252525252.52000001</v>
      </c>
      <c r="I232" s="181">
        <f>SUM(I233:I234)</f>
        <v>126262626.26000001</v>
      </c>
      <c r="J232" s="181">
        <f>SUM(J233:J234)</f>
        <v>126262626.26000001</v>
      </c>
      <c r="K232" s="181">
        <f>SUM(K233:K234)</f>
        <v>0</v>
      </c>
      <c r="L232" s="65"/>
      <c r="M232" s="62"/>
    </row>
    <row r="233" spans="1:13" ht="25.5" x14ac:dyDescent="0.2">
      <c r="A233" s="12" t="s">
        <v>157</v>
      </c>
      <c r="B233" s="6" t="s">
        <v>166</v>
      </c>
      <c r="C233" s="14"/>
      <c r="D233" s="14"/>
      <c r="E233" s="10"/>
      <c r="F233" s="10"/>
      <c r="G233" s="10"/>
      <c r="H233" s="10">
        <f t="shared" si="28"/>
        <v>2525252.52</v>
      </c>
      <c r="I233" s="10">
        <v>1262626.26</v>
      </c>
      <c r="J233" s="10">
        <v>1262626.26</v>
      </c>
      <c r="K233" s="10"/>
      <c r="L233" s="65"/>
      <c r="M233" s="62"/>
    </row>
    <row r="234" spans="1:13" ht="26.25" thickBot="1" x14ac:dyDescent="0.25">
      <c r="A234" s="12" t="s">
        <v>158</v>
      </c>
      <c r="B234" s="6" t="s">
        <v>165</v>
      </c>
      <c r="C234" s="228"/>
      <c r="D234" s="228"/>
      <c r="E234" s="28"/>
      <c r="F234" s="28"/>
      <c r="G234" s="28"/>
      <c r="H234" s="16">
        <f t="shared" si="28"/>
        <v>250000000</v>
      </c>
      <c r="I234" s="28">
        <v>125000000</v>
      </c>
      <c r="J234" s="28">
        <v>125000000</v>
      </c>
      <c r="K234" s="28"/>
      <c r="L234" s="65"/>
      <c r="M234" s="62"/>
    </row>
    <row r="235" spans="1:13" ht="35.25" customHeight="1" x14ac:dyDescent="0.2">
      <c r="A235" s="257" t="s">
        <v>117</v>
      </c>
      <c r="B235" s="159" t="s">
        <v>63</v>
      </c>
      <c r="C235" s="123" t="s">
        <v>91</v>
      </c>
      <c r="D235" s="123" t="s">
        <v>110</v>
      </c>
      <c r="E235" s="105">
        <v>281208128.13999999</v>
      </c>
      <c r="F235" s="105">
        <v>246660721.03999999</v>
      </c>
      <c r="G235" s="39">
        <f>E235-F235</f>
        <v>34547407.099999994</v>
      </c>
      <c r="H235" s="17"/>
      <c r="I235" s="39"/>
      <c r="J235" s="39"/>
      <c r="K235" s="39"/>
      <c r="L235" s="62"/>
      <c r="M235" s="62"/>
    </row>
    <row r="236" spans="1:13" ht="25.5" customHeight="1" x14ac:dyDescent="0.2">
      <c r="A236" s="258" t="s">
        <v>70</v>
      </c>
      <c r="B236" s="6"/>
      <c r="C236" s="178"/>
      <c r="D236" s="178"/>
      <c r="E236" s="116"/>
      <c r="F236" s="10"/>
      <c r="G236" s="10"/>
      <c r="H236" s="156">
        <f>I236+J236+K236</f>
        <v>76676.47</v>
      </c>
      <c r="I236" s="156">
        <v>76676.47</v>
      </c>
      <c r="J236" s="125"/>
      <c r="K236" s="125"/>
      <c r="L236" s="62"/>
      <c r="M236" s="62"/>
    </row>
    <row r="237" spans="1:13" ht="29.25" customHeight="1" thickBot="1" x14ac:dyDescent="0.25">
      <c r="A237" s="259" t="s">
        <v>71</v>
      </c>
      <c r="B237" s="179"/>
      <c r="C237" s="148"/>
      <c r="D237" s="148"/>
      <c r="E237" s="141"/>
      <c r="F237" s="28"/>
      <c r="G237" s="28"/>
      <c r="H237" s="124">
        <f>I237+J237+K237</f>
        <v>1456852.88</v>
      </c>
      <c r="I237" s="180">
        <v>1456852.88</v>
      </c>
      <c r="J237" s="147"/>
      <c r="K237" s="147"/>
      <c r="L237" s="62"/>
      <c r="M237" s="62"/>
    </row>
    <row r="238" spans="1:13" ht="15.75" customHeight="1" thickBot="1" x14ac:dyDescent="0.25">
      <c r="A238" s="317" t="s">
        <v>115</v>
      </c>
      <c r="B238" s="318"/>
      <c r="C238" s="73"/>
      <c r="D238" s="73"/>
      <c r="E238" s="74"/>
      <c r="F238" s="74"/>
      <c r="G238" s="74"/>
      <c r="H238" s="71">
        <f>H202+H138+H230+H224</f>
        <v>2314233320.6500001</v>
      </c>
      <c r="I238" s="71">
        <f>SUM(I239:I286)</f>
        <v>644301758.90999997</v>
      </c>
      <c r="J238" s="71">
        <f>SUM(J239:J286)</f>
        <v>806032315.35000002</v>
      </c>
      <c r="K238" s="71">
        <f>SUM(K239:K286)</f>
        <v>863899246.3900001</v>
      </c>
      <c r="L238" s="3"/>
      <c r="M238" s="98"/>
    </row>
    <row r="239" spans="1:13" ht="25.5" x14ac:dyDescent="0.2">
      <c r="A239" s="12" t="s">
        <v>26</v>
      </c>
      <c r="B239" s="128" t="s">
        <v>190</v>
      </c>
      <c r="C239" s="123"/>
      <c r="D239" s="123"/>
      <c r="E239" s="105"/>
      <c r="F239" s="105"/>
      <c r="G239" s="105"/>
      <c r="H239" s="17">
        <f t="shared" ref="H239:H286" si="30">I239+J239+K239</f>
        <v>8300000</v>
      </c>
      <c r="I239" s="105">
        <f>I162+I165+I168+I170+I172</f>
        <v>7200000</v>
      </c>
      <c r="J239" s="105">
        <f>J162+J165+J168+J170+J172</f>
        <v>1100000</v>
      </c>
      <c r="K239" s="105">
        <f>K162+K165+K168+K170+K172</f>
        <v>0</v>
      </c>
      <c r="L239" s="195"/>
      <c r="M239" s="98"/>
    </row>
    <row r="240" spans="1:13" ht="25.5" x14ac:dyDescent="0.2">
      <c r="A240" s="12" t="s">
        <v>26</v>
      </c>
      <c r="B240" s="6" t="s">
        <v>191</v>
      </c>
      <c r="C240" s="178"/>
      <c r="D240" s="178"/>
      <c r="E240" s="116"/>
      <c r="F240" s="116"/>
      <c r="G240" s="116"/>
      <c r="H240" s="10">
        <f t="shared" si="30"/>
        <v>8301375.54</v>
      </c>
      <c r="I240" s="116">
        <f>I163+I166</f>
        <v>0</v>
      </c>
      <c r="J240" s="116">
        <f>J163+J166</f>
        <v>3849320.8600000003</v>
      </c>
      <c r="K240" s="116">
        <f>K163+K166</f>
        <v>4452054.68</v>
      </c>
      <c r="L240" s="195"/>
      <c r="M240" s="98"/>
    </row>
    <row r="241" spans="1:13" ht="25.5" x14ac:dyDescent="0.2">
      <c r="A241" s="12" t="s">
        <v>27</v>
      </c>
      <c r="B241" s="6" t="s">
        <v>192</v>
      </c>
      <c r="C241" s="190"/>
      <c r="D241" s="190"/>
      <c r="E241" s="149"/>
      <c r="F241" s="149"/>
      <c r="G241" s="149"/>
      <c r="H241" s="10">
        <f t="shared" si="30"/>
        <v>600000</v>
      </c>
      <c r="I241" s="116">
        <f t="shared" ref="I241:K242" si="31">I141</f>
        <v>0</v>
      </c>
      <c r="J241" s="116">
        <f t="shared" si="31"/>
        <v>0</v>
      </c>
      <c r="K241" s="116">
        <f t="shared" si="31"/>
        <v>600000</v>
      </c>
      <c r="L241" s="3"/>
      <c r="M241" s="98"/>
    </row>
    <row r="242" spans="1:13" ht="25.5" x14ac:dyDescent="0.2">
      <c r="A242" s="12" t="s">
        <v>28</v>
      </c>
      <c r="B242" s="6" t="s">
        <v>192</v>
      </c>
      <c r="C242" s="191"/>
      <c r="D242" s="171"/>
      <c r="E242" s="172"/>
      <c r="F242" s="172"/>
      <c r="G242" s="172"/>
      <c r="H242" s="10">
        <f t="shared" si="30"/>
        <v>11400000</v>
      </c>
      <c r="I242" s="10">
        <f t="shared" si="31"/>
        <v>0</v>
      </c>
      <c r="J242" s="10">
        <f t="shared" si="31"/>
        <v>0</v>
      </c>
      <c r="K242" s="10">
        <f t="shared" si="31"/>
        <v>11400000</v>
      </c>
      <c r="M242" s="62"/>
    </row>
    <row r="243" spans="1:13" ht="25.5" x14ac:dyDescent="0.2">
      <c r="A243" s="12" t="s">
        <v>27</v>
      </c>
      <c r="B243" s="6" t="s">
        <v>193</v>
      </c>
      <c r="C243" s="192"/>
      <c r="D243" s="171"/>
      <c r="E243" s="172"/>
      <c r="F243" s="172"/>
      <c r="G243" s="172"/>
      <c r="H243" s="10">
        <f t="shared" si="30"/>
        <v>475000</v>
      </c>
      <c r="I243" s="10">
        <f t="shared" ref="I243:K244" si="32">I144</f>
        <v>0</v>
      </c>
      <c r="J243" s="10">
        <f t="shared" si="32"/>
        <v>0</v>
      </c>
      <c r="K243" s="10">
        <f t="shared" si="32"/>
        <v>475000</v>
      </c>
      <c r="M243" s="62"/>
    </row>
    <row r="244" spans="1:13" ht="25.5" x14ac:dyDescent="0.2">
      <c r="A244" s="12" t="s">
        <v>28</v>
      </c>
      <c r="B244" s="6" t="s">
        <v>194</v>
      </c>
      <c r="C244" s="192"/>
      <c r="D244" s="171"/>
      <c r="E244" s="172"/>
      <c r="F244" s="172"/>
      <c r="G244" s="172"/>
      <c r="H244" s="10">
        <f t="shared" si="30"/>
        <v>9025000</v>
      </c>
      <c r="I244" s="10">
        <f t="shared" si="32"/>
        <v>0</v>
      </c>
      <c r="J244" s="10">
        <f t="shared" si="32"/>
        <v>0</v>
      </c>
      <c r="K244" s="10">
        <f t="shared" si="32"/>
        <v>9025000</v>
      </c>
      <c r="M244" s="62"/>
    </row>
    <row r="245" spans="1:13" ht="25.5" x14ac:dyDescent="0.2">
      <c r="A245" s="12" t="s">
        <v>27</v>
      </c>
      <c r="B245" s="6" t="s">
        <v>197</v>
      </c>
      <c r="C245" s="192"/>
      <c r="D245" s="171"/>
      <c r="E245" s="172"/>
      <c r="F245" s="172"/>
      <c r="G245" s="172"/>
      <c r="H245" s="10">
        <f t="shared" si="30"/>
        <v>150000</v>
      </c>
      <c r="I245" s="10">
        <f t="shared" ref="I245:K246" si="33">I147</f>
        <v>0</v>
      </c>
      <c r="J245" s="10">
        <f t="shared" si="33"/>
        <v>0</v>
      </c>
      <c r="K245" s="10">
        <f t="shared" si="33"/>
        <v>150000</v>
      </c>
      <c r="M245" s="62"/>
    </row>
    <row r="246" spans="1:13" ht="25.5" x14ac:dyDescent="0.2">
      <c r="A246" s="12" t="s">
        <v>28</v>
      </c>
      <c r="B246" s="6" t="s">
        <v>197</v>
      </c>
      <c r="C246" s="192"/>
      <c r="D246" s="171"/>
      <c r="E246" s="172"/>
      <c r="F246" s="172"/>
      <c r="G246" s="172"/>
      <c r="H246" s="10">
        <f t="shared" si="30"/>
        <v>2850000</v>
      </c>
      <c r="I246" s="10">
        <f t="shared" si="33"/>
        <v>0</v>
      </c>
      <c r="J246" s="10">
        <f t="shared" si="33"/>
        <v>0</v>
      </c>
      <c r="K246" s="10">
        <f t="shared" si="33"/>
        <v>2850000</v>
      </c>
      <c r="M246" s="62"/>
    </row>
    <row r="247" spans="1:13" ht="25.5" x14ac:dyDescent="0.2">
      <c r="A247" s="12" t="s">
        <v>27</v>
      </c>
      <c r="B247" s="6" t="s">
        <v>203</v>
      </c>
      <c r="C247" s="192"/>
      <c r="D247" s="171"/>
      <c r="E247" s="172"/>
      <c r="F247" s="172"/>
      <c r="G247" s="172"/>
      <c r="H247" s="10">
        <f t="shared" si="30"/>
        <v>2250000</v>
      </c>
      <c r="I247" s="10">
        <f t="shared" ref="I247:K248" si="34">I159</f>
        <v>0</v>
      </c>
      <c r="J247" s="10">
        <f t="shared" si="34"/>
        <v>2250000</v>
      </c>
      <c r="K247" s="10">
        <f t="shared" si="34"/>
        <v>0</v>
      </c>
      <c r="M247" s="62"/>
    </row>
    <row r="248" spans="1:13" ht="25.5" x14ac:dyDescent="0.2">
      <c r="A248" s="12" t="s">
        <v>28</v>
      </c>
      <c r="B248" s="6" t="s">
        <v>204</v>
      </c>
      <c r="C248" s="192"/>
      <c r="D248" s="171"/>
      <c r="E248" s="172"/>
      <c r="F248" s="172"/>
      <c r="G248" s="172"/>
      <c r="H248" s="10">
        <f t="shared" si="30"/>
        <v>42750000</v>
      </c>
      <c r="I248" s="10">
        <f t="shared" si="34"/>
        <v>0</v>
      </c>
      <c r="J248" s="10">
        <f t="shared" si="34"/>
        <v>42750000</v>
      </c>
      <c r="K248" s="10">
        <f t="shared" si="34"/>
        <v>0</v>
      </c>
      <c r="M248" s="62"/>
    </row>
    <row r="249" spans="1:13" ht="25.5" x14ac:dyDescent="0.2">
      <c r="A249" s="96" t="s">
        <v>27</v>
      </c>
      <c r="B249" s="27" t="s">
        <v>198</v>
      </c>
      <c r="C249" s="192"/>
      <c r="D249" s="171"/>
      <c r="E249" s="172"/>
      <c r="F249" s="172"/>
      <c r="G249" s="172"/>
      <c r="H249" s="10">
        <f t="shared" si="30"/>
        <v>2023974</v>
      </c>
      <c r="I249" s="10">
        <f t="shared" ref="I249:K250" si="35">I150</f>
        <v>2023974</v>
      </c>
      <c r="J249" s="10">
        <f t="shared" si="35"/>
        <v>0</v>
      </c>
      <c r="K249" s="10">
        <f t="shared" si="35"/>
        <v>0</v>
      </c>
      <c r="M249" s="62"/>
    </row>
    <row r="250" spans="1:13" ht="25.5" x14ac:dyDescent="0.2">
      <c r="A250" s="12" t="s">
        <v>28</v>
      </c>
      <c r="B250" s="6" t="s">
        <v>199</v>
      </c>
      <c r="C250" s="192"/>
      <c r="D250" s="171"/>
      <c r="E250" s="172"/>
      <c r="F250" s="172"/>
      <c r="G250" s="172"/>
      <c r="H250" s="10">
        <f t="shared" si="30"/>
        <v>38455506</v>
      </c>
      <c r="I250" s="10">
        <f t="shared" si="35"/>
        <v>38455506</v>
      </c>
      <c r="J250" s="10">
        <f t="shared" si="35"/>
        <v>0</v>
      </c>
      <c r="K250" s="10">
        <f t="shared" si="35"/>
        <v>0</v>
      </c>
      <c r="M250" s="62"/>
    </row>
    <row r="251" spans="1:13" ht="25.5" x14ac:dyDescent="0.2">
      <c r="A251" s="12" t="s">
        <v>27</v>
      </c>
      <c r="B251" s="6" t="s">
        <v>200</v>
      </c>
      <c r="C251" s="192"/>
      <c r="D251" s="171"/>
      <c r="E251" s="172"/>
      <c r="F251" s="172"/>
      <c r="G251" s="172"/>
      <c r="H251" s="10">
        <f t="shared" si="30"/>
        <v>55475.5</v>
      </c>
      <c r="I251" s="10">
        <f t="shared" ref="I251:K252" si="36">I153</f>
        <v>55475.5</v>
      </c>
      <c r="J251" s="10">
        <f t="shared" si="36"/>
        <v>0</v>
      </c>
      <c r="K251" s="10">
        <f t="shared" si="36"/>
        <v>0</v>
      </c>
      <c r="M251" s="62"/>
    </row>
    <row r="252" spans="1:13" ht="25.5" x14ac:dyDescent="0.2">
      <c r="A252" s="12" t="s">
        <v>28</v>
      </c>
      <c r="B252" s="6" t="s">
        <v>201</v>
      </c>
      <c r="C252" s="192"/>
      <c r="D252" s="171"/>
      <c r="E252" s="172"/>
      <c r="F252" s="172"/>
      <c r="G252" s="172"/>
      <c r="H252" s="10">
        <f t="shared" si="30"/>
        <v>1054034.5</v>
      </c>
      <c r="I252" s="10">
        <f t="shared" si="36"/>
        <v>1054034.5</v>
      </c>
      <c r="J252" s="10">
        <f t="shared" si="36"/>
        <v>0</v>
      </c>
      <c r="K252" s="10">
        <f t="shared" si="36"/>
        <v>0</v>
      </c>
      <c r="M252" s="62"/>
    </row>
    <row r="253" spans="1:13" ht="25.5" x14ac:dyDescent="0.2">
      <c r="A253" s="96" t="s">
        <v>27</v>
      </c>
      <c r="B253" s="27" t="s">
        <v>202</v>
      </c>
      <c r="C253" s="192"/>
      <c r="D253" s="171"/>
      <c r="E253" s="172"/>
      <c r="F253" s="172"/>
      <c r="G253" s="172"/>
      <c r="H253" s="10">
        <f t="shared" si="30"/>
        <v>250000</v>
      </c>
      <c r="I253" s="10">
        <f t="shared" ref="I253:K254" si="37">I156</f>
        <v>250000</v>
      </c>
      <c r="J253" s="10">
        <f t="shared" si="37"/>
        <v>0</v>
      </c>
      <c r="K253" s="10">
        <f t="shared" si="37"/>
        <v>0</v>
      </c>
      <c r="M253" s="62"/>
    </row>
    <row r="254" spans="1:13" ht="25.5" x14ac:dyDescent="0.2">
      <c r="A254" s="136" t="s">
        <v>28</v>
      </c>
      <c r="B254" s="6" t="s">
        <v>202</v>
      </c>
      <c r="C254" s="192"/>
      <c r="D254" s="171"/>
      <c r="E254" s="172"/>
      <c r="F254" s="172"/>
      <c r="G254" s="172"/>
      <c r="H254" s="10">
        <f t="shared" si="30"/>
        <v>4750000</v>
      </c>
      <c r="I254" s="10">
        <f t="shared" si="37"/>
        <v>4750000</v>
      </c>
      <c r="J254" s="10">
        <f t="shared" si="37"/>
        <v>0</v>
      </c>
      <c r="K254" s="10">
        <f t="shared" si="37"/>
        <v>0</v>
      </c>
      <c r="M254" s="62"/>
    </row>
    <row r="255" spans="1:13" ht="25.5" x14ac:dyDescent="0.2">
      <c r="A255" s="12" t="s">
        <v>145</v>
      </c>
      <c r="B255" s="128" t="s">
        <v>190</v>
      </c>
      <c r="C255" s="192"/>
      <c r="D255" s="171"/>
      <c r="E255" s="172"/>
      <c r="F255" s="172"/>
      <c r="G255" s="172"/>
      <c r="H255" s="10">
        <f t="shared" si="30"/>
        <v>3000000</v>
      </c>
      <c r="I255" s="10">
        <f>I191+I195+I199</f>
        <v>3000000</v>
      </c>
      <c r="J255" s="10">
        <f>J191+J195+J199</f>
        <v>0</v>
      </c>
      <c r="K255" s="10">
        <f>K191+K195+K199</f>
        <v>0</v>
      </c>
      <c r="M255" s="62"/>
    </row>
    <row r="256" spans="1:13" ht="25.5" x14ac:dyDescent="0.2">
      <c r="A256" s="12" t="s">
        <v>41</v>
      </c>
      <c r="B256" s="6" t="s">
        <v>285</v>
      </c>
      <c r="C256" s="192"/>
      <c r="D256" s="171"/>
      <c r="E256" s="172"/>
      <c r="F256" s="172"/>
      <c r="G256" s="172"/>
      <c r="H256" s="10">
        <f t="shared" si="30"/>
        <v>77699.740000000005</v>
      </c>
      <c r="I256" s="10">
        <f t="shared" ref="I256:K257" si="38">I179</f>
        <v>77699.740000000005</v>
      </c>
      <c r="J256" s="10">
        <f t="shared" si="38"/>
        <v>0</v>
      </c>
      <c r="K256" s="10">
        <f t="shared" si="38"/>
        <v>0</v>
      </c>
      <c r="M256" s="62"/>
    </row>
    <row r="257" spans="1:13" ht="25.5" x14ac:dyDescent="0.2">
      <c r="A257" s="12" t="s">
        <v>42</v>
      </c>
      <c r="B257" s="6" t="s">
        <v>285</v>
      </c>
      <c r="C257" s="192"/>
      <c r="D257" s="171"/>
      <c r="E257" s="172"/>
      <c r="F257" s="172"/>
      <c r="G257" s="172"/>
      <c r="H257" s="10">
        <f t="shared" si="30"/>
        <v>77074.399999999994</v>
      </c>
      <c r="I257" s="10">
        <f t="shared" si="38"/>
        <v>77074.399999999994</v>
      </c>
      <c r="J257" s="10">
        <f t="shared" si="38"/>
        <v>0</v>
      </c>
      <c r="K257" s="10">
        <f t="shared" si="38"/>
        <v>0</v>
      </c>
      <c r="M257" s="62"/>
    </row>
    <row r="258" spans="1:13" ht="25.5" x14ac:dyDescent="0.2">
      <c r="A258" s="136" t="s">
        <v>264</v>
      </c>
      <c r="B258" s="128" t="s">
        <v>285</v>
      </c>
      <c r="C258" s="192"/>
      <c r="D258" s="171"/>
      <c r="E258" s="172"/>
      <c r="F258" s="172"/>
      <c r="G258" s="172"/>
      <c r="H258" s="10">
        <f t="shared" si="30"/>
        <v>7615200</v>
      </c>
      <c r="I258" s="10">
        <f>I181</f>
        <v>7615200</v>
      </c>
      <c r="J258" s="10">
        <f>J181</f>
        <v>0</v>
      </c>
      <c r="K258" s="10">
        <f>K181</f>
        <v>0</v>
      </c>
      <c r="M258" s="62"/>
    </row>
    <row r="259" spans="1:13" ht="25.5" x14ac:dyDescent="0.2">
      <c r="A259" s="196" t="s">
        <v>41</v>
      </c>
      <c r="B259" s="128" t="s">
        <v>287</v>
      </c>
      <c r="C259" s="192"/>
      <c r="D259" s="171"/>
      <c r="E259" s="172"/>
      <c r="F259" s="172"/>
      <c r="G259" s="172"/>
      <c r="H259" s="10">
        <f t="shared" si="30"/>
        <v>63351.31</v>
      </c>
      <c r="I259" s="10">
        <f t="shared" ref="I259:K260" si="39">I183</f>
        <v>63351.31</v>
      </c>
      <c r="J259" s="10">
        <f t="shared" si="39"/>
        <v>0</v>
      </c>
      <c r="K259" s="10">
        <f t="shared" si="39"/>
        <v>0</v>
      </c>
      <c r="M259" s="62"/>
    </row>
    <row r="260" spans="1:13" ht="25.5" x14ac:dyDescent="0.2">
      <c r="A260" s="136" t="s">
        <v>42</v>
      </c>
      <c r="B260" s="128" t="s">
        <v>287</v>
      </c>
      <c r="C260" s="192"/>
      <c r="D260" s="171"/>
      <c r="E260" s="172"/>
      <c r="F260" s="172"/>
      <c r="G260" s="172"/>
      <c r="H260" s="10">
        <f t="shared" si="30"/>
        <v>62879.4</v>
      </c>
      <c r="I260" s="10">
        <f t="shared" si="39"/>
        <v>62879.4</v>
      </c>
      <c r="J260" s="10">
        <f t="shared" si="39"/>
        <v>0</v>
      </c>
      <c r="K260" s="10">
        <f t="shared" si="39"/>
        <v>0</v>
      </c>
      <c r="M260" s="62"/>
    </row>
    <row r="261" spans="1:13" ht="25.5" x14ac:dyDescent="0.2">
      <c r="A261" s="136" t="s">
        <v>264</v>
      </c>
      <c r="B261" s="128" t="s">
        <v>286</v>
      </c>
      <c r="C261" s="192"/>
      <c r="D261" s="171"/>
      <c r="E261" s="172"/>
      <c r="F261" s="172"/>
      <c r="G261" s="172"/>
      <c r="H261" s="10">
        <f t="shared" si="30"/>
        <v>6208900</v>
      </c>
      <c r="I261" s="10">
        <f>I185</f>
        <v>6208900</v>
      </c>
      <c r="J261" s="10">
        <f>J185</f>
        <v>0</v>
      </c>
      <c r="K261" s="10">
        <f>K185</f>
        <v>0</v>
      </c>
      <c r="M261" s="62"/>
    </row>
    <row r="262" spans="1:13" ht="25.5" x14ac:dyDescent="0.2">
      <c r="A262" s="196" t="s">
        <v>41</v>
      </c>
      <c r="B262" s="128" t="s">
        <v>289</v>
      </c>
      <c r="C262" s="192"/>
      <c r="D262" s="171"/>
      <c r="E262" s="172"/>
      <c r="F262" s="172"/>
      <c r="G262" s="172"/>
      <c r="H262" s="10">
        <f t="shared" si="30"/>
        <v>91364.28</v>
      </c>
      <c r="I262" s="10">
        <f t="shared" ref="I262:K263" si="40">I187</f>
        <v>91364.28</v>
      </c>
      <c r="J262" s="10">
        <f t="shared" si="40"/>
        <v>0</v>
      </c>
      <c r="K262" s="10">
        <f t="shared" si="40"/>
        <v>0</v>
      </c>
      <c r="M262" s="62"/>
    </row>
    <row r="263" spans="1:13" ht="25.5" x14ac:dyDescent="0.2">
      <c r="A263" s="136" t="s">
        <v>42</v>
      </c>
      <c r="B263" s="128" t="s">
        <v>290</v>
      </c>
      <c r="C263" s="192"/>
      <c r="D263" s="171"/>
      <c r="E263" s="172"/>
      <c r="F263" s="172"/>
      <c r="G263" s="172"/>
      <c r="H263" s="10">
        <f t="shared" si="30"/>
        <v>90563.7</v>
      </c>
      <c r="I263" s="10">
        <f t="shared" si="40"/>
        <v>90563.7</v>
      </c>
      <c r="J263" s="10">
        <f t="shared" si="40"/>
        <v>0</v>
      </c>
      <c r="K263" s="10">
        <f t="shared" si="40"/>
        <v>0</v>
      </c>
      <c r="M263" s="62"/>
    </row>
    <row r="264" spans="1:13" ht="25.5" x14ac:dyDescent="0.2">
      <c r="A264" s="136" t="s">
        <v>264</v>
      </c>
      <c r="B264" s="128" t="s">
        <v>288</v>
      </c>
      <c r="C264" s="192"/>
      <c r="D264" s="171"/>
      <c r="E264" s="172"/>
      <c r="F264" s="172"/>
      <c r="G264" s="172"/>
      <c r="H264" s="10">
        <f t="shared" si="30"/>
        <v>8954500</v>
      </c>
      <c r="I264" s="10">
        <f>I189</f>
        <v>8954500</v>
      </c>
      <c r="J264" s="10">
        <f>J189</f>
        <v>0</v>
      </c>
      <c r="K264" s="10">
        <f>K189</f>
        <v>0</v>
      </c>
      <c r="M264" s="62"/>
    </row>
    <row r="265" spans="1:13" ht="25.5" x14ac:dyDescent="0.2">
      <c r="A265" s="96" t="s">
        <v>41</v>
      </c>
      <c r="B265" s="6" t="s">
        <v>205</v>
      </c>
      <c r="C265" s="192"/>
      <c r="D265" s="171"/>
      <c r="E265" s="172"/>
      <c r="F265" s="172"/>
      <c r="G265" s="172"/>
      <c r="H265" s="10">
        <f t="shared" si="30"/>
        <v>52000</v>
      </c>
      <c r="I265" s="10">
        <f t="shared" ref="I265:K266" si="41">I192</f>
        <v>0</v>
      </c>
      <c r="J265" s="10">
        <f t="shared" si="41"/>
        <v>52000</v>
      </c>
      <c r="K265" s="10">
        <f t="shared" si="41"/>
        <v>0</v>
      </c>
      <c r="M265" s="62"/>
    </row>
    <row r="266" spans="1:13" ht="25.5" x14ac:dyDescent="0.2">
      <c r="A266" s="12" t="s">
        <v>42</v>
      </c>
      <c r="B266" s="6" t="s">
        <v>206</v>
      </c>
      <c r="C266" s="192"/>
      <c r="D266" s="171"/>
      <c r="E266" s="172"/>
      <c r="F266" s="172"/>
      <c r="G266" s="172"/>
      <c r="H266" s="10">
        <f t="shared" si="30"/>
        <v>5148000</v>
      </c>
      <c r="I266" s="10">
        <f t="shared" si="41"/>
        <v>0</v>
      </c>
      <c r="J266" s="10">
        <f t="shared" si="41"/>
        <v>5148000</v>
      </c>
      <c r="K266" s="10">
        <f t="shared" si="41"/>
        <v>0</v>
      </c>
      <c r="M266" s="62"/>
    </row>
    <row r="267" spans="1:13" ht="25.5" x14ac:dyDescent="0.2">
      <c r="A267" s="12" t="s">
        <v>41</v>
      </c>
      <c r="B267" s="6" t="s">
        <v>207</v>
      </c>
      <c r="C267" s="192"/>
      <c r="D267" s="171"/>
      <c r="E267" s="172"/>
      <c r="F267" s="172"/>
      <c r="G267" s="172"/>
      <c r="H267" s="10">
        <f t="shared" si="30"/>
        <v>56000</v>
      </c>
      <c r="I267" s="10">
        <f t="shared" ref="I267:K268" si="42">I200</f>
        <v>0</v>
      </c>
      <c r="J267" s="10">
        <f t="shared" si="42"/>
        <v>56000</v>
      </c>
      <c r="K267" s="10">
        <f t="shared" si="42"/>
        <v>0</v>
      </c>
      <c r="M267" s="62"/>
    </row>
    <row r="268" spans="1:13" ht="25.5" x14ac:dyDescent="0.2">
      <c r="A268" s="96" t="s">
        <v>42</v>
      </c>
      <c r="B268" s="6" t="s">
        <v>208</v>
      </c>
      <c r="C268" s="192"/>
      <c r="D268" s="171"/>
      <c r="E268" s="172"/>
      <c r="F268" s="172"/>
      <c r="G268" s="172"/>
      <c r="H268" s="10">
        <f t="shared" si="30"/>
        <v>5544000</v>
      </c>
      <c r="I268" s="10">
        <f t="shared" si="42"/>
        <v>0</v>
      </c>
      <c r="J268" s="10">
        <f t="shared" si="42"/>
        <v>5544000</v>
      </c>
      <c r="K268" s="10">
        <f t="shared" si="42"/>
        <v>0</v>
      </c>
      <c r="M268" s="62"/>
    </row>
    <row r="269" spans="1:13" ht="25.5" x14ac:dyDescent="0.2">
      <c r="A269" s="12" t="s">
        <v>41</v>
      </c>
      <c r="B269" s="6" t="s">
        <v>209</v>
      </c>
      <c r="C269" s="192"/>
      <c r="D269" s="171"/>
      <c r="E269" s="172"/>
      <c r="F269" s="172"/>
      <c r="G269" s="172"/>
      <c r="H269" s="10">
        <f t="shared" si="30"/>
        <v>44000</v>
      </c>
      <c r="I269" s="10">
        <f t="shared" ref="I269:K270" si="43">I196</f>
        <v>0</v>
      </c>
      <c r="J269" s="10">
        <f t="shared" si="43"/>
        <v>44000</v>
      </c>
      <c r="K269" s="10">
        <f t="shared" si="43"/>
        <v>0</v>
      </c>
      <c r="M269" s="62"/>
    </row>
    <row r="270" spans="1:13" ht="25.5" x14ac:dyDescent="0.2">
      <c r="A270" s="136" t="s">
        <v>42</v>
      </c>
      <c r="B270" s="6" t="s">
        <v>210</v>
      </c>
      <c r="C270" s="192"/>
      <c r="D270" s="171"/>
      <c r="E270" s="172"/>
      <c r="F270" s="172"/>
      <c r="G270" s="172"/>
      <c r="H270" s="10">
        <f t="shared" si="30"/>
        <v>4356000</v>
      </c>
      <c r="I270" s="10">
        <f t="shared" si="43"/>
        <v>0</v>
      </c>
      <c r="J270" s="10">
        <f t="shared" si="43"/>
        <v>4356000</v>
      </c>
      <c r="K270" s="10">
        <f t="shared" si="43"/>
        <v>0</v>
      </c>
      <c r="M270" s="62"/>
    </row>
    <row r="271" spans="1:13" ht="25.5" x14ac:dyDescent="0.2">
      <c r="A271" s="136" t="s">
        <v>161</v>
      </c>
      <c r="B271" s="6" t="s">
        <v>211</v>
      </c>
      <c r="C271" s="192"/>
      <c r="D271" s="171"/>
      <c r="E271" s="172"/>
      <c r="F271" s="172"/>
      <c r="G271" s="172"/>
      <c r="H271" s="10">
        <f t="shared" si="30"/>
        <v>3333333.33</v>
      </c>
      <c r="I271" s="10">
        <f t="shared" ref="I271:K272" si="44">I206</f>
        <v>0</v>
      </c>
      <c r="J271" s="10">
        <f t="shared" si="44"/>
        <v>2020202.02</v>
      </c>
      <c r="K271" s="10">
        <f t="shared" si="44"/>
        <v>1313131.31</v>
      </c>
      <c r="M271" s="62"/>
    </row>
    <row r="272" spans="1:13" ht="25.5" x14ac:dyDescent="0.2">
      <c r="A272" s="136" t="s">
        <v>160</v>
      </c>
      <c r="B272" s="6" t="s">
        <v>211</v>
      </c>
      <c r="C272" s="192"/>
      <c r="D272" s="171"/>
      <c r="E272" s="172"/>
      <c r="F272" s="172"/>
      <c r="G272" s="172"/>
      <c r="H272" s="10">
        <f t="shared" si="30"/>
        <v>330000000</v>
      </c>
      <c r="I272" s="10">
        <f t="shared" si="44"/>
        <v>0</v>
      </c>
      <c r="J272" s="10">
        <f t="shared" si="44"/>
        <v>200000000</v>
      </c>
      <c r="K272" s="10">
        <f t="shared" si="44"/>
        <v>130000000</v>
      </c>
      <c r="M272" s="62"/>
    </row>
    <row r="273" spans="1:13" ht="25.5" x14ac:dyDescent="0.2">
      <c r="A273" s="12" t="s">
        <v>367</v>
      </c>
      <c r="B273" s="128" t="s">
        <v>140</v>
      </c>
      <c r="C273" s="192"/>
      <c r="D273" s="171"/>
      <c r="E273" s="172"/>
      <c r="F273" s="172"/>
      <c r="G273" s="172"/>
      <c r="H273" s="10">
        <f t="shared" si="30"/>
        <v>5000000</v>
      </c>
      <c r="I273" s="10">
        <f>I220</f>
        <v>5000000</v>
      </c>
      <c r="J273" s="10">
        <f>J220</f>
        <v>0</v>
      </c>
      <c r="K273" s="10">
        <f>K220</f>
        <v>0</v>
      </c>
      <c r="M273" s="62"/>
    </row>
    <row r="274" spans="1:13" ht="25.5" x14ac:dyDescent="0.2">
      <c r="A274" s="12" t="s">
        <v>116</v>
      </c>
      <c r="B274" s="6" t="s">
        <v>214</v>
      </c>
      <c r="C274" s="192"/>
      <c r="D274" s="171"/>
      <c r="E274" s="172"/>
      <c r="F274" s="172"/>
      <c r="G274" s="172"/>
      <c r="H274" s="10">
        <f t="shared" si="30"/>
        <v>678500.75</v>
      </c>
      <c r="I274" s="10">
        <f t="shared" ref="I274:K275" si="45">I217</f>
        <v>271400.3</v>
      </c>
      <c r="J274" s="10">
        <f t="shared" si="45"/>
        <v>271400.3</v>
      </c>
      <c r="K274" s="10">
        <f t="shared" si="45"/>
        <v>135700.15</v>
      </c>
      <c r="M274" s="62"/>
    </row>
    <row r="275" spans="1:13" ht="25.5" x14ac:dyDescent="0.2">
      <c r="A275" s="12" t="s">
        <v>113</v>
      </c>
      <c r="B275" s="6" t="s">
        <v>214</v>
      </c>
      <c r="C275" s="192"/>
      <c r="D275" s="171"/>
      <c r="E275" s="172"/>
      <c r="F275" s="172"/>
      <c r="G275" s="172"/>
      <c r="H275" s="10">
        <f t="shared" si="30"/>
        <v>67171575.25</v>
      </c>
      <c r="I275" s="10">
        <f t="shared" si="45"/>
        <v>26868630.100000001</v>
      </c>
      <c r="J275" s="10">
        <f t="shared" si="45"/>
        <v>26868630.100000001</v>
      </c>
      <c r="K275" s="10">
        <f t="shared" si="45"/>
        <v>13434315.050000001</v>
      </c>
      <c r="M275" s="62"/>
    </row>
    <row r="276" spans="1:13" ht="25.5" x14ac:dyDescent="0.2">
      <c r="A276" s="136" t="s">
        <v>116</v>
      </c>
      <c r="B276" s="6" t="s">
        <v>291</v>
      </c>
      <c r="C276" s="192"/>
      <c r="D276" s="171"/>
      <c r="E276" s="172"/>
      <c r="F276" s="172"/>
      <c r="G276" s="172"/>
      <c r="H276" s="10">
        <f t="shared" si="30"/>
        <v>4058685.8</v>
      </c>
      <c r="I276" s="10">
        <f t="shared" ref="I276:K278" si="46">I210</f>
        <v>4058685.8</v>
      </c>
      <c r="J276" s="10">
        <f t="shared" si="46"/>
        <v>0</v>
      </c>
      <c r="K276" s="10">
        <f t="shared" si="46"/>
        <v>0</v>
      </c>
      <c r="M276" s="62"/>
    </row>
    <row r="277" spans="1:13" ht="25.5" x14ac:dyDescent="0.2">
      <c r="A277" s="136" t="s">
        <v>113</v>
      </c>
      <c r="B277" s="6" t="s">
        <v>291</v>
      </c>
      <c r="C277" s="192"/>
      <c r="D277" s="171"/>
      <c r="E277" s="172"/>
      <c r="F277" s="172"/>
      <c r="G277" s="172"/>
      <c r="H277" s="10">
        <f t="shared" si="30"/>
        <v>24108593.620000001</v>
      </c>
      <c r="I277" s="10">
        <f t="shared" si="46"/>
        <v>24108593.620000001</v>
      </c>
      <c r="J277" s="10">
        <f t="shared" si="46"/>
        <v>0</v>
      </c>
      <c r="K277" s="10">
        <f t="shared" si="46"/>
        <v>0</v>
      </c>
      <c r="M277" s="62"/>
    </row>
    <row r="278" spans="1:13" ht="25.5" x14ac:dyDescent="0.2">
      <c r="A278" s="136" t="s">
        <v>114</v>
      </c>
      <c r="B278" s="6" t="s">
        <v>291</v>
      </c>
      <c r="C278" s="192"/>
      <c r="D278" s="171"/>
      <c r="E278" s="172"/>
      <c r="F278" s="172"/>
      <c r="G278" s="172"/>
      <c r="H278" s="10">
        <f t="shared" si="30"/>
        <v>377701300</v>
      </c>
      <c r="I278" s="10">
        <f t="shared" si="46"/>
        <v>377701300</v>
      </c>
      <c r="J278" s="10">
        <f t="shared" si="46"/>
        <v>0</v>
      </c>
      <c r="K278" s="10">
        <f t="shared" si="46"/>
        <v>0</v>
      </c>
      <c r="M278" s="62"/>
    </row>
    <row r="279" spans="1:13" ht="25.5" x14ac:dyDescent="0.2">
      <c r="A279" s="12" t="s">
        <v>116</v>
      </c>
      <c r="B279" s="6" t="s">
        <v>215</v>
      </c>
      <c r="C279" s="192"/>
      <c r="D279" s="171"/>
      <c r="E279" s="172"/>
      <c r="F279" s="172"/>
      <c r="G279" s="172"/>
      <c r="H279" s="10">
        <f t="shared" si="30"/>
        <v>9391885.879999999</v>
      </c>
      <c r="I279" s="10">
        <f t="shared" ref="I279:K281" si="47">I221</f>
        <v>0</v>
      </c>
      <c r="J279" s="10">
        <f t="shared" si="47"/>
        <v>3662106.17</v>
      </c>
      <c r="K279" s="10">
        <f t="shared" si="47"/>
        <v>5729779.71</v>
      </c>
      <c r="M279" s="62"/>
    </row>
    <row r="280" spans="1:13" ht="25.5" x14ac:dyDescent="0.2">
      <c r="A280" s="12" t="s">
        <v>113</v>
      </c>
      <c r="B280" s="6" t="s">
        <v>216</v>
      </c>
      <c r="C280" s="192"/>
      <c r="D280" s="171"/>
      <c r="E280" s="172"/>
      <c r="F280" s="172"/>
      <c r="G280" s="172"/>
      <c r="H280" s="10">
        <f t="shared" si="30"/>
        <v>55787802.130000003</v>
      </c>
      <c r="I280" s="10">
        <f t="shared" si="47"/>
        <v>0</v>
      </c>
      <c r="J280" s="10">
        <f t="shared" si="47"/>
        <v>21752910.640000001</v>
      </c>
      <c r="K280" s="10">
        <f t="shared" si="47"/>
        <v>34034891.490000002</v>
      </c>
      <c r="M280" s="62"/>
    </row>
    <row r="281" spans="1:13" ht="25.5" x14ac:dyDescent="0.2">
      <c r="A281" s="136" t="s">
        <v>114</v>
      </c>
      <c r="B281" s="6" t="s">
        <v>216</v>
      </c>
      <c r="C281" s="192"/>
      <c r="D281" s="171"/>
      <c r="E281" s="172"/>
      <c r="F281" s="172"/>
      <c r="G281" s="172"/>
      <c r="H281" s="10">
        <f t="shared" si="30"/>
        <v>874008900</v>
      </c>
      <c r="I281" s="10">
        <f t="shared" si="47"/>
        <v>0</v>
      </c>
      <c r="J281" s="10">
        <f t="shared" si="47"/>
        <v>340795600</v>
      </c>
      <c r="K281" s="10">
        <f t="shared" si="47"/>
        <v>533213300</v>
      </c>
      <c r="M281" s="62"/>
    </row>
    <row r="282" spans="1:13" ht="25.5" x14ac:dyDescent="0.2">
      <c r="A282" s="136" t="s">
        <v>147</v>
      </c>
      <c r="B282" s="128" t="s">
        <v>217</v>
      </c>
      <c r="C282" s="192"/>
      <c r="D282" s="171"/>
      <c r="E282" s="172"/>
      <c r="F282" s="172"/>
      <c r="G282" s="172"/>
      <c r="H282" s="10">
        <f t="shared" si="30"/>
        <v>1363357</v>
      </c>
      <c r="I282" s="10">
        <f t="shared" ref="I282:K284" si="48">I227</f>
        <v>0</v>
      </c>
      <c r="J282" s="10">
        <f t="shared" si="48"/>
        <v>192496</v>
      </c>
      <c r="K282" s="10">
        <f t="shared" si="48"/>
        <v>1170861</v>
      </c>
      <c r="M282" s="62"/>
    </row>
    <row r="283" spans="1:13" ht="25.5" x14ac:dyDescent="0.2">
      <c r="A283" s="136" t="s">
        <v>149</v>
      </c>
      <c r="B283" s="128" t="s">
        <v>218</v>
      </c>
      <c r="C283" s="192"/>
      <c r="D283" s="171"/>
      <c r="E283" s="172"/>
      <c r="F283" s="172"/>
      <c r="G283" s="172"/>
      <c r="H283" s="10">
        <f t="shared" si="30"/>
        <v>8098335</v>
      </c>
      <c r="I283" s="10">
        <f t="shared" si="48"/>
        <v>0</v>
      </c>
      <c r="J283" s="10">
        <f t="shared" si="48"/>
        <v>1143422</v>
      </c>
      <c r="K283" s="10">
        <f t="shared" si="48"/>
        <v>6954913</v>
      </c>
      <c r="M283" s="62"/>
    </row>
    <row r="284" spans="1:13" ht="25.5" x14ac:dyDescent="0.2">
      <c r="A284" s="136" t="s">
        <v>150</v>
      </c>
      <c r="B284" s="128" t="s">
        <v>219</v>
      </c>
      <c r="C284" s="192"/>
      <c r="D284" s="171"/>
      <c r="E284" s="172"/>
      <c r="F284" s="172"/>
      <c r="G284" s="172"/>
      <c r="H284" s="10">
        <f t="shared" si="30"/>
        <v>126873901</v>
      </c>
      <c r="I284" s="10">
        <f t="shared" si="48"/>
        <v>0</v>
      </c>
      <c r="J284" s="10">
        <f t="shared" si="48"/>
        <v>17913601</v>
      </c>
      <c r="K284" s="10">
        <f t="shared" si="48"/>
        <v>108960300</v>
      </c>
      <c r="M284" s="62"/>
    </row>
    <row r="285" spans="1:13" ht="25.5" x14ac:dyDescent="0.2">
      <c r="A285" s="12" t="s">
        <v>157</v>
      </c>
      <c r="B285" s="6" t="s">
        <v>220</v>
      </c>
      <c r="C285" s="192"/>
      <c r="D285" s="171"/>
      <c r="E285" s="172"/>
      <c r="F285" s="172"/>
      <c r="G285" s="172"/>
      <c r="H285" s="10">
        <f t="shared" si="30"/>
        <v>2525252.52</v>
      </c>
      <c r="I285" s="10">
        <f t="shared" ref="I285:K286" si="49">I233</f>
        <v>1262626.26</v>
      </c>
      <c r="J285" s="10">
        <f t="shared" si="49"/>
        <v>1262626.26</v>
      </c>
      <c r="K285" s="10">
        <f t="shared" si="49"/>
        <v>0</v>
      </c>
    </row>
    <row r="286" spans="1:13" ht="26.25" thickBot="1" x14ac:dyDescent="0.25">
      <c r="A286" s="19" t="s">
        <v>158</v>
      </c>
      <c r="B286" s="7" t="s">
        <v>220</v>
      </c>
      <c r="C286" s="251"/>
      <c r="D286" s="169"/>
      <c r="E286" s="170"/>
      <c r="F286" s="170"/>
      <c r="G286" s="170"/>
      <c r="H286" s="16">
        <f t="shared" si="30"/>
        <v>250000000</v>
      </c>
      <c r="I286" s="16">
        <f t="shared" si="49"/>
        <v>125000000</v>
      </c>
      <c r="J286" s="16">
        <f t="shared" si="49"/>
        <v>125000000</v>
      </c>
      <c r="K286" s="16">
        <f t="shared" si="49"/>
        <v>0</v>
      </c>
    </row>
    <row r="287" spans="1:13" ht="24.75" customHeight="1" thickBot="1" x14ac:dyDescent="0.25">
      <c r="A287" s="321" t="s">
        <v>66</v>
      </c>
      <c r="B287" s="322"/>
      <c r="C287" s="218"/>
      <c r="D287" s="218"/>
      <c r="E287" s="219"/>
      <c r="F287" s="219"/>
      <c r="G287" s="219"/>
      <c r="H287" s="201">
        <f>H238</f>
        <v>2314233320.6500001</v>
      </c>
      <c r="I287" s="201">
        <f>SUM(I288:I335)</f>
        <v>644301758.90999997</v>
      </c>
      <c r="J287" s="201">
        <f>SUM(J288:J335)</f>
        <v>806032315.35000002</v>
      </c>
      <c r="K287" s="201">
        <f>SUM(K288:K335)</f>
        <v>863899246.3900001</v>
      </c>
      <c r="L287" s="3"/>
      <c r="M287" s="98"/>
    </row>
    <row r="288" spans="1:13" ht="25.5" x14ac:dyDescent="0.2">
      <c r="A288" s="12" t="s">
        <v>26</v>
      </c>
      <c r="B288" s="128" t="s">
        <v>190</v>
      </c>
      <c r="C288" s="193"/>
      <c r="D288" s="193"/>
      <c r="E288" s="194"/>
      <c r="F288" s="194"/>
      <c r="G288" s="194"/>
      <c r="H288" s="39">
        <f t="shared" ref="H288:H335" si="50">I288+J288+K288</f>
        <v>8300000</v>
      </c>
      <c r="I288" s="105">
        <f t="shared" ref="I288:K307" si="51">I239</f>
        <v>7200000</v>
      </c>
      <c r="J288" s="105">
        <f t="shared" si="51"/>
        <v>1100000</v>
      </c>
      <c r="K288" s="105">
        <f t="shared" si="51"/>
        <v>0</v>
      </c>
      <c r="L288" s="3"/>
      <c r="M288" s="62"/>
    </row>
    <row r="289" spans="1:13" ht="25.5" x14ac:dyDescent="0.2">
      <c r="A289" s="12" t="s">
        <v>26</v>
      </c>
      <c r="B289" s="6" t="s">
        <v>191</v>
      </c>
      <c r="C289" s="248"/>
      <c r="D289" s="248"/>
      <c r="E289" s="249"/>
      <c r="F289" s="249"/>
      <c r="G289" s="249"/>
      <c r="H289" s="10">
        <f t="shared" si="50"/>
        <v>8301375.54</v>
      </c>
      <c r="I289" s="131">
        <f t="shared" si="51"/>
        <v>0</v>
      </c>
      <c r="J289" s="131">
        <f t="shared" si="51"/>
        <v>3849320.8600000003</v>
      </c>
      <c r="K289" s="131">
        <f t="shared" si="51"/>
        <v>4452054.68</v>
      </c>
      <c r="L289" s="3"/>
      <c r="M289" s="62"/>
    </row>
    <row r="290" spans="1:13" ht="25.5" x14ac:dyDescent="0.2">
      <c r="A290" s="12" t="s">
        <v>27</v>
      </c>
      <c r="B290" s="6" t="s">
        <v>192</v>
      </c>
      <c r="C290" s="248"/>
      <c r="D290" s="248"/>
      <c r="E290" s="249"/>
      <c r="F290" s="249"/>
      <c r="G290" s="249"/>
      <c r="H290" s="10">
        <f t="shared" si="50"/>
        <v>600000</v>
      </c>
      <c r="I290" s="131">
        <f t="shared" si="51"/>
        <v>0</v>
      </c>
      <c r="J290" s="131">
        <f t="shared" si="51"/>
        <v>0</v>
      </c>
      <c r="K290" s="131">
        <f t="shared" si="51"/>
        <v>600000</v>
      </c>
      <c r="L290" s="3"/>
      <c r="M290" s="62"/>
    </row>
    <row r="291" spans="1:13" ht="25.5" x14ac:dyDescent="0.2">
      <c r="A291" s="12" t="s">
        <v>28</v>
      </c>
      <c r="B291" s="6" t="s">
        <v>192</v>
      </c>
      <c r="C291" s="248"/>
      <c r="D291" s="248"/>
      <c r="E291" s="249"/>
      <c r="F291" s="249"/>
      <c r="G291" s="249"/>
      <c r="H291" s="10">
        <f t="shared" si="50"/>
        <v>11400000</v>
      </c>
      <c r="I291" s="131">
        <f t="shared" si="51"/>
        <v>0</v>
      </c>
      <c r="J291" s="131">
        <f t="shared" si="51"/>
        <v>0</v>
      </c>
      <c r="K291" s="131">
        <f t="shared" si="51"/>
        <v>11400000</v>
      </c>
      <c r="L291" s="3"/>
      <c r="M291" s="62"/>
    </row>
    <row r="292" spans="1:13" ht="25.5" x14ac:dyDescent="0.2">
      <c r="A292" s="12" t="s">
        <v>27</v>
      </c>
      <c r="B292" s="6" t="s">
        <v>193</v>
      </c>
      <c r="C292" s="248"/>
      <c r="D292" s="248"/>
      <c r="E292" s="249"/>
      <c r="F292" s="249"/>
      <c r="G292" s="249"/>
      <c r="H292" s="10">
        <f t="shared" si="50"/>
        <v>475000</v>
      </c>
      <c r="I292" s="131">
        <f t="shared" si="51"/>
        <v>0</v>
      </c>
      <c r="J292" s="131">
        <f t="shared" si="51"/>
        <v>0</v>
      </c>
      <c r="K292" s="131">
        <f t="shared" si="51"/>
        <v>475000</v>
      </c>
      <c r="L292" s="3"/>
      <c r="M292" s="62"/>
    </row>
    <row r="293" spans="1:13" ht="25.5" x14ac:dyDescent="0.2">
      <c r="A293" s="12" t="s">
        <v>28</v>
      </c>
      <c r="B293" s="6" t="s">
        <v>194</v>
      </c>
      <c r="C293" s="248"/>
      <c r="D293" s="248"/>
      <c r="E293" s="249"/>
      <c r="F293" s="249"/>
      <c r="G293" s="249"/>
      <c r="H293" s="10">
        <f t="shared" si="50"/>
        <v>9025000</v>
      </c>
      <c r="I293" s="131">
        <f t="shared" si="51"/>
        <v>0</v>
      </c>
      <c r="J293" s="131">
        <f t="shared" si="51"/>
        <v>0</v>
      </c>
      <c r="K293" s="131">
        <f t="shared" si="51"/>
        <v>9025000</v>
      </c>
      <c r="L293" s="3"/>
      <c r="M293" s="62"/>
    </row>
    <row r="294" spans="1:13" ht="25.5" x14ac:dyDescent="0.2">
      <c r="A294" s="12" t="s">
        <v>27</v>
      </c>
      <c r="B294" s="6" t="s">
        <v>197</v>
      </c>
      <c r="C294" s="248"/>
      <c r="D294" s="248"/>
      <c r="E294" s="249"/>
      <c r="F294" s="249"/>
      <c r="G294" s="249"/>
      <c r="H294" s="10">
        <f t="shared" si="50"/>
        <v>150000</v>
      </c>
      <c r="I294" s="131">
        <f t="shared" si="51"/>
        <v>0</v>
      </c>
      <c r="J294" s="131">
        <f t="shared" si="51"/>
        <v>0</v>
      </c>
      <c r="K294" s="131">
        <f t="shared" si="51"/>
        <v>150000</v>
      </c>
      <c r="L294" s="3"/>
      <c r="M294" s="62"/>
    </row>
    <row r="295" spans="1:13" ht="25.5" x14ac:dyDescent="0.2">
      <c r="A295" s="12" t="s">
        <v>28</v>
      </c>
      <c r="B295" s="6" t="s">
        <v>197</v>
      </c>
      <c r="C295" s="248"/>
      <c r="D295" s="248"/>
      <c r="E295" s="249"/>
      <c r="F295" s="249"/>
      <c r="G295" s="249"/>
      <c r="H295" s="10">
        <f t="shared" si="50"/>
        <v>2850000</v>
      </c>
      <c r="I295" s="131">
        <f t="shared" si="51"/>
        <v>0</v>
      </c>
      <c r="J295" s="131">
        <f t="shared" si="51"/>
        <v>0</v>
      </c>
      <c r="K295" s="131">
        <f t="shared" si="51"/>
        <v>2850000</v>
      </c>
      <c r="L295" s="3"/>
      <c r="M295" s="62"/>
    </row>
    <row r="296" spans="1:13" ht="25.5" x14ac:dyDescent="0.2">
      <c r="A296" s="12" t="s">
        <v>27</v>
      </c>
      <c r="B296" s="6" t="s">
        <v>203</v>
      </c>
      <c r="C296" s="308"/>
      <c r="D296" s="308"/>
      <c r="E296" s="309"/>
      <c r="F296" s="309"/>
      <c r="G296" s="309"/>
      <c r="H296" s="10">
        <f t="shared" si="50"/>
        <v>2250000</v>
      </c>
      <c r="I296" s="116">
        <f t="shared" si="51"/>
        <v>0</v>
      </c>
      <c r="J296" s="116">
        <f t="shared" si="51"/>
        <v>2250000</v>
      </c>
      <c r="K296" s="116">
        <f t="shared" si="51"/>
        <v>0</v>
      </c>
      <c r="L296" s="3"/>
      <c r="M296" s="62"/>
    </row>
    <row r="297" spans="1:13" ht="25.5" x14ac:dyDescent="0.2">
      <c r="A297" s="12" t="s">
        <v>28</v>
      </c>
      <c r="B297" s="6" t="s">
        <v>204</v>
      </c>
      <c r="C297" s="248"/>
      <c r="D297" s="248"/>
      <c r="E297" s="249"/>
      <c r="F297" s="249"/>
      <c r="G297" s="249"/>
      <c r="H297" s="10">
        <f t="shared" si="50"/>
        <v>42750000</v>
      </c>
      <c r="I297" s="131">
        <f t="shared" si="51"/>
        <v>0</v>
      </c>
      <c r="J297" s="131">
        <f t="shared" si="51"/>
        <v>42750000</v>
      </c>
      <c r="K297" s="131">
        <f t="shared" si="51"/>
        <v>0</v>
      </c>
      <c r="L297" s="3"/>
      <c r="M297" s="62"/>
    </row>
    <row r="298" spans="1:13" ht="25.5" x14ac:dyDescent="0.2">
      <c r="A298" s="96" t="s">
        <v>27</v>
      </c>
      <c r="B298" s="27" t="s">
        <v>198</v>
      </c>
      <c r="C298" s="248"/>
      <c r="D298" s="248"/>
      <c r="E298" s="249"/>
      <c r="F298" s="249"/>
      <c r="G298" s="249"/>
      <c r="H298" s="10">
        <f t="shared" si="50"/>
        <v>2023974</v>
      </c>
      <c r="I298" s="131">
        <f t="shared" si="51"/>
        <v>2023974</v>
      </c>
      <c r="J298" s="131">
        <f t="shared" si="51"/>
        <v>0</v>
      </c>
      <c r="K298" s="131">
        <f t="shared" si="51"/>
        <v>0</v>
      </c>
      <c r="L298" s="3"/>
      <c r="M298" s="62"/>
    </row>
    <row r="299" spans="1:13" ht="25.5" x14ac:dyDescent="0.2">
      <c r="A299" s="12" t="s">
        <v>28</v>
      </c>
      <c r="B299" s="6" t="s">
        <v>199</v>
      </c>
      <c r="C299" s="248"/>
      <c r="D299" s="248"/>
      <c r="E299" s="249"/>
      <c r="F299" s="249"/>
      <c r="G299" s="249"/>
      <c r="H299" s="10">
        <f t="shared" si="50"/>
        <v>38455506</v>
      </c>
      <c r="I299" s="131">
        <f t="shared" si="51"/>
        <v>38455506</v>
      </c>
      <c r="J299" s="131">
        <f t="shared" si="51"/>
        <v>0</v>
      </c>
      <c r="K299" s="131">
        <f t="shared" si="51"/>
        <v>0</v>
      </c>
      <c r="L299" s="3"/>
      <c r="M299" s="62"/>
    </row>
    <row r="300" spans="1:13" ht="25.5" x14ac:dyDescent="0.2">
      <c r="A300" s="12" t="s">
        <v>27</v>
      </c>
      <c r="B300" s="6" t="s">
        <v>200</v>
      </c>
      <c r="C300" s="248"/>
      <c r="D300" s="248"/>
      <c r="E300" s="249"/>
      <c r="F300" s="249"/>
      <c r="G300" s="249"/>
      <c r="H300" s="10">
        <f t="shared" si="50"/>
        <v>55475.5</v>
      </c>
      <c r="I300" s="131">
        <f t="shared" si="51"/>
        <v>55475.5</v>
      </c>
      <c r="J300" s="131">
        <f t="shared" si="51"/>
        <v>0</v>
      </c>
      <c r="K300" s="131">
        <f t="shared" si="51"/>
        <v>0</v>
      </c>
      <c r="L300" s="3"/>
      <c r="M300" s="62"/>
    </row>
    <row r="301" spans="1:13" ht="25.5" x14ac:dyDescent="0.2">
      <c r="A301" s="12" t="s">
        <v>28</v>
      </c>
      <c r="B301" s="6" t="s">
        <v>201</v>
      </c>
      <c r="C301" s="110"/>
      <c r="D301" s="110"/>
      <c r="E301" s="111"/>
      <c r="F301" s="111"/>
      <c r="G301" s="111"/>
      <c r="H301" s="10">
        <f t="shared" si="50"/>
        <v>1054034.5</v>
      </c>
      <c r="I301" s="116">
        <f t="shared" si="51"/>
        <v>1054034.5</v>
      </c>
      <c r="J301" s="116">
        <f t="shared" si="51"/>
        <v>0</v>
      </c>
      <c r="K301" s="116">
        <f t="shared" si="51"/>
        <v>0</v>
      </c>
      <c r="L301" s="3"/>
      <c r="M301" s="62"/>
    </row>
    <row r="302" spans="1:13" ht="25.5" x14ac:dyDescent="0.2">
      <c r="A302" s="96" t="s">
        <v>27</v>
      </c>
      <c r="B302" s="27" t="s">
        <v>202</v>
      </c>
      <c r="C302" s="110"/>
      <c r="D302" s="110"/>
      <c r="E302" s="111"/>
      <c r="F302" s="111"/>
      <c r="G302" s="111"/>
      <c r="H302" s="10">
        <f t="shared" si="50"/>
        <v>250000</v>
      </c>
      <c r="I302" s="116">
        <f t="shared" si="51"/>
        <v>250000</v>
      </c>
      <c r="J302" s="116">
        <f t="shared" si="51"/>
        <v>0</v>
      </c>
      <c r="K302" s="116">
        <f t="shared" si="51"/>
        <v>0</v>
      </c>
      <c r="L302" s="3"/>
      <c r="M302" s="62"/>
    </row>
    <row r="303" spans="1:13" ht="25.5" x14ac:dyDescent="0.2">
      <c r="A303" s="136" t="s">
        <v>28</v>
      </c>
      <c r="B303" s="6" t="s">
        <v>202</v>
      </c>
      <c r="C303" s="110"/>
      <c r="D303" s="110"/>
      <c r="E303" s="111"/>
      <c r="F303" s="111"/>
      <c r="G303" s="111"/>
      <c r="H303" s="10">
        <f t="shared" si="50"/>
        <v>4750000</v>
      </c>
      <c r="I303" s="116">
        <f t="shared" si="51"/>
        <v>4750000</v>
      </c>
      <c r="J303" s="116">
        <f t="shared" si="51"/>
        <v>0</v>
      </c>
      <c r="K303" s="116">
        <f t="shared" si="51"/>
        <v>0</v>
      </c>
      <c r="L303" s="3"/>
      <c r="M303" s="62"/>
    </row>
    <row r="304" spans="1:13" ht="25.5" x14ac:dyDescent="0.2">
      <c r="A304" s="12" t="s">
        <v>145</v>
      </c>
      <c r="B304" s="128" t="s">
        <v>190</v>
      </c>
      <c r="C304" s="171"/>
      <c r="D304" s="171"/>
      <c r="E304" s="172"/>
      <c r="F304" s="172"/>
      <c r="G304" s="172"/>
      <c r="H304" s="10">
        <f t="shared" si="50"/>
        <v>3000000</v>
      </c>
      <c r="I304" s="10">
        <f t="shared" si="51"/>
        <v>3000000</v>
      </c>
      <c r="J304" s="10">
        <f t="shared" si="51"/>
        <v>0</v>
      </c>
      <c r="K304" s="10">
        <f t="shared" si="51"/>
        <v>0</v>
      </c>
      <c r="M304" s="62"/>
    </row>
    <row r="305" spans="1:13" ht="25.5" x14ac:dyDescent="0.2">
      <c r="A305" s="12" t="s">
        <v>41</v>
      </c>
      <c r="B305" s="6" t="s">
        <v>285</v>
      </c>
      <c r="C305" s="171"/>
      <c r="D305" s="171"/>
      <c r="E305" s="172"/>
      <c r="F305" s="172"/>
      <c r="G305" s="172"/>
      <c r="H305" s="10">
        <f t="shared" si="50"/>
        <v>77699.740000000005</v>
      </c>
      <c r="I305" s="10">
        <f t="shared" si="51"/>
        <v>77699.740000000005</v>
      </c>
      <c r="J305" s="10">
        <f t="shared" si="51"/>
        <v>0</v>
      </c>
      <c r="K305" s="10">
        <f t="shared" si="51"/>
        <v>0</v>
      </c>
      <c r="M305" s="62"/>
    </row>
    <row r="306" spans="1:13" ht="25.5" x14ac:dyDescent="0.2">
      <c r="A306" s="96" t="s">
        <v>42</v>
      </c>
      <c r="B306" s="6" t="s">
        <v>285</v>
      </c>
      <c r="C306" s="171"/>
      <c r="D306" s="171"/>
      <c r="E306" s="172"/>
      <c r="F306" s="172"/>
      <c r="G306" s="172"/>
      <c r="H306" s="10">
        <f t="shared" si="50"/>
        <v>77074.399999999994</v>
      </c>
      <c r="I306" s="10">
        <f t="shared" si="51"/>
        <v>77074.399999999994</v>
      </c>
      <c r="J306" s="10">
        <f t="shared" si="51"/>
        <v>0</v>
      </c>
      <c r="K306" s="10">
        <f t="shared" si="51"/>
        <v>0</v>
      </c>
      <c r="M306" s="62"/>
    </row>
    <row r="307" spans="1:13" ht="25.5" x14ac:dyDescent="0.2">
      <c r="A307" s="136" t="s">
        <v>264</v>
      </c>
      <c r="B307" s="128" t="s">
        <v>285</v>
      </c>
      <c r="C307" s="171"/>
      <c r="D307" s="171"/>
      <c r="E307" s="172"/>
      <c r="F307" s="172"/>
      <c r="G307" s="172"/>
      <c r="H307" s="10">
        <f t="shared" si="50"/>
        <v>7615200</v>
      </c>
      <c r="I307" s="10">
        <f t="shared" si="51"/>
        <v>7615200</v>
      </c>
      <c r="J307" s="10">
        <f t="shared" si="51"/>
        <v>0</v>
      </c>
      <c r="K307" s="10">
        <f t="shared" si="51"/>
        <v>0</v>
      </c>
      <c r="M307" s="62"/>
    </row>
    <row r="308" spans="1:13" ht="25.5" x14ac:dyDescent="0.2">
      <c r="A308" s="196" t="s">
        <v>41</v>
      </c>
      <c r="B308" s="128" t="s">
        <v>287</v>
      </c>
      <c r="C308" s="171"/>
      <c r="D308" s="171"/>
      <c r="E308" s="172"/>
      <c r="F308" s="172"/>
      <c r="G308" s="172"/>
      <c r="H308" s="10">
        <f t="shared" si="50"/>
        <v>63351.31</v>
      </c>
      <c r="I308" s="10">
        <f t="shared" ref="I308:K327" si="52">I259</f>
        <v>63351.31</v>
      </c>
      <c r="J308" s="10">
        <f t="shared" si="52"/>
        <v>0</v>
      </c>
      <c r="K308" s="10">
        <f t="shared" si="52"/>
        <v>0</v>
      </c>
      <c r="M308" s="62"/>
    </row>
    <row r="309" spans="1:13" ht="25.5" x14ac:dyDescent="0.2">
      <c r="A309" s="136" t="s">
        <v>42</v>
      </c>
      <c r="B309" s="128" t="s">
        <v>287</v>
      </c>
      <c r="C309" s="171"/>
      <c r="D309" s="171"/>
      <c r="E309" s="172"/>
      <c r="F309" s="172"/>
      <c r="G309" s="172"/>
      <c r="H309" s="10">
        <f t="shared" si="50"/>
        <v>62879.4</v>
      </c>
      <c r="I309" s="10">
        <f t="shared" si="52"/>
        <v>62879.4</v>
      </c>
      <c r="J309" s="10">
        <f t="shared" si="52"/>
        <v>0</v>
      </c>
      <c r="K309" s="10">
        <f t="shared" si="52"/>
        <v>0</v>
      </c>
      <c r="M309" s="62"/>
    </row>
    <row r="310" spans="1:13" ht="25.5" x14ac:dyDescent="0.2">
      <c r="A310" s="136" t="s">
        <v>264</v>
      </c>
      <c r="B310" s="128" t="s">
        <v>286</v>
      </c>
      <c r="C310" s="171"/>
      <c r="D310" s="171"/>
      <c r="E310" s="172"/>
      <c r="F310" s="172"/>
      <c r="G310" s="172"/>
      <c r="H310" s="10">
        <f t="shared" si="50"/>
        <v>6208900</v>
      </c>
      <c r="I310" s="10">
        <f t="shared" si="52"/>
        <v>6208900</v>
      </c>
      <c r="J310" s="10">
        <f t="shared" si="52"/>
        <v>0</v>
      </c>
      <c r="K310" s="10">
        <f t="shared" si="52"/>
        <v>0</v>
      </c>
      <c r="M310" s="62"/>
    </row>
    <row r="311" spans="1:13" ht="25.5" x14ac:dyDescent="0.2">
      <c r="A311" s="196" t="s">
        <v>41</v>
      </c>
      <c r="B311" s="128" t="s">
        <v>289</v>
      </c>
      <c r="C311" s="171"/>
      <c r="D311" s="171"/>
      <c r="E311" s="172"/>
      <c r="F311" s="172"/>
      <c r="G311" s="172"/>
      <c r="H311" s="10">
        <f t="shared" si="50"/>
        <v>91364.28</v>
      </c>
      <c r="I311" s="10">
        <f t="shared" si="52"/>
        <v>91364.28</v>
      </c>
      <c r="J311" s="10">
        <f t="shared" si="52"/>
        <v>0</v>
      </c>
      <c r="K311" s="10">
        <f t="shared" si="52"/>
        <v>0</v>
      </c>
      <c r="M311" s="62"/>
    </row>
    <row r="312" spans="1:13" ht="25.5" x14ac:dyDescent="0.2">
      <c r="A312" s="136" t="s">
        <v>42</v>
      </c>
      <c r="B312" s="128" t="s">
        <v>290</v>
      </c>
      <c r="C312" s="171"/>
      <c r="D312" s="171"/>
      <c r="E312" s="172"/>
      <c r="F312" s="172"/>
      <c r="G312" s="172"/>
      <c r="H312" s="10">
        <f t="shared" si="50"/>
        <v>90563.7</v>
      </c>
      <c r="I312" s="10">
        <f t="shared" si="52"/>
        <v>90563.7</v>
      </c>
      <c r="J312" s="10">
        <f t="shared" si="52"/>
        <v>0</v>
      </c>
      <c r="K312" s="10">
        <f t="shared" si="52"/>
        <v>0</v>
      </c>
      <c r="M312" s="62"/>
    </row>
    <row r="313" spans="1:13" ht="25.5" x14ac:dyDescent="0.2">
      <c r="A313" s="136" t="s">
        <v>264</v>
      </c>
      <c r="B313" s="128" t="s">
        <v>288</v>
      </c>
      <c r="C313" s="171"/>
      <c r="D313" s="171"/>
      <c r="E313" s="172"/>
      <c r="F313" s="172"/>
      <c r="G313" s="172"/>
      <c r="H313" s="10">
        <f t="shared" si="50"/>
        <v>8954500</v>
      </c>
      <c r="I313" s="10">
        <f t="shared" si="52"/>
        <v>8954500</v>
      </c>
      <c r="J313" s="10">
        <f t="shared" si="52"/>
        <v>0</v>
      </c>
      <c r="K313" s="10">
        <f t="shared" si="52"/>
        <v>0</v>
      </c>
      <c r="M313" s="62"/>
    </row>
    <row r="314" spans="1:13" ht="25.5" x14ac:dyDescent="0.2">
      <c r="A314" s="96" t="s">
        <v>41</v>
      </c>
      <c r="B314" s="6" t="s">
        <v>205</v>
      </c>
      <c r="C314" s="171"/>
      <c r="D314" s="171"/>
      <c r="E314" s="172"/>
      <c r="F314" s="172"/>
      <c r="G314" s="172"/>
      <c r="H314" s="10">
        <f t="shared" si="50"/>
        <v>52000</v>
      </c>
      <c r="I314" s="10">
        <f t="shared" si="52"/>
        <v>0</v>
      </c>
      <c r="J314" s="10">
        <f t="shared" si="52"/>
        <v>52000</v>
      </c>
      <c r="K314" s="10">
        <f t="shared" si="52"/>
        <v>0</v>
      </c>
      <c r="M314" s="62"/>
    </row>
    <row r="315" spans="1:13" ht="25.5" x14ac:dyDescent="0.2">
      <c r="A315" s="12" t="s">
        <v>42</v>
      </c>
      <c r="B315" s="6" t="s">
        <v>206</v>
      </c>
      <c r="C315" s="171"/>
      <c r="D315" s="171"/>
      <c r="E315" s="172"/>
      <c r="F315" s="172"/>
      <c r="G315" s="172"/>
      <c r="H315" s="10">
        <f t="shared" si="50"/>
        <v>5148000</v>
      </c>
      <c r="I315" s="10">
        <f t="shared" si="52"/>
        <v>0</v>
      </c>
      <c r="J315" s="10">
        <f t="shared" si="52"/>
        <v>5148000</v>
      </c>
      <c r="K315" s="10">
        <f t="shared" si="52"/>
        <v>0</v>
      </c>
      <c r="M315" s="62"/>
    </row>
    <row r="316" spans="1:13" ht="25.5" x14ac:dyDescent="0.2">
      <c r="A316" s="12" t="s">
        <v>41</v>
      </c>
      <c r="B316" s="6" t="s">
        <v>207</v>
      </c>
      <c r="C316" s="171"/>
      <c r="D316" s="171"/>
      <c r="E316" s="172"/>
      <c r="F316" s="172"/>
      <c r="G316" s="172"/>
      <c r="H316" s="10">
        <f t="shared" si="50"/>
        <v>56000</v>
      </c>
      <c r="I316" s="10">
        <f t="shared" si="52"/>
        <v>0</v>
      </c>
      <c r="J316" s="10">
        <f t="shared" si="52"/>
        <v>56000</v>
      </c>
      <c r="K316" s="10">
        <f t="shared" si="52"/>
        <v>0</v>
      </c>
      <c r="M316" s="62"/>
    </row>
    <row r="317" spans="1:13" ht="25.5" x14ac:dyDescent="0.2">
      <c r="A317" s="96" t="s">
        <v>42</v>
      </c>
      <c r="B317" s="6" t="s">
        <v>208</v>
      </c>
      <c r="C317" s="171"/>
      <c r="D317" s="171"/>
      <c r="E317" s="172"/>
      <c r="F317" s="172"/>
      <c r="G317" s="172"/>
      <c r="H317" s="10">
        <f t="shared" si="50"/>
        <v>5544000</v>
      </c>
      <c r="I317" s="10">
        <f t="shared" si="52"/>
        <v>0</v>
      </c>
      <c r="J317" s="10">
        <f t="shared" si="52"/>
        <v>5544000</v>
      </c>
      <c r="K317" s="10">
        <f t="shared" si="52"/>
        <v>0</v>
      </c>
      <c r="M317" s="62"/>
    </row>
    <row r="318" spans="1:13" ht="25.5" x14ac:dyDescent="0.2">
      <c r="A318" s="12" t="s">
        <v>41</v>
      </c>
      <c r="B318" s="6" t="s">
        <v>209</v>
      </c>
      <c r="C318" s="171"/>
      <c r="D318" s="171"/>
      <c r="E318" s="172"/>
      <c r="F318" s="172"/>
      <c r="G318" s="172"/>
      <c r="H318" s="10">
        <f t="shared" si="50"/>
        <v>44000</v>
      </c>
      <c r="I318" s="10">
        <f t="shared" si="52"/>
        <v>0</v>
      </c>
      <c r="J318" s="10">
        <f t="shared" si="52"/>
        <v>44000</v>
      </c>
      <c r="K318" s="10">
        <f t="shared" si="52"/>
        <v>0</v>
      </c>
      <c r="M318" s="62"/>
    </row>
    <row r="319" spans="1:13" ht="25.5" x14ac:dyDescent="0.2">
      <c r="A319" s="196" t="s">
        <v>42</v>
      </c>
      <c r="B319" s="6" t="s">
        <v>210</v>
      </c>
      <c r="C319" s="171"/>
      <c r="D319" s="171"/>
      <c r="E319" s="172"/>
      <c r="F319" s="172"/>
      <c r="G319" s="172"/>
      <c r="H319" s="10">
        <f t="shared" si="50"/>
        <v>4356000</v>
      </c>
      <c r="I319" s="10">
        <f t="shared" si="52"/>
        <v>0</v>
      </c>
      <c r="J319" s="10">
        <f t="shared" si="52"/>
        <v>4356000</v>
      </c>
      <c r="K319" s="10">
        <f t="shared" si="52"/>
        <v>0</v>
      </c>
      <c r="M319" s="62"/>
    </row>
    <row r="320" spans="1:13" ht="25.5" x14ac:dyDescent="0.2">
      <c r="A320" s="136" t="s">
        <v>161</v>
      </c>
      <c r="B320" s="6" t="s">
        <v>211</v>
      </c>
      <c r="C320" s="171"/>
      <c r="D320" s="171"/>
      <c r="E320" s="172"/>
      <c r="F320" s="172"/>
      <c r="G320" s="172"/>
      <c r="H320" s="10">
        <f t="shared" si="50"/>
        <v>3333333.33</v>
      </c>
      <c r="I320" s="10">
        <f t="shared" si="52"/>
        <v>0</v>
      </c>
      <c r="J320" s="10">
        <f t="shared" si="52"/>
        <v>2020202.02</v>
      </c>
      <c r="K320" s="10">
        <f t="shared" si="52"/>
        <v>1313131.31</v>
      </c>
      <c r="M320" s="62"/>
    </row>
    <row r="321" spans="1:13" ht="25.5" x14ac:dyDescent="0.2">
      <c r="A321" s="136" t="s">
        <v>160</v>
      </c>
      <c r="B321" s="6" t="s">
        <v>211</v>
      </c>
      <c r="C321" s="171"/>
      <c r="D321" s="171"/>
      <c r="E321" s="172"/>
      <c r="F321" s="172"/>
      <c r="G321" s="172"/>
      <c r="H321" s="10">
        <f t="shared" si="50"/>
        <v>330000000</v>
      </c>
      <c r="I321" s="10">
        <f t="shared" si="52"/>
        <v>0</v>
      </c>
      <c r="J321" s="10">
        <f t="shared" si="52"/>
        <v>200000000</v>
      </c>
      <c r="K321" s="10">
        <f t="shared" si="52"/>
        <v>130000000</v>
      </c>
      <c r="M321" s="62"/>
    </row>
    <row r="322" spans="1:13" ht="25.5" x14ac:dyDescent="0.2">
      <c r="A322" s="12" t="s">
        <v>367</v>
      </c>
      <c r="B322" s="128" t="s">
        <v>140</v>
      </c>
      <c r="C322" s="171"/>
      <c r="D322" s="171"/>
      <c r="E322" s="172"/>
      <c r="F322" s="172"/>
      <c r="G322" s="172"/>
      <c r="H322" s="10">
        <f t="shared" si="50"/>
        <v>5000000</v>
      </c>
      <c r="I322" s="10">
        <f t="shared" si="52"/>
        <v>5000000</v>
      </c>
      <c r="J322" s="10">
        <f t="shared" si="52"/>
        <v>0</v>
      </c>
      <c r="K322" s="10">
        <f t="shared" si="52"/>
        <v>0</v>
      </c>
      <c r="M322" s="62"/>
    </row>
    <row r="323" spans="1:13" ht="25.5" x14ac:dyDescent="0.2">
      <c r="A323" s="12" t="s">
        <v>116</v>
      </c>
      <c r="B323" s="6" t="s">
        <v>214</v>
      </c>
      <c r="C323" s="171"/>
      <c r="D323" s="171"/>
      <c r="E323" s="172"/>
      <c r="F323" s="172"/>
      <c r="G323" s="172"/>
      <c r="H323" s="10">
        <f t="shared" si="50"/>
        <v>678500.75</v>
      </c>
      <c r="I323" s="10">
        <f t="shared" si="52"/>
        <v>271400.3</v>
      </c>
      <c r="J323" s="10">
        <f t="shared" si="52"/>
        <v>271400.3</v>
      </c>
      <c r="K323" s="10">
        <f t="shared" si="52"/>
        <v>135700.15</v>
      </c>
      <c r="M323" s="62"/>
    </row>
    <row r="324" spans="1:13" ht="25.5" x14ac:dyDescent="0.2">
      <c r="A324" s="12" t="s">
        <v>113</v>
      </c>
      <c r="B324" s="6" t="s">
        <v>214</v>
      </c>
      <c r="C324" s="171"/>
      <c r="D324" s="171"/>
      <c r="E324" s="172"/>
      <c r="F324" s="172"/>
      <c r="G324" s="172"/>
      <c r="H324" s="10">
        <f t="shared" si="50"/>
        <v>67171575.25</v>
      </c>
      <c r="I324" s="10">
        <f t="shared" si="52"/>
        <v>26868630.100000001</v>
      </c>
      <c r="J324" s="10">
        <f t="shared" si="52"/>
        <v>26868630.100000001</v>
      </c>
      <c r="K324" s="10">
        <f t="shared" si="52"/>
        <v>13434315.050000001</v>
      </c>
      <c r="M324" s="62"/>
    </row>
    <row r="325" spans="1:13" ht="25.5" x14ac:dyDescent="0.2">
      <c r="A325" s="136" t="s">
        <v>116</v>
      </c>
      <c r="B325" s="6" t="s">
        <v>291</v>
      </c>
      <c r="C325" s="171"/>
      <c r="D325" s="171"/>
      <c r="E325" s="172"/>
      <c r="F325" s="172"/>
      <c r="G325" s="172"/>
      <c r="H325" s="10">
        <f t="shared" si="50"/>
        <v>4058685.8</v>
      </c>
      <c r="I325" s="10">
        <f t="shared" si="52"/>
        <v>4058685.8</v>
      </c>
      <c r="J325" s="10">
        <f t="shared" si="52"/>
        <v>0</v>
      </c>
      <c r="K325" s="10">
        <f t="shared" si="52"/>
        <v>0</v>
      </c>
      <c r="M325" s="62"/>
    </row>
    <row r="326" spans="1:13" ht="25.5" x14ac:dyDescent="0.2">
      <c r="A326" s="136" t="s">
        <v>113</v>
      </c>
      <c r="B326" s="6" t="s">
        <v>291</v>
      </c>
      <c r="C326" s="171"/>
      <c r="D326" s="171"/>
      <c r="E326" s="172"/>
      <c r="F326" s="172"/>
      <c r="G326" s="172"/>
      <c r="H326" s="10">
        <f t="shared" si="50"/>
        <v>24108593.620000001</v>
      </c>
      <c r="I326" s="10">
        <f t="shared" si="52"/>
        <v>24108593.620000001</v>
      </c>
      <c r="J326" s="10">
        <f t="shared" si="52"/>
        <v>0</v>
      </c>
      <c r="K326" s="10">
        <f t="shared" si="52"/>
        <v>0</v>
      </c>
      <c r="M326" s="62"/>
    </row>
    <row r="327" spans="1:13" ht="25.5" x14ac:dyDescent="0.2">
      <c r="A327" s="136" t="s">
        <v>114</v>
      </c>
      <c r="B327" s="6" t="s">
        <v>291</v>
      </c>
      <c r="C327" s="171"/>
      <c r="D327" s="171"/>
      <c r="E327" s="172"/>
      <c r="F327" s="172"/>
      <c r="G327" s="172"/>
      <c r="H327" s="10">
        <f t="shared" si="50"/>
        <v>377701300</v>
      </c>
      <c r="I327" s="10">
        <f t="shared" si="52"/>
        <v>377701300</v>
      </c>
      <c r="J327" s="10">
        <f t="shared" si="52"/>
        <v>0</v>
      </c>
      <c r="K327" s="10">
        <f t="shared" si="52"/>
        <v>0</v>
      </c>
      <c r="M327" s="62"/>
    </row>
    <row r="328" spans="1:13" ht="25.5" x14ac:dyDescent="0.2">
      <c r="A328" s="12" t="s">
        <v>116</v>
      </c>
      <c r="B328" s="6" t="s">
        <v>215</v>
      </c>
      <c r="C328" s="171"/>
      <c r="D328" s="171"/>
      <c r="E328" s="172"/>
      <c r="F328" s="172"/>
      <c r="G328" s="172"/>
      <c r="H328" s="10">
        <f t="shared" si="50"/>
        <v>9391885.879999999</v>
      </c>
      <c r="I328" s="10">
        <f t="shared" ref="I328:K333" si="53">I279</f>
        <v>0</v>
      </c>
      <c r="J328" s="10">
        <f t="shared" si="53"/>
        <v>3662106.17</v>
      </c>
      <c r="K328" s="10">
        <f t="shared" si="53"/>
        <v>5729779.71</v>
      </c>
      <c r="M328" s="62"/>
    </row>
    <row r="329" spans="1:13" ht="25.5" x14ac:dyDescent="0.2">
      <c r="A329" s="12" t="s">
        <v>113</v>
      </c>
      <c r="B329" s="6" t="s">
        <v>216</v>
      </c>
      <c r="C329" s="171"/>
      <c r="D329" s="171"/>
      <c r="E329" s="172"/>
      <c r="F329" s="172"/>
      <c r="G329" s="172"/>
      <c r="H329" s="10">
        <f t="shared" si="50"/>
        <v>55787802.130000003</v>
      </c>
      <c r="I329" s="10">
        <f t="shared" si="53"/>
        <v>0</v>
      </c>
      <c r="J329" s="10">
        <f t="shared" si="53"/>
        <v>21752910.640000001</v>
      </c>
      <c r="K329" s="10">
        <f t="shared" si="53"/>
        <v>34034891.490000002</v>
      </c>
      <c r="M329" s="62"/>
    </row>
    <row r="330" spans="1:13" ht="25.5" x14ac:dyDescent="0.2">
      <c r="A330" s="136" t="s">
        <v>114</v>
      </c>
      <c r="B330" s="6" t="s">
        <v>216</v>
      </c>
      <c r="C330" s="171"/>
      <c r="D330" s="171"/>
      <c r="E330" s="172"/>
      <c r="F330" s="172"/>
      <c r="G330" s="172"/>
      <c r="H330" s="10">
        <f t="shared" si="50"/>
        <v>874008900</v>
      </c>
      <c r="I330" s="10">
        <f t="shared" si="53"/>
        <v>0</v>
      </c>
      <c r="J330" s="10">
        <f t="shared" si="53"/>
        <v>340795600</v>
      </c>
      <c r="K330" s="10">
        <f t="shared" si="53"/>
        <v>533213300</v>
      </c>
      <c r="M330" s="62"/>
    </row>
    <row r="331" spans="1:13" ht="25.5" x14ac:dyDescent="0.2">
      <c r="A331" s="136" t="s">
        <v>147</v>
      </c>
      <c r="B331" s="128" t="s">
        <v>217</v>
      </c>
      <c r="C331" s="171"/>
      <c r="D331" s="171"/>
      <c r="E331" s="172"/>
      <c r="F331" s="172"/>
      <c r="G331" s="172"/>
      <c r="H331" s="10">
        <f t="shared" si="50"/>
        <v>1363357</v>
      </c>
      <c r="I331" s="10">
        <f t="shared" si="53"/>
        <v>0</v>
      </c>
      <c r="J331" s="10">
        <f t="shared" si="53"/>
        <v>192496</v>
      </c>
      <c r="K331" s="10">
        <f t="shared" si="53"/>
        <v>1170861</v>
      </c>
      <c r="M331" s="62"/>
    </row>
    <row r="332" spans="1:13" ht="25.5" x14ac:dyDescent="0.2">
      <c r="A332" s="136" t="s">
        <v>149</v>
      </c>
      <c r="B332" s="128" t="s">
        <v>218</v>
      </c>
      <c r="C332" s="171"/>
      <c r="D332" s="171"/>
      <c r="E332" s="172"/>
      <c r="F332" s="172"/>
      <c r="G332" s="172"/>
      <c r="H332" s="10">
        <f t="shared" si="50"/>
        <v>8098335</v>
      </c>
      <c r="I332" s="10">
        <f t="shared" si="53"/>
        <v>0</v>
      </c>
      <c r="J332" s="10">
        <f t="shared" si="53"/>
        <v>1143422</v>
      </c>
      <c r="K332" s="10">
        <f t="shared" si="53"/>
        <v>6954913</v>
      </c>
      <c r="M332" s="62"/>
    </row>
    <row r="333" spans="1:13" ht="25.5" x14ac:dyDescent="0.2">
      <c r="A333" s="136" t="s">
        <v>150</v>
      </c>
      <c r="B333" s="128" t="s">
        <v>219</v>
      </c>
      <c r="C333" s="171"/>
      <c r="D333" s="171"/>
      <c r="E333" s="172"/>
      <c r="F333" s="172"/>
      <c r="G333" s="172"/>
      <c r="H333" s="10">
        <f t="shared" si="50"/>
        <v>126873901</v>
      </c>
      <c r="I333" s="10">
        <f t="shared" si="53"/>
        <v>0</v>
      </c>
      <c r="J333" s="10">
        <f t="shared" si="53"/>
        <v>17913601</v>
      </c>
      <c r="K333" s="10">
        <f t="shared" si="53"/>
        <v>108960300</v>
      </c>
      <c r="M333" s="62"/>
    </row>
    <row r="334" spans="1:13" ht="25.5" x14ac:dyDescent="0.2">
      <c r="A334" s="12" t="s">
        <v>157</v>
      </c>
      <c r="B334" s="6" t="s">
        <v>220</v>
      </c>
      <c r="C334" s="171"/>
      <c r="D334" s="171"/>
      <c r="E334" s="172"/>
      <c r="F334" s="172"/>
      <c r="G334" s="172"/>
      <c r="H334" s="10">
        <f t="shared" si="50"/>
        <v>2525252.52</v>
      </c>
      <c r="I334" s="10">
        <f t="shared" ref="I334:K335" si="54">I285</f>
        <v>1262626.26</v>
      </c>
      <c r="J334" s="10">
        <f t="shared" si="54"/>
        <v>1262626.26</v>
      </c>
      <c r="K334" s="10">
        <f t="shared" si="54"/>
        <v>0</v>
      </c>
      <c r="M334" s="62"/>
    </row>
    <row r="335" spans="1:13" ht="26.25" thickBot="1" x14ac:dyDescent="0.25">
      <c r="A335" s="19" t="s">
        <v>158</v>
      </c>
      <c r="B335" s="7" t="s">
        <v>220</v>
      </c>
      <c r="C335" s="169"/>
      <c r="D335" s="169"/>
      <c r="E335" s="170"/>
      <c r="F335" s="170"/>
      <c r="G335" s="170"/>
      <c r="H335" s="16">
        <f t="shared" si="50"/>
        <v>250000000</v>
      </c>
      <c r="I335" s="16">
        <f t="shared" si="54"/>
        <v>125000000</v>
      </c>
      <c r="J335" s="16">
        <f t="shared" si="54"/>
        <v>125000000</v>
      </c>
      <c r="K335" s="16">
        <f t="shared" si="54"/>
        <v>0</v>
      </c>
      <c r="M335" s="62"/>
    </row>
    <row r="336" spans="1:13" ht="26.25" customHeight="1" thickBot="1" x14ac:dyDescent="0.25">
      <c r="A336" s="324" t="s">
        <v>292</v>
      </c>
      <c r="B336" s="324"/>
      <c r="C336" s="324"/>
      <c r="D336" s="324"/>
      <c r="E336" s="324"/>
      <c r="F336" s="324"/>
      <c r="G336" s="324"/>
      <c r="H336" s="324"/>
      <c r="I336" s="324"/>
      <c r="J336" s="324"/>
      <c r="K336" s="324"/>
      <c r="L336" s="62"/>
      <c r="M336" s="62"/>
    </row>
    <row r="337" spans="1:14" ht="22.5" customHeight="1" thickBot="1" x14ac:dyDescent="0.25">
      <c r="A337" s="326" t="s">
        <v>293</v>
      </c>
      <c r="B337" s="326"/>
      <c r="C337" s="326"/>
      <c r="D337" s="326"/>
      <c r="E337" s="326"/>
      <c r="F337" s="326"/>
      <c r="G337" s="326"/>
      <c r="H337" s="326"/>
      <c r="I337" s="326"/>
      <c r="J337" s="326"/>
      <c r="K337" s="326"/>
      <c r="L337" s="62"/>
      <c r="M337" s="62"/>
    </row>
    <row r="338" spans="1:14" ht="67.5" customHeight="1" thickBot="1" x14ac:dyDescent="0.25">
      <c r="A338" s="37" t="s">
        <v>163</v>
      </c>
      <c r="B338" s="243"/>
      <c r="C338" s="158"/>
      <c r="D338" s="158"/>
      <c r="E338" s="72"/>
      <c r="F338" s="72"/>
      <c r="G338" s="72"/>
      <c r="H338" s="84">
        <f>H339</f>
        <v>187292820</v>
      </c>
      <c r="I338" s="84">
        <f>I339</f>
        <v>51900420</v>
      </c>
      <c r="J338" s="84">
        <f>J339</f>
        <v>67696200</v>
      </c>
      <c r="K338" s="84">
        <f>K339</f>
        <v>67696200</v>
      </c>
      <c r="L338" s="62"/>
      <c r="M338" s="62"/>
    </row>
    <row r="339" spans="1:14" ht="90" thickBot="1" x14ac:dyDescent="0.25">
      <c r="A339" s="263" t="s">
        <v>239</v>
      </c>
      <c r="B339" s="243" t="s">
        <v>101</v>
      </c>
      <c r="C339" s="262" t="s">
        <v>241</v>
      </c>
      <c r="D339" s="11" t="s">
        <v>240</v>
      </c>
      <c r="E339" s="72">
        <v>187292820</v>
      </c>
      <c r="F339" s="72"/>
      <c r="G339" s="72">
        <f>E339-F339</f>
        <v>187292820</v>
      </c>
      <c r="H339" s="72">
        <f t="shared" ref="H339:H346" si="55">I339+J339+K339</f>
        <v>187292820</v>
      </c>
      <c r="I339" s="72">
        <f>SUM(I340:I342)</f>
        <v>51900420</v>
      </c>
      <c r="J339" s="72">
        <f>SUM(J340:J342)</f>
        <v>67696200</v>
      </c>
      <c r="K339" s="72">
        <f>SUM(K340:K342)</f>
        <v>67696200</v>
      </c>
      <c r="L339" s="62"/>
      <c r="M339" s="62"/>
    </row>
    <row r="340" spans="1:14" ht="25.5" x14ac:dyDescent="0.2">
      <c r="A340" s="279" t="s">
        <v>242</v>
      </c>
      <c r="B340" s="299" t="s">
        <v>243</v>
      </c>
      <c r="C340" s="148"/>
      <c r="D340" s="228"/>
      <c r="E340" s="28"/>
      <c r="F340" s="28"/>
      <c r="G340" s="28"/>
      <c r="H340" s="28">
        <f t="shared" si="55"/>
        <v>82047794.400000006</v>
      </c>
      <c r="I340" s="28">
        <v>18413366.399999999</v>
      </c>
      <c r="J340" s="28">
        <v>31817214</v>
      </c>
      <c r="K340" s="28">
        <v>31817214</v>
      </c>
      <c r="L340" s="62"/>
      <c r="M340" s="62"/>
      <c r="N340" s="62"/>
    </row>
    <row r="341" spans="1:14" ht="38.25" x14ac:dyDescent="0.2">
      <c r="A341" s="12" t="s">
        <v>242</v>
      </c>
      <c r="B341" s="278" t="s">
        <v>371</v>
      </c>
      <c r="C341" s="178"/>
      <c r="D341" s="14"/>
      <c r="E341" s="10"/>
      <c r="F341" s="10"/>
      <c r="G341" s="10"/>
      <c r="H341" s="10">
        <f t="shared" si="55"/>
        <v>5957265.5999999996</v>
      </c>
      <c r="I341" s="10">
        <v>1895493.6</v>
      </c>
      <c r="J341" s="10">
        <v>2030886</v>
      </c>
      <c r="K341" s="10">
        <v>2030886</v>
      </c>
      <c r="L341" s="62"/>
      <c r="M341" s="62"/>
      <c r="N341" s="62"/>
    </row>
    <row r="342" spans="1:14" ht="39" thickBot="1" x14ac:dyDescent="0.25">
      <c r="A342" s="102" t="s">
        <v>244</v>
      </c>
      <c r="B342" s="300" t="s">
        <v>245</v>
      </c>
      <c r="C342" s="100"/>
      <c r="D342" s="100"/>
      <c r="E342" s="29"/>
      <c r="F342" s="29"/>
      <c r="G342" s="29"/>
      <c r="H342" s="29">
        <f t="shared" si="55"/>
        <v>99287760</v>
      </c>
      <c r="I342" s="29">
        <v>31591560</v>
      </c>
      <c r="J342" s="29">
        <v>33848100</v>
      </c>
      <c r="K342" s="29">
        <v>33848100</v>
      </c>
      <c r="L342" s="62"/>
      <c r="M342" s="62"/>
    </row>
    <row r="343" spans="1:14" ht="24" customHeight="1" thickBot="1" x14ac:dyDescent="0.25">
      <c r="A343" s="317" t="s">
        <v>164</v>
      </c>
      <c r="B343" s="318"/>
      <c r="C343" s="59"/>
      <c r="D343" s="59"/>
      <c r="E343" s="59"/>
      <c r="F343" s="59"/>
      <c r="G343" s="59"/>
      <c r="H343" s="71">
        <f t="shared" si="55"/>
        <v>187292820</v>
      </c>
      <c r="I343" s="71">
        <f>SUM(I344:I346)</f>
        <v>51900420</v>
      </c>
      <c r="J343" s="71">
        <f>SUM(J344:J346)</f>
        <v>67696200</v>
      </c>
      <c r="K343" s="71">
        <f>SUM(K344:K346)</f>
        <v>67696200</v>
      </c>
      <c r="L343" s="62"/>
      <c r="M343" s="62"/>
    </row>
    <row r="344" spans="1:14" ht="25.5" x14ac:dyDescent="0.2">
      <c r="A344" s="96" t="s">
        <v>242</v>
      </c>
      <c r="B344" s="246">
        <v>9253</v>
      </c>
      <c r="C344" s="127"/>
      <c r="D344" s="127"/>
      <c r="E344" s="127"/>
      <c r="F344" s="127"/>
      <c r="G344" s="127"/>
      <c r="H344" s="105">
        <f t="shared" si="55"/>
        <v>82047794.400000006</v>
      </c>
      <c r="I344" s="105">
        <f t="shared" ref="I344:K346" si="56">I340</f>
        <v>18413366.399999999</v>
      </c>
      <c r="J344" s="105">
        <f t="shared" si="56"/>
        <v>31817214</v>
      </c>
      <c r="K344" s="105">
        <f t="shared" si="56"/>
        <v>31817214</v>
      </c>
      <c r="L344" s="62"/>
      <c r="M344" s="62"/>
    </row>
    <row r="345" spans="1:14" ht="25.5" x14ac:dyDescent="0.2">
      <c r="A345" s="238" t="s">
        <v>242</v>
      </c>
      <c r="B345" s="278" t="s">
        <v>372</v>
      </c>
      <c r="C345" s="284"/>
      <c r="D345" s="284"/>
      <c r="E345" s="284"/>
      <c r="F345" s="284"/>
      <c r="G345" s="284"/>
      <c r="H345" s="116">
        <f t="shared" si="55"/>
        <v>5957265.5999999996</v>
      </c>
      <c r="I345" s="116">
        <f t="shared" si="56"/>
        <v>1895493.6</v>
      </c>
      <c r="J345" s="116">
        <f t="shared" si="56"/>
        <v>2030886</v>
      </c>
      <c r="K345" s="116">
        <f t="shared" si="56"/>
        <v>2030886</v>
      </c>
      <c r="L345" s="62"/>
      <c r="M345" s="62"/>
    </row>
    <row r="346" spans="1:14" ht="26.25" thickBot="1" x14ac:dyDescent="0.25">
      <c r="A346" s="102" t="s">
        <v>244</v>
      </c>
      <c r="B346" s="300" t="s">
        <v>246</v>
      </c>
      <c r="C346" s="301"/>
      <c r="D346" s="301"/>
      <c r="E346" s="301"/>
      <c r="F346" s="301"/>
      <c r="G346" s="301"/>
      <c r="H346" s="146">
        <f t="shared" si="55"/>
        <v>99287760</v>
      </c>
      <c r="I346" s="146">
        <f t="shared" si="56"/>
        <v>31591560</v>
      </c>
      <c r="J346" s="146">
        <f t="shared" si="56"/>
        <v>33848100</v>
      </c>
      <c r="K346" s="146">
        <f t="shared" si="56"/>
        <v>33848100</v>
      </c>
      <c r="L346" s="62"/>
      <c r="M346" s="62"/>
    </row>
    <row r="347" spans="1:14" ht="24" customHeight="1" thickBot="1" x14ac:dyDescent="0.25">
      <c r="A347" s="323" t="s">
        <v>294</v>
      </c>
      <c r="B347" s="323"/>
      <c r="C347" s="323"/>
      <c r="D347" s="323"/>
      <c r="E347" s="323"/>
      <c r="F347" s="323"/>
      <c r="G347" s="323"/>
      <c r="H347" s="323"/>
      <c r="I347" s="323"/>
      <c r="J347" s="323"/>
      <c r="K347" s="323"/>
      <c r="L347" s="62"/>
      <c r="M347" s="62"/>
    </row>
    <row r="348" spans="1:14" ht="51.75" thickBot="1" x14ac:dyDescent="0.25">
      <c r="A348" s="49" t="s">
        <v>247</v>
      </c>
      <c r="B348" s="265"/>
      <c r="C348" s="265"/>
      <c r="D348" s="265"/>
      <c r="E348" s="237"/>
      <c r="F348" s="237"/>
      <c r="G348" s="237"/>
      <c r="H348" s="271">
        <f t="shared" ref="H348:H365" si="57">I348+J348+K348</f>
        <v>1392626262.6300001</v>
      </c>
      <c r="I348" s="272">
        <f t="shared" ref="I348:K349" si="58">I349</f>
        <v>836262626.26999998</v>
      </c>
      <c r="J348" s="272">
        <f t="shared" si="58"/>
        <v>556363636.36000001</v>
      </c>
      <c r="K348" s="272">
        <f t="shared" si="58"/>
        <v>0</v>
      </c>
      <c r="L348" s="62"/>
      <c r="M348" s="62"/>
    </row>
    <row r="349" spans="1:14" ht="45.75" customHeight="1" thickBot="1" x14ac:dyDescent="0.25">
      <c r="A349" s="242" t="s">
        <v>154</v>
      </c>
      <c r="B349" s="262"/>
      <c r="C349" s="265"/>
      <c r="D349" s="265"/>
      <c r="E349" s="237"/>
      <c r="F349" s="237"/>
      <c r="G349" s="237"/>
      <c r="H349" s="273">
        <f t="shared" si="57"/>
        <v>1392626262.6300001</v>
      </c>
      <c r="I349" s="272">
        <f t="shared" si="58"/>
        <v>836262626.26999998</v>
      </c>
      <c r="J349" s="272">
        <f t="shared" si="58"/>
        <v>556363636.36000001</v>
      </c>
      <c r="K349" s="272">
        <f t="shared" si="58"/>
        <v>0</v>
      </c>
      <c r="L349" s="62"/>
      <c r="M349" s="62"/>
    </row>
    <row r="350" spans="1:14" ht="51.75" thickBot="1" x14ac:dyDescent="0.25">
      <c r="A350" s="264" t="s">
        <v>248</v>
      </c>
      <c r="B350" s="262" t="s">
        <v>112</v>
      </c>
      <c r="C350" s="265" t="s">
        <v>249</v>
      </c>
      <c r="D350" s="265" t="s">
        <v>250</v>
      </c>
      <c r="E350" s="237"/>
      <c r="F350" s="237"/>
      <c r="G350" s="237"/>
      <c r="H350" s="270">
        <f t="shared" si="57"/>
        <v>1392626262.6300001</v>
      </c>
      <c r="I350" s="146">
        <f>I351+I354</f>
        <v>836262626.26999998</v>
      </c>
      <c r="J350" s="146">
        <f>J351+J354</f>
        <v>556363636.36000001</v>
      </c>
      <c r="K350" s="146">
        <f>K351+K354</f>
        <v>0</v>
      </c>
      <c r="L350" s="62"/>
      <c r="M350" s="62"/>
    </row>
    <row r="351" spans="1:14" ht="102" x14ac:dyDescent="0.2">
      <c r="A351" s="310" t="s">
        <v>253</v>
      </c>
      <c r="B351" s="118"/>
      <c r="C351" s="118" t="s">
        <v>251</v>
      </c>
      <c r="D351" s="118" t="s">
        <v>110</v>
      </c>
      <c r="E351" s="153">
        <v>836262626.70000005</v>
      </c>
      <c r="F351" s="153"/>
      <c r="G351" s="153">
        <f>E351-F351</f>
        <v>836262626.70000005</v>
      </c>
      <c r="H351" s="105">
        <f t="shared" si="57"/>
        <v>836262626.26999998</v>
      </c>
      <c r="I351" s="105">
        <f>SUM(I352:I353)</f>
        <v>836262626.26999998</v>
      </c>
      <c r="J351" s="105">
        <f>SUM(J352:J353)</f>
        <v>0</v>
      </c>
      <c r="K351" s="105">
        <f>SUM(K352:K353)</f>
        <v>0</v>
      </c>
      <c r="L351" s="62"/>
      <c r="M351" s="62"/>
    </row>
    <row r="352" spans="1:14" ht="25.5" x14ac:dyDescent="0.2">
      <c r="A352" s="136" t="s">
        <v>255</v>
      </c>
      <c r="B352" s="269" t="s">
        <v>257</v>
      </c>
      <c r="C352" s="161"/>
      <c r="D352" s="161"/>
      <c r="E352" s="154"/>
      <c r="F352" s="154"/>
      <c r="G352" s="154"/>
      <c r="H352" s="116">
        <f t="shared" si="57"/>
        <v>8362626.2699999996</v>
      </c>
      <c r="I352" s="116">
        <v>8362626.2699999996</v>
      </c>
      <c r="J352" s="116"/>
      <c r="K352" s="116"/>
      <c r="L352" s="62"/>
      <c r="M352" s="62"/>
    </row>
    <row r="353" spans="1:13" ht="26.25" thickBot="1" x14ac:dyDescent="0.25">
      <c r="A353" s="136" t="s">
        <v>256</v>
      </c>
      <c r="B353" s="268" t="s">
        <v>258</v>
      </c>
      <c r="C353" s="265"/>
      <c r="D353" s="265"/>
      <c r="E353" s="237"/>
      <c r="F353" s="237"/>
      <c r="G353" s="237"/>
      <c r="H353" s="146">
        <f t="shared" si="57"/>
        <v>827900000</v>
      </c>
      <c r="I353" s="146">
        <v>827900000</v>
      </c>
      <c r="J353" s="146"/>
      <c r="K353" s="146"/>
      <c r="L353" s="62"/>
      <c r="M353" s="62"/>
    </row>
    <row r="354" spans="1:13" ht="127.5" x14ac:dyDescent="0.2">
      <c r="A354" s="266" t="s">
        <v>254</v>
      </c>
      <c r="B354" s="267"/>
      <c r="C354" s="160" t="s">
        <v>252</v>
      </c>
      <c r="D354" s="160" t="s">
        <v>92</v>
      </c>
      <c r="E354" s="209">
        <v>556363636.36000001</v>
      </c>
      <c r="F354" s="209"/>
      <c r="G354" s="209">
        <f>E354-F354</f>
        <v>556363636.36000001</v>
      </c>
      <c r="H354" s="141">
        <f t="shared" si="57"/>
        <v>556363636.36000001</v>
      </c>
      <c r="I354" s="141">
        <f>SUM(I355:I356)</f>
        <v>0</v>
      </c>
      <c r="J354" s="141">
        <f>SUM(J355:J356)</f>
        <v>556363636.36000001</v>
      </c>
      <c r="K354" s="141">
        <f>SUM(K355:K356)</f>
        <v>0</v>
      </c>
      <c r="L354" s="62"/>
      <c r="M354" s="62"/>
    </row>
    <row r="355" spans="1:13" ht="25.5" x14ac:dyDescent="0.2">
      <c r="A355" s="136" t="s">
        <v>255</v>
      </c>
      <c r="B355" s="269" t="s">
        <v>257</v>
      </c>
      <c r="C355" s="161"/>
      <c r="D355" s="161"/>
      <c r="E355" s="154"/>
      <c r="F355" s="154"/>
      <c r="G355" s="154"/>
      <c r="H355" s="116">
        <f t="shared" si="57"/>
        <v>5563636.3600000003</v>
      </c>
      <c r="I355" s="116"/>
      <c r="J355" s="116">
        <v>5563636.3600000003</v>
      </c>
      <c r="K355" s="116"/>
      <c r="L355" s="62"/>
      <c r="M355" s="62"/>
    </row>
    <row r="356" spans="1:13" ht="26.25" thickBot="1" x14ac:dyDescent="0.25">
      <c r="A356" s="136" t="s">
        <v>256</v>
      </c>
      <c r="B356" s="268" t="s">
        <v>258</v>
      </c>
      <c r="C356" s="265"/>
      <c r="D356" s="265"/>
      <c r="E356" s="237"/>
      <c r="F356" s="237"/>
      <c r="G356" s="237"/>
      <c r="H356" s="146">
        <f t="shared" si="57"/>
        <v>550800000</v>
      </c>
      <c r="I356" s="146"/>
      <c r="J356" s="146">
        <v>550800000</v>
      </c>
      <c r="K356" s="146"/>
      <c r="L356" s="62"/>
      <c r="M356" s="62"/>
    </row>
    <row r="357" spans="1:13" ht="27" customHeight="1" thickBot="1" x14ac:dyDescent="0.25">
      <c r="A357" s="319" t="s">
        <v>259</v>
      </c>
      <c r="B357" s="320"/>
      <c r="C357" s="274"/>
      <c r="D357" s="274"/>
      <c r="E357" s="275"/>
      <c r="F357" s="275"/>
      <c r="G357" s="275"/>
      <c r="H357" s="276">
        <f t="shared" si="57"/>
        <v>1392626262.6300001</v>
      </c>
      <c r="I357" s="276">
        <f>SUM(I358:I359)</f>
        <v>836262626.26999998</v>
      </c>
      <c r="J357" s="276">
        <f>SUM(J358:J359)</f>
        <v>556363636.36000001</v>
      </c>
      <c r="K357" s="276">
        <f>SUM(K358:K359)</f>
        <v>0</v>
      </c>
      <c r="L357" s="62"/>
      <c r="M357" s="62"/>
    </row>
    <row r="358" spans="1:13" ht="25.5" x14ac:dyDescent="0.2">
      <c r="A358" s="136" t="s">
        <v>255</v>
      </c>
      <c r="B358" s="269" t="s">
        <v>260</v>
      </c>
      <c r="C358" s="118"/>
      <c r="D358" s="118"/>
      <c r="E358" s="153"/>
      <c r="F358" s="153"/>
      <c r="G358" s="153"/>
      <c r="H358" s="105">
        <f t="shared" si="57"/>
        <v>13926262.629999999</v>
      </c>
      <c r="I358" s="105">
        <f t="shared" ref="I358:K359" si="59">I352+I355</f>
        <v>8362626.2699999996</v>
      </c>
      <c r="J358" s="105">
        <f t="shared" si="59"/>
        <v>5563636.3600000003</v>
      </c>
      <c r="K358" s="105">
        <f t="shared" si="59"/>
        <v>0</v>
      </c>
      <c r="L358" s="62"/>
      <c r="M358" s="62"/>
    </row>
    <row r="359" spans="1:13" ht="26.25" thickBot="1" x14ac:dyDescent="0.25">
      <c r="A359" s="136" t="s">
        <v>256</v>
      </c>
      <c r="B359" s="268" t="s">
        <v>261</v>
      </c>
      <c r="C359" s="265"/>
      <c r="D359" s="265"/>
      <c r="E359" s="237"/>
      <c r="F359" s="237"/>
      <c r="G359" s="237"/>
      <c r="H359" s="146">
        <f t="shared" si="57"/>
        <v>1378700000</v>
      </c>
      <c r="I359" s="146">
        <f t="shared" si="59"/>
        <v>827900000</v>
      </c>
      <c r="J359" s="146">
        <f t="shared" si="59"/>
        <v>550800000</v>
      </c>
      <c r="K359" s="146">
        <f t="shared" si="59"/>
        <v>0</v>
      </c>
      <c r="L359" s="62"/>
      <c r="M359" s="62"/>
    </row>
    <row r="360" spans="1:13" ht="24" customHeight="1" thickBot="1" x14ac:dyDescent="0.25">
      <c r="A360" s="321" t="s">
        <v>164</v>
      </c>
      <c r="B360" s="322"/>
      <c r="C360" s="244"/>
      <c r="D360" s="244"/>
      <c r="E360" s="244"/>
      <c r="F360" s="244"/>
      <c r="G360" s="244"/>
      <c r="H360" s="201">
        <f t="shared" si="57"/>
        <v>1579919082.6300001</v>
      </c>
      <c r="I360" s="201">
        <f>SUM(I361:I365)</f>
        <v>888163046.26999998</v>
      </c>
      <c r="J360" s="201">
        <f>SUM(J361:J365)</f>
        <v>624059836.36000001</v>
      </c>
      <c r="K360" s="201">
        <f>SUM(K361:K365)</f>
        <v>67696200</v>
      </c>
      <c r="L360" s="62"/>
      <c r="M360" s="62"/>
    </row>
    <row r="361" spans="1:13" ht="25.5" x14ac:dyDescent="0.2">
      <c r="A361" s="96" t="s">
        <v>242</v>
      </c>
      <c r="B361" s="246">
        <v>9253</v>
      </c>
      <c r="C361" s="38"/>
      <c r="D361" s="38"/>
      <c r="E361" s="39"/>
      <c r="F361" s="39"/>
      <c r="G361" s="39"/>
      <c r="H361" s="105">
        <f t="shared" si="57"/>
        <v>82047794.400000006</v>
      </c>
      <c r="I361" s="39">
        <f t="shared" ref="I361:K363" si="60">I344</f>
        <v>18413366.399999999</v>
      </c>
      <c r="J361" s="39">
        <f t="shared" si="60"/>
        <v>31817214</v>
      </c>
      <c r="K361" s="39">
        <f t="shared" si="60"/>
        <v>31817214</v>
      </c>
      <c r="L361" s="62"/>
      <c r="M361" s="62"/>
    </row>
    <row r="362" spans="1:13" ht="25.5" x14ac:dyDescent="0.2">
      <c r="A362" s="238" t="s">
        <v>242</v>
      </c>
      <c r="B362" s="278" t="s">
        <v>372</v>
      </c>
      <c r="C362" s="14"/>
      <c r="D362" s="14"/>
      <c r="E362" s="10"/>
      <c r="F362" s="10"/>
      <c r="G362" s="10"/>
      <c r="H362" s="131">
        <f t="shared" si="57"/>
        <v>5957265.5999999996</v>
      </c>
      <c r="I362" s="10">
        <f t="shared" si="60"/>
        <v>1895493.6</v>
      </c>
      <c r="J362" s="10">
        <f t="shared" si="60"/>
        <v>2030886</v>
      </c>
      <c r="K362" s="10">
        <f t="shared" si="60"/>
        <v>2030886</v>
      </c>
      <c r="L362" s="62"/>
      <c r="M362" s="62"/>
    </row>
    <row r="363" spans="1:13" ht="25.5" x14ac:dyDescent="0.2">
      <c r="A363" s="96" t="s">
        <v>244</v>
      </c>
      <c r="B363" s="246" t="s">
        <v>246</v>
      </c>
      <c r="C363" s="228"/>
      <c r="D363" s="228"/>
      <c r="E363" s="28"/>
      <c r="F363" s="28"/>
      <c r="G363" s="28"/>
      <c r="H363" s="131">
        <f t="shared" si="57"/>
        <v>99287760</v>
      </c>
      <c r="I363" s="28">
        <f t="shared" si="60"/>
        <v>31591560</v>
      </c>
      <c r="J363" s="28">
        <f t="shared" si="60"/>
        <v>33848100</v>
      </c>
      <c r="K363" s="28">
        <f t="shared" si="60"/>
        <v>33848100</v>
      </c>
      <c r="L363" s="62"/>
      <c r="M363" s="62"/>
    </row>
    <row r="364" spans="1:13" ht="25.5" x14ac:dyDescent="0.2">
      <c r="A364" s="196" t="s">
        <v>255</v>
      </c>
      <c r="B364" s="277" t="s">
        <v>260</v>
      </c>
      <c r="C364" s="14"/>
      <c r="D364" s="14"/>
      <c r="E364" s="10"/>
      <c r="F364" s="10"/>
      <c r="G364" s="10"/>
      <c r="H364" s="141">
        <f t="shared" si="57"/>
        <v>13926262.629999999</v>
      </c>
      <c r="I364" s="10">
        <f t="shared" ref="I364:K365" si="61">I358</f>
        <v>8362626.2699999996</v>
      </c>
      <c r="J364" s="10">
        <f t="shared" si="61"/>
        <v>5563636.3600000003</v>
      </c>
      <c r="K364" s="10">
        <f t="shared" si="61"/>
        <v>0</v>
      </c>
      <c r="L364" s="62"/>
      <c r="M364" s="62"/>
    </row>
    <row r="365" spans="1:13" ht="26.25" thickBot="1" x14ac:dyDescent="0.25">
      <c r="A365" s="120" t="s">
        <v>256</v>
      </c>
      <c r="B365" s="280" t="s">
        <v>261</v>
      </c>
      <c r="C365" s="281"/>
      <c r="D365" s="281"/>
      <c r="E365" s="18"/>
      <c r="F365" s="18"/>
      <c r="G365" s="18"/>
      <c r="H365" s="141">
        <f t="shared" si="57"/>
        <v>1378700000</v>
      </c>
      <c r="I365" s="18">
        <f t="shared" si="61"/>
        <v>827900000</v>
      </c>
      <c r="J365" s="18">
        <f t="shared" si="61"/>
        <v>550800000</v>
      </c>
      <c r="K365" s="18">
        <f t="shared" si="61"/>
        <v>0</v>
      </c>
      <c r="L365" s="62"/>
      <c r="M365" s="62"/>
    </row>
    <row r="366" spans="1:13" ht="21" customHeight="1" thickBot="1" x14ac:dyDescent="0.25">
      <c r="A366" s="324" t="s">
        <v>295</v>
      </c>
      <c r="B366" s="324"/>
      <c r="C366" s="324"/>
      <c r="D366" s="324"/>
      <c r="E366" s="324"/>
      <c r="F366" s="324"/>
      <c r="G366" s="324"/>
      <c r="H366" s="324"/>
      <c r="I366" s="324"/>
      <c r="J366" s="324"/>
      <c r="K366" s="324"/>
      <c r="L366" s="62"/>
      <c r="M366" s="62"/>
    </row>
    <row r="367" spans="1:13" ht="13.5" thickBot="1" x14ac:dyDescent="0.25">
      <c r="A367" s="323" t="s">
        <v>296</v>
      </c>
      <c r="B367" s="323"/>
      <c r="C367" s="323"/>
      <c r="D367" s="323"/>
      <c r="E367" s="323"/>
      <c r="F367" s="323"/>
      <c r="G367" s="323"/>
      <c r="H367" s="323"/>
      <c r="I367" s="323"/>
      <c r="J367" s="323"/>
      <c r="K367" s="323"/>
      <c r="L367" s="62"/>
      <c r="M367" s="62"/>
    </row>
    <row r="368" spans="1:13" ht="45.75" customHeight="1" thickBot="1" x14ac:dyDescent="0.25">
      <c r="A368" s="37" t="s">
        <v>297</v>
      </c>
      <c r="B368" s="282"/>
      <c r="C368" s="283"/>
      <c r="D368" s="283"/>
      <c r="E368" s="84"/>
      <c r="F368" s="84"/>
      <c r="G368" s="84"/>
      <c r="H368" s="273">
        <f>I368+J368+K368</f>
        <v>1846260</v>
      </c>
      <c r="I368" s="84">
        <f>I370</f>
        <v>0</v>
      </c>
      <c r="J368" s="84">
        <f>J370</f>
        <v>1846260</v>
      </c>
      <c r="K368" s="84">
        <f>K370</f>
        <v>0</v>
      </c>
      <c r="L368" s="62"/>
      <c r="M368" s="62"/>
    </row>
    <row r="369" spans="1:13" ht="20.25" customHeight="1" thickBot="1" x14ac:dyDescent="0.25">
      <c r="A369" s="37" t="s">
        <v>370</v>
      </c>
      <c r="B369" s="282"/>
      <c r="C369" s="283"/>
      <c r="D369" s="283"/>
      <c r="E369" s="84"/>
      <c r="F369" s="84"/>
      <c r="G369" s="84"/>
      <c r="H369" s="273"/>
      <c r="I369" s="84"/>
      <c r="J369" s="84"/>
      <c r="K369" s="84"/>
      <c r="L369" s="62"/>
      <c r="M369" s="62"/>
    </row>
    <row r="370" spans="1:13" ht="76.5" x14ac:dyDescent="0.2">
      <c r="A370" s="224" t="s">
        <v>298</v>
      </c>
      <c r="B370" s="298" t="s">
        <v>101</v>
      </c>
      <c r="C370" s="97" t="s">
        <v>299</v>
      </c>
      <c r="D370" s="97" t="s">
        <v>92</v>
      </c>
      <c r="E370" s="17"/>
      <c r="F370" s="17"/>
      <c r="G370" s="17"/>
      <c r="H370" s="131">
        <f>I370+J370+K370</f>
        <v>1846260</v>
      </c>
      <c r="I370" s="17">
        <f>SUM(I371:I372)</f>
        <v>0</v>
      </c>
      <c r="J370" s="17">
        <f>SUM(J371:J372)</f>
        <v>1846260</v>
      </c>
      <c r="K370" s="17">
        <f>SUM(K371:K372)</f>
        <v>0</v>
      </c>
      <c r="L370" s="62"/>
      <c r="M370" s="62"/>
    </row>
    <row r="371" spans="1:13" ht="25.5" x14ac:dyDescent="0.2">
      <c r="A371" s="12" t="s">
        <v>300</v>
      </c>
      <c r="B371" s="284" t="s">
        <v>328</v>
      </c>
      <c r="C371" s="14"/>
      <c r="D371" s="14"/>
      <c r="E371" s="10"/>
      <c r="F371" s="10"/>
      <c r="G371" s="10"/>
      <c r="H371" s="116">
        <f>I371+J371+K371</f>
        <v>92313</v>
      </c>
      <c r="I371" s="10"/>
      <c r="J371" s="10">
        <v>92313</v>
      </c>
      <c r="K371" s="10"/>
      <c r="L371" s="62"/>
      <c r="M371" s="62"/>
    </row>
    <row r="372" spans="1:13" ht="26.25" thickBot="1" x14ac:dyDescent="0.25">
      <c r="A372" s="19" t="s">
        <v>301</v>
      </c>
      <c r="B372" s="285" t="s">
        <v>329</v>
      </c>
      <c r="C372" s="15"/>
      <c r="D372" s="15"/>
      <c r="E372" s="16"/>
      <c r="F372" s="16"/>
      <c r="G372" s="16"/>
      <c r="H372" s="117">
        <f t="shared" ref="H372:H378" si="62">I372+J372+K372</f>
        <v>1753947</v>
      </c>
      <c r="I372" s="16"/>
      <c r="J372" s="16">
        <v>1753947</v>
      </c>
      <c r="K372" s="16"/>
      <c r="L372" s="62"/>
      <c r="M372" s="62"/>
    </row>
    <row r="373" spans="1:13" ht="29.25" customHeight="1" thickBot="1" x14ac:dyDescent="0.25">
      <c r="A373" s="317" t="s">
        <v>302</v>
      </c>
      <c r="B373" s="325"/>
      <c r="C373" s="73"/>
      <c r="D373" s="73"/>
      <c r="E373" s="74"/>
      <c r="F373" s="74"/>
      <c r="G373" s="74"/>
      <c r="H373" s="71">
        <f t="shared" si="62"/>
        <v>1846260</v>
      </c>
      <c r="I373" s="71">
        <f>SUM(I374:I375)</f>
        <v>0</v>
      </c>
      <c r="J373" s="71">
        <f>SUM(J374:J375)</f>
        <v>1846260</v>
      </c>
      <c r="K373" s="71">
        <f>SUM(K374:K375)</f>
        <v>0</v>
      </c>
      <c r="L373" s="62"/>
      <c r="M373" s="62"/>
    </row>
    <row r="374" spans="1:13" ht="25.5" x14ac:dyDescent="0.2">
      <c r="A374" s="96" t="s">
        <v>300</v>
      </c>
      <c r="B374" s="246">
        <v>9408</v>
      </c>
      <c r="C374" s="97"/>
      <c r="D374" s="97"/>
      <c r="E374" s="17"/>
      <c r="F374" s="17"/>
      <c r="G374" s="17"/>
      <c r="H374" s="131">
        <f t="shared" si="62"/>
        <v>92313</v>
      </c>
      <c r="I374" s="17">
        <f t="shared" ref="I374:K375" si="63">I371</f>
        <v>0</v>
      </c>
      <c r="J374" s="17">
        <f t="shared" si="63"/>
        <v>92313</v>
      </c>
      <c r="K374" s="17">
        <f t="shared" si="63"/>
        <v>0</v>
      </c>
      <c r="L374" s="62"/>
      <c r="M374" s="62"/>
    </row>
    <row r="375" spans="1:13" ht="26.25" thickBot="1" x14ac:dyDescent="0.25">
      <c r="A375" s="19" t="s">
        <v>301</v>
      </c>
      <c r="B375" s="245">
        <v>9408</v>
      </c>
      <c r="C375" s="15"/>
      <c r="D375" s="15"/>
      <c r="E375" s="16"/>
      <c r="F375" s="16"/>
      <c r="G375" s="16"/>
      <c r="H375" s="117">
        <f t="shared" si="62"/>
        <v>1753947</v>
      </c>
      <c r="I375" s="16">
        <f t="shared" si="63"/>
        <v>0</v>
      </c>
      <c r="J375" s="16">
        <f t="shared" si="63"/>
        <v>1753947</v>
      </c>
      <c r="K375" s="16">
        <f t="shared" si="63"/>
        <v>0</v>
      </c>
      <c r="L375" s="62"/>
      <c r="M375" s="62"/>
    </row>
    <row r="376" spans="1:13" ht="28.5" customHeight="1" thickBot="1" x14ac:dyDescent="0.25">
      <c r="A376" s="321" t="s">
        <v>303</v>
      </c>
      <c r="B376" s="322"/>
      <c r="C376" s="286"/>
      <c r="D376" s="286"/>
      <c r="E376" s="287"/>
      <c r="F376" s="287"/>
      <c r="G376" s="287"/>
      <c r="H376" s="201">
        <f t="shared" si="62"/>
        <v>1846260</v>
      </c>
      <c r="I376" s="201">
        <f>SUM(I377:I378)</f>
        <v>0</v>
      </c>
      <c r="J376" s="201">
        <f>SUM(J377:J378)</f>
        <v>1846260</v>
      </c>
      <c r="K376" s="201">
        <f>SUM(K377:K378)</f>
        <v>0</v>
      </c>
      <c r="L376" s="62"/>
      <c r="M376" s="62"/>
    </row>
    <row r="377" spans="1:13" ht="25.5" x14ac:dyDescent="0.2">
      <c r="A377" s="96" t="s">
        <v>300</v>
      </c>
      <c r="B377" s="246">
        <v>9408</v>
      </c>
      <c r="C377" s="97"/>
      <c r="D377" s="97"/>
      <c r="E377" s="17"/>
      <c r="F377" s="17"/>
      <c r="G377" s="17"/>
      <c r="H377" s="131">
        <f t="shared" si="62"/>
        <v>92313</v>
      </c>
      <c r="I377" s="17">
        <f t="shared" ref="I377:K378" si="64">I374</f>
        <v>0</v>
      </c>
      <c r="J377" s="17">
        <f t="shared" si="64"/>
        <v>92313</v>
      </c>
      <c r="K377" s="17">
        <f t="shared" si="64"/>
        <v>0</v>
      </c>
      <c r="L377" s="62"/>
      <c r="M377" s="62"/>
    </row>
    <row r="378" spans="1:13" ht="26.25" thickBot="1" x14ac:dyDescent="0.25">
      <c r="A378" s="19" t="s">
        <v>301</v>
      </c>
      <c r="B378" s="245">
        <v>9408</v>
      </c>
      <c r="C378" s="15"/>
      <c r="D378" s="15"/>
      <c r="E378" s="16"/>
      <c r="F378" s="16"/>
      <c r="G378" s="16"/>
      <c r="H378" s="131">
        <f t="shared" si="62"/>
        <v>1753947</v>
      </c>
      <c r="I378" s="16">
        <f t="shared" si="64"/>
        <v>0</v>
      </c>
      <c r="J378" s="16">
        <f t="shared" si="64"/>
        <v>1753947</v>
      </c>
      <c r="K378" s="16">
        <f t="shared" si="64"/>
        <v>0</v>
      </c>
      <c r="L378" s="62"/>
      <c r="M378" s="62"/>
    </row>
    <row r="379" spans="1:13" ht="24" customHeight="1" x14ac:dyDescent="0.25">
      <c r="A379" s="44"/>
      <c r="B379" s="316"/>
      <c r="C379" s="316"/>
      <c r="D379" s="316"/>
      <c r="E379" s="316"/>
      <c r="F379" s="316"/>
      <c r="G379" s="316"/>
      <c r="H379" s="316"/>
      <c r="I379" s="316"/>
      <c r="J379" s="316"/>
      <c r="K379" s="316"/>
      <c r="L379" s="24"/>
    </row>
    <row r="380" spans="1:13" ht="31.5" customHeight="1" x14ac:dyDescent="0.25">
      <c r="A380" s="312" t="s">
        <v>141</v>
      </c>
      <c r="B380" s="312"/>
      <c r="C380" s="312"/>
      <c r="D380" s="312"/>
      <c r="E380" s="312"/>
      <c r="F380" s="312"/>
      <c r="G380" s="139"/>
      <c r="H380" s="139"/>
      <c r="I380" s="314" t="s">
        <v>142</v>
      </c>
      <c r="J380" s="314"/>
      <c r="K380" s="314"/>
      <c r="L380" s="24"/>
    </row>
    <row r="381" spans="1:13" ht="15.75" x14ac:dyDescent="0.2">
      <c r="A381" s="312"/>
      <c r="B381" s="312"/>
      <c r="C381" s="312"/>
      <c r="D381" s="312"/>
      <c r="E381" s="312"/>
      <c r="F381" s="312"/>
      <c r="G381" s="26"/>
      <c r="H381" s="26"/>
      <c r="I381" s="313"/>
      <c r="J381" s="313"/>
      <c r="K381" s="313"/>
      <c r="L381" s="24"/>
    </row>
    <row r="382" spans="1:13" ht="19.5" customHeight="1" x14ac:dyDescent="0.2">
      <c r="A382" s="312" t="s">
        <v>111</v>
      </c>
      <c r="B382" s="312"/>
      <c r="C382" s="312"/>
      <c r="D382" s="312"/>
      <c r="E382" s="312"/>
      <c r="F382" s="312"/>
      <c r="G382" s="26"/>
      <c r="H382" s="26"/>
      <c r="I382" s="315" t="s">
        <v>108</v>
      </c>
      <c r="J382" s="315"/>
      <c r="K382" s="315"/>
      <c r="L382" s="24"/>
    </row>
    <row r="383" spans="1:13" ht="19.5" customHeight="1" x14ac:dyDescent="0.2">
      <c r="A383" s="312"/>
      <c r="B383" s="312"/>
      <c r="C383" s="312"/>
      <c r="D383" s="312"/>
      <c r="E383" s="312"/>
      <c r="F383" s="312"/>
      <c r="G383" s="26"/>
      <c r="H383" s="26"/>
      <c r="I383" s="313"/>
      <c r="J383" s="313"/>
      <c r="K383" s="313"/>
      <c r="L383" s="24"/>
    </row>
    <row r="384" spans="1:13" ht="18.75" customHeight="1" x14ac:dyDescent="0.25">
      <c r="A384" s="312" t="s">
        <v>45</v>
      </c>
      <c r="B384" s="312"/>
      <c r="C384" s="312"/>
      <c r="D384" s="312"/>
      <c r="E384" s="312"/>
      <c r="F384" s="312"/>
      <c r="G384" s="101"/>
      <c r="H384" s="101"/>
      <c r="I384" s="314" t="s">
        <v>46</v>
      </c>
      <c r="J384" s="314"/>
      <c r="K384" s="314"/>
      <c r="L384" s="24"/>
    </row>
    <row r="385" spans="1:12" ht="15.75" x14ac:dyDescent="0.2">
      <c r="A385" s="312"/>
      <c r="B385" s="312"/>
      <c r="C385" s="312"/>
      <c r="D385" s="312"/>
      <c r="E385" s="312"/>
      <c r="F385" s="312"/>
      <c r="G385" s="26"/>
      <c r="H385" s="26"/>
      <c r="I385" s="313"/>
      <c r="J385" s="313"/>
      <c r="K385" s="313"/>
      <c r="L385" s="24"/>
    </row>
    <row r="386" spans="1:12" x14ac:dyDescent="0.2">
      <c r="A386" s="20"/>
      <c r="B386" s="21"/>
      <c r="C386" s="22"/>
      <c r="D386" s="22"/>
      <c r="E386" s="23"/>
      <c r="F386" s="23"/>
      <c r="G386" s="23"/>
      <c r="H386" s="23"/>
      <c r="I386" s="23"/>
      <c r="J386" s="23"/>
      <c r="K386" s="23"/>
      <c r="L386" s="24"/>
    </row>
    <row r="387" spans="1:12" x14ac:dyDescent="0.2">
      <c r="A387" s="20"/>
      <c r="B387" s="21"/>
      <c r="C387" s="22"/>
      <c r="D387" s="22"/>
      <c r="E387" s="23"/>
      <c r="F387" s="23"/>
      <c r="G387" s="23"/>
      <c r="H387" s="23"/>
      <c r="I387" s="23"/>
      <c r="J387" s="23"/>
      <c r="K387" s="23"/>
      <c r="L387" s="24"/>
    </row>
    <row r="388" spans="1:12" x14ac:dyDescent="0.2">
      <c r="A388" s="20"/>
      <c r="B388" s="21"/>
      <c r="C388" s="22"/>
      <c r="D388" s="22"/>
      <c r="E388" s="23"/>
      <c r="F388" s="23"/>
      <c r="G388" s="23"/>
      <c r="H388" s="23"/>
      <c r="I388" s="23"/>
      <c r="J388" s="23"/>
      <c r="K388" s="23"/>
      <c r="L388" s="24"/>
    </row>
    <row r="389" spans="1:12" x14ac:dyDescent="0.2">
      <c r="A389" s="20"/>
      <c r="B389" s="21"/>
      <c r="C389" s="22"/>
      <c r="D389" s="22"/>
      <c r="E389" s="23"/>
      <c r="F389" s="23"/>
      <c r="G389" s="23"/>
      <c r="H389" s="23"/>
      <c r="I389" s="23"/>
      <c r="J389" s="23"/>
      <c r="K389" s="23"/>
      <c r="L389" s="24"/>
    </row>
    <row r="390" spans="1:12" x14ac:dyDescent="0.2">
      <c r="A390" s="20"/>
      <c r="B390" s="21"/>
      <c r="C390" s="22"/>
      <c r="D390" s="22"/>
      <c r="E390" s="23"/>
      <c r="F390" s="23"/>
      <c r="G390" s="23"/>
      <c r="H390" s="23"/>
      <c r="I390" s="23"/>
      <c r="J390" s="23"/>
      <c r="K390" s="23"/>
      <c r="L390" s="24"/>
    </row>
    <row r="391" spans="1:12" x14ac:dyDescent="0.2">
      <c r="A391" s="20"/>
      <c r="B391" s="21"/>
      <c r="C391" s="22"/>
      <c r="D391" s="22"/>
      <c r="E391" s="23"/>
      <c r="F391" s="23"/>
      <c r="G391" s="23"/>
      <c r="H391" s="23"/>
      <c r="I391" s="23"/>
      <c r="J391" s="23"/>
      <c r="K391" s="23"/>
      <c r="L391" s="24"/>
    </row>
    <row r="392" spans="1:12" x14ac:dyDescent="0.2">
      <c r="A392" s="20"/>
      <c r="B392" s="21"/>
      <c r="C392" s="22"/>
      <c r="D392" s="22"/>
      <c r="E392" s="23"/>
      <c r="F392" s="23"/>
      <c r="G392" s="23"/>
      <c r="H392" s="23"/>
      <c r="I392" s="23"/>
      <c r="J392" s="23"/>
      <c r="K392" s="23"/>
      <c r="L392" s="24"/>
    </row>
    <row r="393" spans="1:12" x14ac:dyDescent="0.2">
      <c r="A393" s="20"/>
      <c r="B393" s="21"/>
      <c r="C393" s="22"/>
      <c r="D393" s="22"/>
      <c r="E393" s="23"/>
      <c r="F393" s="23"/>
      <c r="G393" s="23"/>
      <c r="H393" s="23"/>
      <c r="I393" s="23"/>
      <c r="J393" s="23"/>
      <c r="K393" s="23"/>
      <c r="L393" s="24"/>
    </row>
    <row r="394" spans="1:12" x14ac:dyDescent="0.2">
      <c r="A394" s="20"/>
      <c r="B394" s="21"/>
      <c r="C394" s="22"/>
      <c r="D394" s="22"/>
      <c r="E394" s="23"/>
      <c r="F394" s="23"/>
      <c r="G394" s="23"/>
      <c r="H394" s="23"/>
      <c r="I394" s="23"/>
      <c r="J394" s="23"/>
      <c r="K394" s="23"/>
      <c r="L394" s="24"/>
    </row>
    <row r="395" spans="1:12" x14ac:dyDescent="0.2">
      <c r="A395" s="20"/>
      <c r="B395" s="21"/>
      <c r="C395" s="22"/>
      <c r="D395" s="22"/>
      <c r="E395" s="23"/>
      <c r="F395" s="23"/>
      <c r="G395" s="23"/>
      <c r="H395" s="23"/>
      <c r="I395" s="23"/>
      <c r="J395" s="23"/>
      <c r="K395" s="23"/>
      <c r="L395" s="24"/>
    </row>
    <row r="396" spans="1:12" x14ac:dyDescent="0.2">
      <c r="A396" s="20"/>
      <c r="B396" s="21"/>
      <c r="C396" s="22"/>
      <c r="D396" s="22"/>
      <c r="E396" s="23"/>
      <c r="F396" s="23"/>
      <c r="G396" s="23"/>
      <c r="H396" s="23"/>
      <c r="I396" s="23"/>
      <c r="J396" s="23"/>
      <c r="K396" s="23"/>
      <c r="L396" s="24"/>
    </row>
    <row r="397" spans="1:12" x14ac:dyDescent="0.2">
      <c r="A397" s="20"/>
      <c r="B397" s="21"/>
      <c r="C397" s="22"/>
      <c r="D397" s="22"/>
      <c r="E397" s="23"/>
      <c r="F397" s="23"/>
      <c r="G397" s="23"/>
      <c r="H397" s="23"/>
      <c r="I397" s="23"/>
      <c r="J397" s="23"/>
      <c r="K397" s="23"/>
      <c r="L397" s="24"/>
    </row>
    <row r="398" spans="1:12" x14ac:dyDescent="0.2">
      <c r="A398" s="20"/>
      <c r="B398" s="21"/>
      <c r="C398" s="22"/>
      <c r="D398" s="22"/>
      <c r="E398" s="23"/>
      <c r="F398" s="23"/>
      <c r="G398" s="23"/>
      <c r="H398" s="23"/>
      <c r="I398" s="23"/>
      <c r="J398" s="23"/>
      <c r="K398" s="23"/>
      <c r="L398" s="24"/>
    </row>
    <row r="399" spans="1:12" x14ac:dyDescent="0.2">
      <c r="A399" s="20"/>
      <c r="B399" s="21"/>
      <c r="C399" s="22"/>
      <c r="D399" s="22"/>
      <c r="E399" s="23"/>
      <c r="F399" s="23"/>
      <c r="G399" s="23"/>
      <c r="H399" s="23"/>
      <c r="I399" s="23"/>
      <c r="J399" s="23"/>
      <c r="K399" s="23"/>
      <c r="L399" s="24"/>
    </row>
    <row r="400" spans="1:12" x14ac:dyDescent="0.2">
      <c r="A400" s="20"/>
      <c r="B400" s="21"/>
      <c r="C400" s="22"/>
      <c r="D400" s="22"/>
      <c r="E400" s="23"/>
      <c r="F400" s="23"/>
      <c r="G400" s="23"/>
      <c r="H400" s="23"/>
      <c r="I400" s="23"/>
      <c r="J400" s="23"/>
      <c r="K400" s="23"/>
      <c r="L400" s="24"/>
    </row>
    <row r="401" spans="1:12" x14ac:dyDescent="0.2">
      <c r="A401" s="20"/>
      <c r="B401" s="21"/>
      <c r="C401" s="22"/>
      <c r="D401" s="22"/>
      <c r="E401" s="23"/>
      <c r="F401" s="23"/>
      <c r="G401" s="23"/>
      <c r="H401" s="23"/>
      <c r="I401" s="23"/>
      <c r="J401" s="23"/>
      <c r="K401" s="23"/>
      <c r="L401" s="24"/>
    </row>
    <row r="402" spans="1:12" x14ac:dyDescent="0.2">
      <c r="A402" s="20"/>
      <c r="B402" s="21"/>
      <c r="C402" s="22"/>
      <c r="D402" s="22"/>
      <c r="E402" s="23"/>
      <c r="F402" s="23"/>
      <c r="G402" s="23"/>
      <c r="H402" s="23"/>
      <c r="I402" s="23"/>
      <c r="J402" s="23"/>
      <c r="K402" s="23"/>
      <c r="L402" s="24"/>
    </row>
    <row r="403" spans="1:12" x14ac:dyDescent="0.2">
      <c r="A403" s="20"/>
      <c r="B403" s="21"/>
      <c r="C403" s="22"/>
      <c r="D403" s="22"/>
      <c r="E403" s="23"/>
      <c r="F403" s="23"/>
      <c r="G403" s="23"/>
      <c r="H403" s="23"/>
      <c r="I403" s="23"/>
      <c r="J403" s="23"/>
      <c r="K403" s="23"/>
      <c r="L403" s="24"/>
    </row>
    <row r="404" spans="1:12" x14ac:dyDescent="0.2">
      <c r="A404" s="20"/>
      <c r="B404" s="21"/>
      <c r="C404" s="22"/>
      <c r="D404" s="22"/>
      <c r="E404" s="23"/>
      <c r="F404" s="23"/>
      <c r="G404" s="23"/>
      <c r="H404" s="23"/>
      <c r="I404" s="23"/>
      <c r="J404" s="23"/>
      <c r="K404" s="23"/>
      <c r="L404" s="24"/>
    </row>
    <row r="405" spans="1:12" x14ac:dyDescent="0.2">
      <c r="A405" s="20"/>
      <c r="B405" s="21"/>
      <c r="C405" s="22"/>
      <c r="D405" s="22"/>
      <c r="E405" s="23"/>
      <c r="F405" s="23"/>
      <c r="G405" s="23"/>
      <c r="H405" s="23"/>
      <c r="I405" s="23"/>
      <c r="J405" s="23"/>
      <c r="K405" s="23"/>
      <c r="L405" s="24"/>
    </row>
    <row r="406" spans="1:12" x14ac:dyDescent="0.2">
      <c r="A406" s="20"/>
      <c r="B406" s="21"/>
      <c r="C406" s="22"/>
      <c r="D406" s="22"/>
      <c r="E406" s="23"/>
      <c r="F406" s="23"/>
      <c r="G406" s="23"/>
      <c r="H406" s="23"/>
      <c r="I406" s="23"/>
      <c r="J406" s="23"/>
      <c r="K406" s="23"/>
      <c r="L406" s="24"/>
    </row>
    <row r="407" spans="1:12" x14ac:dyDescent="0.2">
      <c r="A407" s="20"/>
      <c r="B407" s="21"/>
      <c r="C407" s="22"/>
      <c r="D407" s="22"/>
      <c r="E407" s="23"/>
      <c r="F407" s="23"/>
      <c r="G407" s="23"/>
      <c r="H407" s="23"/>
      <c r="I407" s="23"/>
      <c r="J407" s="23"/>
      <c r="K407" s="23"/>
      <c r="L407" s="24"/>
    </row>
    <row r="408" spans="1:12" x14ac:dyDescent="0.2">
      <c r="A408" s="20"/>
      <c r="B408" s="21"/>
      <c r="C408" s="22"/>
      <c r="D408" s="22"/>
      <c r="E408" s="23"/>
      <c r="F408" s="23"/>
      <c r="G408" s="23"/>
      <c r="H408" s="23"/>
      <c r="I408" s="23"/>
      <c r="J408" s="23"/>
      <c r="K408" s="23"/>
      <c r="L408" s="24"/>
    </row>
    <row r="409" spans="1:12" x14ac:dyDescent="0.2">
      <c r="A409" s="20"/>
      <c r="B409" s="21"/>
      <c r="C409" s="22"/>
      <c r="D409" s="22"/>
      <c r="E409" s="23"/>
      <c r="F409" s="23"/>
      <c r="G409" s="23"/>
      <c r="H409" s="23"/>
      <c r="I409" s="23"/>
      <c r="J409" s="23"/>
      <c r="K409" s="23"/>
      <c r="L409" s="24"/>
    </row>
    <row r="410" spans="1:12" x14ac:dyDescent="0.2">
      <c r="A410" s="20"/>
      <c r="B410" s="21"/>
      <c r="C410" s="22"/>
      <c r="D410" s="22"/>
      <c r="E410" s="23"/>
      <c r="F410" s="23"/>
      <c r="G410" s="23"/>
      <c r="H410" s="23"/>
      <c r="I410" s="23"/>
      <c r="J410" s="23"/>
      <c r="K410" s="23"/>
      <c r="L410" s="24"/>
    </row>
    <row r="411" spans="1:12" x14ac:dyDescent="0.2">
      <c r="A411" s="20"/>
      <c r="B411" s="21"/>
      <c r="C411" s="22"/>
      <c r="D411" s="22"/>
      <c r="E411" s="23"/>
      <c r="F411" s="23"/>
      <c r="G411" s="23"/>
      <c r="H411" s="23"/>
      <c r="I411" s="23"/>
      <c r="J411" s="23"/>
      <c r="K411" s="23"/>
      <c r="L411" s="24"/>
    </row>
    <row r="412" spans="1:12" x14ac:dyDescent="0.2">
      <c r="A412" s="20"/>
      <c r="B412" s="21"/>
      <c r="C412" s="22"/>
      <c r="D412" s="22"/>
      <c r="E412" s="23"/>
      <c r="F412" s="23"/>
      <c r="G412" s="23"/>
      <c r="H412" s="23"/>
      <c r="I412" s="23"/>
      <c r="J412" s="23"/>
      <c r="K412" s="23"/>
      <c r="L412" s="24"/>
    </row>
    <row r="413" spans="1:12" x14ac:dyDescent="0.2">
      <c r="A413" s="20"/>
      <c r="B413" s="21"/>
      <c r="C413" s="22"/>
      <c r="D413" s="22"/>
      <c r="E413" s="23"/>
      <c r="F413" s="23"/>
      <c r="G413" s="23"/>
      <c r="H413" s="23"/>
      <c r="I413" s="23"/>
      <c r="J413" s="23"/>
      <c r="K413" s="23"/>
      <c r="L413" s="24"/>
    </row>
    <row r="414" spans="1:12" x14ac:dyDescent="0.2">
      <c r="A414" s="20"/>
      <c r="B414" s="21"/>
      <c r="C414" s="22"/>
      <c r="D414" s="22"/>
      <c r="E414" s="23"/>
      <c r="F414" s="23"/>
      <c r="G414" s="23"/>
      <c r="H414" s="23"/>
      <c r="I414" s="23"/>
      <c r="J414" s="23"/>
      <c r="K414" s="23"/>
      <c r="L414" s="24"/>
    </row>
    <row r="415" spans="1:12" x14ac:dyDescent="0.2">
      <c r="A415" s="20"/>
      <c r="B415" s="21"/>
      <c r="C415" s="22"/>
      <c r="D415" s="22"/>
      <c r="E415" s="23"/>
      <c r="F415" s="23"/>
      <c r="G415" s="23"/>
      <c r="H415" s="23"/>
      <c r="I415" s="23"/>
      <c r="J415" s="23"/>
      <c r="K415" s="23"/>
      <c r="L415" s="24"/>
    </row>
    <row r="416" spans="1:12" x14ac:dyDescent="0.2">
      <c r="A416" s="20"/>
      <c r="B416" s="21"/>
      <c r="C416" s="22"/>
      <c r="D416" s="22"/>
      <c r="E416" s="23"/>
      <c r="F416" s="23"/>
      <c r="G416" s="23"/>
      <c r="H416" s="23"/>
      <c r="I416" s="23"/>
      <c r="J416" s="23"/>
      <c r="K416" s="23"/>
      <c r="L416" s="24"/>
    </row>
    <row r="417" spans="1:12" x14ac:dyDescent="0.2">
      <c r="A417" s="20"/>
      <c r="B417" s="21"/>
      <c r="C417" s="22"/>
      <c r="D417" s="22"/>
      <c r="E417" s="23"/>
      <c r="F417" s="23"/>
      <c r="G417" s="23"/>
      <c r="H417" s="23"/>
      <c r="I417" s="23"/>
      <c r="J417" s="23"/>
      <c r="K417" s="23"/>
      <c r="L417" s="24"/>
    </row>
    <row r="418" spans="1:12" x14ac:dyDescent="0.2">
      <c r="A418" s="20"/>
      <c r="B418" s="21"/>
      <c r="C418" s="22"/>
      <c r="D418" s="22"/>
      <c r="E418" s="23"/>
      <c r="F418" s="23"/>
      <c r="G418" s="23"/>
      <c r="H418" s="23"/>
      <c r="I418" s="23"/>
      <c r="J418" s="23"/>
      <c r="K418" s="23"/>
      <c r="L418" s="24"/>
    </row>
    <row r="419" spans="1:12" x14ac:dyDescent="0.2">
      <c r="A419" s="20"/>
      <c r="B419" s="21"/>
      <c r="C419" s="22"/>
      <c r="D419" s="22"/>
      <c r="E419" s="23"/>
      <c r="F419" s="23"/>
      <c r="G419" s="23"/>
      <c r="H419" s="23"/>
      <c r="I419" s="23"/>
      <c r="J419" s="23"/>
      <c r="K419" s="23"/>
      <c r="L419" s="24"/>
    </row>
    <row r="420" spans="1:12" x14ac:dyDescent="0.2">
      <c r="A420" s="20"/>
      <c r="B420" s="21"/>
      <c r="C420" s="22"/>
      <c r="D420" s="22"/>
      <c r="E420" s="23"/>
      <c r="F420" s="23"/>
      <c r="G420" s="23"/>
      <c r="H420" s="23"/>
      <c r="I420" s="23"/>
      <c r="J420" s="23"/>
      <c r="K420" s="23"/>
      <c r="L420" s="24"/>
    </row>
    <row r="421" spans="1:12" x14ac:dyDescent="0.2">
      <c r="A421" s="20"/>
      <c r="B421" s="21"/>
      <c r="C421" s="22"/>
      <c r="D421" s="22"/>
      <c r="E421" s="23"/>
      <c r="F421" s="23"/>
      <c r="G421" s="23"/>
      <c r="H421" s="23"/>
      <c r="I421" s="23"/>
      <c r="J421" s="23"/>
      <c r="K421" s="23"/>
      <c r="L421" s="24"/>
    </row>
    <row r="422" spans="1:12" x14ac:dyDescent="0.2">
      <c r="A422" s="20"/>
      <c r="B422" s="21"/>
      <c r="C422" s="22"/>
      <c r="D422" s="22"/>
      <c r="E422" s="23"/>
      <c r="F422" s="23"/>
      <c r="G422" s="23"/>
      <c r="H422" s="23"/>
      <c r="I422" s="23"/>
      <c r="J422" s="23"/>
      <c r="K422" s="23"/>
      <c r="L422" s="24"/>
    </row>
    <row r="423" spans="1:12" x14ac:dyDescent="0.2">
      <c r="A423" s="20"/>
      <c r="B423" s="21"/>
      <c r="C423" s="22"/>
      <c r="D423" s="22"/>
      <c r="E423" s="23"/>
      <c r="F423" s="23"/>
      <c r="G423" s="23"/>
      <c r="H423" s="23"/>
      <c r="I423" s="23"/>
      <c r="J423" s="23"/>
      <c r="K423" s="23"/>
      <c r="L423" s="24"/>
    </row>
    <row r="424" spans="1:12" x14ac:dyDescent="0.2">
      <c r="A424" s="20"/>
      <c r="B424" s="21"/>
      <c r="C424" s="22"/>
      <c r="D424" s="22"/>
      <c r="E424" s="23"/>
      <c r="F424" s="23"/>
      <c r="G424" s="23"/>
      <c r="H424" s="23"/>
      <c r="I424" s="23"/>
      <c r="J424" s="23"/>
      <c r="K424" s="23"/>
      <c r="L424" s="24"/>
    </row>
    <row r="425" spans="1:12" x14ac:dyDescent="0.2">
      <c r="A425" s="20"/>
      <c r="B425" s="21"/>
      <c r="C425" s="22"/>
      <c r="D425" s="22"/>
      <c r="E425" s="23"/>
      <c r="F425" s="23"/>
      <c r="G425" s="23"/>
      <c r="H425" s="23"/>
      <c r="I425" s="23"/>
      <c r="J425" s="23"/>
      <c r="K425" s="23"/>
      <c r="L425" s="24"/>
    </row>
    <row r="426" spans="1:12" x14ac:dyDescent="0.2">
      <c r="A426" s="20"/>
      <c r="B426" s="21"/>
      <c r="C426" s="22"/>
      <c r="D426" s="22"/>
      <c r="E426" s="23"/>
      <c r="F426" s="23"/>
      <c r="G426" s="23"/>
      <c r="H426" s="23"/>
      <c r="I426" s="23"/>
      <c r="J426" s="23"/>
      <c r="K426" s="23"/>
      <c r="L426" s="24"/>
    </row>
    <row r="427" spans="1:12" x14ac:dyDescent="0.2">
      <c r="A427" s="20"/>
      <c r="B427" s="21"/>
      <c r="C427" s="22"/>
      <c r="D427" s="22"/>
      <c r="E427" s="23"/>
      <c r="F427" s="23"/>
      <c r="G427" s="23"/>
      <c r="H427" s="23"/>
      <c r="I427" s="23"/>
      <c r="J427" s="23"/>
      <c r="K427" s="23"/>
      <c r="L427" s="24"/>
    </row>
    <row r="428" spans="1:12" x14ac:dyDescent="0.2">
      <c r="A428" s="20"/>
      <c r="B428" s="21"/>
      <c r="C428" s="22"/>
      <c r="D428" s="22"/>
      <c r="E428" s="23"/>
      <c r="F428" s="23"/>
      <c r="G428" s="23"/>
      <c r="H428" s="23"/>
      <c r="I428" s="23"/>
      <c r="J428" s="23"/>
      <c r="K428" s="23"/>
      <c r="L428" s="24"/>
    </row>
    <row r="429" spans="1:12" x14ac:dyDescent="0.2">
      <c r="A429" s="20"/>
      <c r="B429" s="21"/>
      <c r="C429" s="22"/>
      <c r="D429" s="22"/>
      <c r="E429" s="23"/>
      <c r="F429" s="23"/>
      <c r="G429" s="23"/>
      <c r="H429" s="23"/>
      <c r="I429" s="23"/>
      <c r="J429" s="23"/>
      <c r="K429" s="23"/>
      <c r="L429" s="24"/>
    </row>
    <row r="430" spans="1:12" x14ac:dyDescent="0.2">
      <c r="A430" s="20"/>
      <c r="B430" s="21"/>
      <c r="C430" s="22"/>
      <c r="D430" s="22"/>
      <c r="E430" s="23"/>
      <c r="F430" s="23"/>
      <c r="G430" s="23"/>
      <c r="H430" s="23"/>
      <c r="I430" s="23"/>
      <c r="J430" s="23"/>
      <c r="K430" s="23"/>
      <c r="L430" s="24"/>
    </row>
    <row r="431" spans="1:12" x14ac:dyDescent="0.2">
      <c r="A431" s="20"/>
      <c r="B431" s="21"/>
      <c r="C431" s="22"/>
      <c r="D431" s="22"/>
      <c r="E431" s="23"/>
      <c r="F431" s="23"/>
      <c r="G431" s="23"/>
      <c r="H431" s="23"/>
      <c r="I431" s="23"/>
      <c r="J431" s="23"/>
      <c r="K431" s="23"/>
      <c r="L431" s="24"/>
    </row>
    <row r="432" spans="1:12" x14ac:dyDescent="0.2">
      <c r="A432" s="20"/>
      <c r="B432" s="21"/>
      <c r="C432" s="22"/>
      <c r="D432" s="22"/>
      <c r="E432" s="23"/>
      <c r="F432" s="23"/>
      <c r="G432" s="23"/>
      <c r="H432" s="23"/>
      <c r="I432" s="23"/>
      <c r="J432" s="23"/>
      <c r="K432" s="23"/>
      <c r="L432" s="24"/>
    </row>
    <row r="433" spans="1:12" x14ac:dyDescent="0.2">
      <c r="A433" s="20"/>
      <c r="B433" s="21"/>
      <c r="C433" s="22"/>
      <c r="D433" s="22"/>
      <c r="E433" s="23"/>
      <c r="F433" s="23"/>
      <c r="G433" s="23"/>
      <c r="H433" s="23"/>
      <c r="I433" s="23"/>
      <c r="J433" s="23"/>
      <c r="K433" s="23"/>
      <c r="L433" s="24"/>
    </row>
    <row r="434" spans="1:12" x14ac:dyDescent="0.2">
      <c r="A434" s="20"/>
      <c r="B434" s="21"/>
      <c r="C434" s="22"/>
      <c r="D434" s="22"/>
      <c r="E434" s="23"/>
      <c r="F434" s="23"/>
      <c r="G434" s="23"/>
      <c r="H434" s="23"/>
      <c r="I434" s="23"/>
      <c r="J434" s="23"/>
      <c r="K434" s="23"/>
      <c r="L434" s="24"/>
    </row>
    <row r="435" spans="1:12" x14ac:dyDescent="0.2">
      <c r="A435" s="20"/>
      <c r="B435" s="21"/>
      <c r="C435" s="22"/>
      <c r="D435" s="22"/>
      <c r="E435" s="23"/>
      <c r="F435" s="23"/>
      <c r="G435" s="23"/>
      <c r="H435" s="23"/>
      <c r="I435" s="23"/>
      <c r="J435" s="23"/>
      <c r="K435" s="23"/>
      <c r="L435" s="24"/>
    </row>
    <row r="436" spans="1:12" x14ac:dyDescent="0.2">
      <c r="A436" s="20"/>
      <c r="B436" s="21"/>
      <c r="C436" s="22"/>
      <c r="D436" s="22"/>
      <c r="E436" s="23"/>
      <c r="F436" s="23"/>
      <c r="G436" s="23"/>
      <c r="H436" s="23"/>
      <c r="I436" s="23"/>
      <c r="J436" s="23"/>
      <c r="K436" s="23"/>
      <c r="L436" s="24"/>
    </row>
    <row r="437" spans="1:12" x14ac:dyDescent="0.2">
      <c r="A437" s="20"/>
      <c r="B437" s="21"/>
      <c r="C437" s="22"/>
      <c r="D437" s="22"/>
      <c r="E437" s="23"/>
      <c r="F437" s="23"/>
      <c r="G437" s="23"/>
      <c r="H437" s="23"/>
      <c r="I437" s="23"/>
      <c r="J437" s="23"/>
      <c r="K437" s="23"/>
      <c r="L437" s="24"/>
    </row>
    <row r="438" spans="1:12" x14ac:dyDescent="0.2">
      <c r="A438" s="20"/>
      <c r="B438" s="21"/>
      <c r="C438" s="22"/>
      <c r="D438" s="22"/>
      <c r="E438" s="23"/>
      <c r="F438" s="23"/>
      <c r="G438" s="23"/>
      <c r="H438" s="23"/>
      <c r="I438" s="23"/>
      <c r="J438" s="23"/>
      <c r="K438" s="23"/>
      <c r="L438" s="24"/>
    </row>
    <row r="439" spans="1:12" x14ac:dyDescent="0.2">
      <c r="A439" s="20"/>
      <c r="B439" s="21"/>
      <c r="C439" s="22"/>
      <c r="D439" s="22"/>
      <c r="E439" s="23"/>
      <c r="F439" s="23"/>
      <c r="G439" s="23"/>
      <c r="H439" s="23"/>
      <c r="I439" s="23"/>
      <c r="J439" s="23"/>
      <c r="K439" s="23"/>
      <c r="L439" s="24"/>
    </row>
    <row r="440" spans="1:12" x14ac:dyDescent="0.2">
      <c r="A440" s="20"/>
      <c r="B440" s="21"/>
      <c r="C440" s="22"/>
      <c r="D440" s="22"/>
      <c r="E440" s="23"/>
      <c r="F440" s="23"/>
      <c r="G440" s="23"/>
      <c r="H440" s="23"/>
      <c r="I440" s="23"/>
      <c r="J440" s="23"/>
      <c r="K440" s="23"/>
      <c r="L440" s="24"/>
    </row>
    <row r="441" spans="1:12" x14ac:dyDescent="0.2">
      <c r="A441" s="20"/>
      <c r="B441" s="21"/>
      <c r="C441" s="22"/>
      <c r="D441" s="22"/>
      <c r="E441" s="23"/>
      <c r="F441" s="23"/>
      <c r="G441" s="23"/>
      <c r="H441" s="23"/>
      <c r="I441" s="23"/>
      <c r="J441" s="23"/>
      <c r="K441" s="23"/>
      <c r="L441" s="24"/>
    </row>
    <row r="442" spans="1:12" x14ac:dyDescent="0.2">
      <c r="A442" s="20"/>
      <c r="B442" s="21"/>
      <c r="C442" s="22"/>
      <c r="D442" s="22"/>
      <c r="E442" s="23"/>
      <c r="F442" s="23"/>
      <c r="G442" s="23"/>
      <c r="H442" s="23"/>
      <c r="I442" s="23"/>
      <c r="J442" s="23"/>
      <c r="K442" s="23"/>
      <c r="L442" s="24"/>
    </row>
    <row r="443" spans="1:12" x14ac:dyDescent="0.2">
      <c r="A443" s="20"/>
      <c r="B443" s="21"/>
      <c r="C443" s="22"/>
      <c r="D443" s="22"/>
      <c r="E443" s="23"/>
      <c r="F443" s="23"/>
      <c r="G443" s="23"/>
      <c r="H443" s="23"/>
      <c r="I443" s="23"/>
      <c r="J443" s="23"/>
      <c r="K443" s="23"/>
      <c r="L443" s="24"/>
    </row>
    <row r="444" spans="1:12" x14ac:dyDescent="0.2">
      <c r="A444" s="20"/>
      <c r="B444" s="21"/>
      <c r="C444" s="22"/>
      <c r="D444" s="22"/>
      <c r="E444" s="23"/>
      <c r="F444" s="23"/>
      <c r="G444" s="23"/>
      <c r="H444" s="23"/>
      <c r="I444" s="23"/>
      <c r="J444" s="23"/>
      <c r="K444" s="23"/>
      <c r="L444" s="24"/>
    </row>
    <row r="445" spans="1:12" x14ac:dyDescent="0.2">
      <c r="A445" s="20"/>
      <c r="B445" s="21"/>
      <c r="C445" s="22"/>
      <c r="D445" s="22"/>
      <c r="E445" s="23"/>
      <c r="F445" s="23"/>
      <c r="G445" s="23"/>
      <c r="H445" s="23"/>
      <c r="I445" s="23"/>
      <c r="J445" s="23"/>
      <c r="K445" s="23"/>
      <c r="L445" s="24"/>
    </row>
    <row r="446" spans="1:12" x14ac:dyDescent="0.2">
      <c r="A446" s="20"/>
      <c r="B446" s="21"/>
      <c r="C446" s="22"/>
      <c r="D446" s="22"/>
      <c r="E446" s="23"/>
      <c r="F446" s="23"/>
      <c r="G446" s="23"/>
      <c r="H446" s="23"/>
      <c r="I446" s="23"/>
      <c r="J446" s="23"/>
      <c r="K446" s="23"/>
      <c r="L446" s="24"/>
    </row>
    <row r="447" spans="1:12" x14ac:dyDescent="0.2">
      <c r="A447" s="20"/>
      <c r="B447" s="21"/>
      <c r="C447" s="22"/>
      <c r="D447" s="22"/>
      <c r="E447" s="23"/>
      <c r="F447" s="23"/>
      <c r="G447" s="23"/>
      <c r="H447" s="23"/>
      <c r="I447" s="23"/>
      <c r="J447" s="23"/>
      <c r="K447" s="23"/>
      <c r="L447" s="24"/>
    </row>
    <row r="448" spans="1:12" x14ac:dyDescent="0.2">
      <c r="A448" s="20"/>
      <c r="B448" s="21"/>
      <c r="C448" s="22"/>
      <c r="D448" s="22"/>
      <c r="E448" s="23"/>
      <c r="F448" s="23"/>
      <c r="G448" s="23"/>
      <c r="H448" s="23"/>
      <c r="I448" s="23"/>
      <c r="J448" s="23"/>
      <c r="K448" s="23"/>
      <c r="L448" s="24"/>
    </row>
    <row r="449" spans="1:12" x14ac:dyDescent="0.2">
      <c r="A449" s="20"/>
      <c r="B449" s="21"/>
      <c r="C449" s="22"/>
      <c r="D449" s="22"/>
      <c r="E449" s="23"/>
      <c r="F449" s="23"/>
      <c r="G449" s="23"/>
      <c r="H449" s="23"/>
      <c r="I449" s="23"/>
      <c r="J449" s="23"/>
      <c r="K449" s="23"/>
      <c r="L449" s="24"/>
    </row>
    <row r="450" spans="1:12" x14ac:dyDescent="0.2">
      <c r="A450" s="20"/>
      <c r="B450" s="21"/>
      <c r="C450" s="22"/>
      <c r="D450" s="22"/>
      <c r="E450" s="23"/>
      <c r="F450" s="23"/>
      <c r="G450" s="23"/>
      <c r="H450" s="23"/>
      <c r="I450" s="23"/>
      <c r="J450" s="23"/>
      <c r="K450" s="23"/>
      <c r="L450" s="24"/>
    </row>
    <row r="451" spans="1:12" x14ac:dyDescent="0.2">
      <c r="A451" s="20"/>
      <c r="B451" s="21"/>
      <c r="C451" s="22"/>
      <c r="D451" s="22"/>
      <c r="E451" s="23"/>
      <c r="F451" s="23"/>
      <c r="G451" s="23"/>
      <c r="H451" s="23"/>
      <c r="I451" s="23"/>
      <c r="J451" s="23"/>
      <c r="K451" s="23"/>
      <c r="L451" s="24"/>
    </row>
    <row r="452" spans="1:12" x14ac:dyDescent="0.2">
      <c r="A452" s="20"/>
      <c r="B452" s="21"/>
      <c r="C452" s="22"/>
      <c r="D452" s="22"/>
      <c r="E452" s="23"/>
      <c r="F452" s="23"/>
      <c r="G452" s="23"/>
      <c r="H452" s="23"/>
      <c r="I452" s="23"/>
      <c r="J452" s="23"/>
      <c r="K452" s="23"/>
      <c r="L452" s="24"/>
    </row>
    <row r="453" spans="1:12" x14ac:dyDescent="0.2">
      <c r="A453" s="20"/>
      <c r="B453" s="21"/>
      <c r="C453" s="22"/>
      <c r="D453" s="22"/>
      <c r="E453" s="23"/>
      <c r="F453" s="23"/>
      <c r="G453" s="23"/>
      <c r="H453" s="23"/>
      <c r="I453" s="23"/>
      <c r="J453" s="23"/>
      <c r="K453" s="23"/>
      <c r="L453" s="24"/>
    </row>
    <row r="454" spans="1:12" x14ac:dyDescent="0.2">
      <c r="A454" s="20"/>
      <c r="B454" s="21"/>
      <c r="C454" s="22"/>
      <c r="D454" s="22"/>
      <c r="E454" s="23"/>
      <c r="F454" s="23"/>
      <c r="G454" s="23"/>
      <c r="H454" s="23"/>
      <c r="I454" s="23"/>
      <c r="J454" s="23"/>
      <c r="K454" s="23"/>
      <c r="L454" s="24"/>
    </row>
    <row r="455" spans="1:12" x14ac:dyDescent="0.2">
      <c r="A455" s="20"/>
      <c r="B455" s="21"/>
      <c r="C455" s="22"/>
      <c r="D455" s="22"/>
      <c r="E455" s="23"/>
      <c r="F455" s="23"/>
      <c r="G455" s="23"/>
      <c r="H455" s="23"/>
      <c r="I455" s="23"/>
      <c r="J455" s="23"/>
      <c r="K455" s="23"/>
      <c r="L455" s="24"/>
    </row>
    <row r="456" spans="1:12" x14ac:dyDescent="0.2">
      <c r="A456" s="20"/>
      <c r="B456" s="21"/>
      <c r="C456" s="22"/>
      <c r="D456" s="22"/>
      <c r="E456" s="23"/>
      <c r="F456" s="23"/>
      <c r="G456" s="23"/>
      <c r="H456" s="23"/>
      <c r="I456" s="23"/>
      <c r="J456" s="23"/>
      <c r="K456" s="23"/>
      <c r="L456" s="24"/>
    </row>
    <row r="457" spans="1:12" x14ac:dyDescent="0.2">
      <c r="A457" s="20"/>
      <c r="B457" s="21"/>
      <c r="C457" s="22"/>
      <c r="D457" s="22"/>
      <c r="E457" s="23"/>
      <c r="F457" s="23"/>
      <c r="G457" s="23"/>
      <c r="H457" s="23"/>
      <c r="I457" s="23"/>
      <c r="J457" s="23"/>
      <c r="K457" s="23"/>
      <c r="L457" s="24"/>
    </row>
    <row r="458" spans="1:12" x14ac:dyDescent="0.2">
      <c r="A458" s="20"/>
      <c r="B458" s="21"/>
      <c r="C458" s="22"/>
      <c r="D458" s="22"/>
      <c r="E458" s="23"/>
      <c r="F458" s="23"/>
      <c r="G458" s="23"/>
      <c r="H458" s="23"/>
      <c r="I458" s="23"/>
      <c r="J458" s="23"/>
      <c r="K458" s="23"/>
      <c r="L458" s="24"/>
    </row>
    <row r="459" spans="1:12" x14ac:dyDescent="0.2">
      <c r="A459" s="20"/>
      <c r="B459" s="21"/>
      <c r="C459" s="22"/>
      <c r="D459" s="22"/>
      <c r="E459" s="23"/>
      <c r="F459" s="23"/>
      <c r="G459" s="23"/>
      <c r="H459" s="23"/>
      <c r="I459" s="23"/>
      <c r="J459" s="23"/>
      <c r="K459" s="23"/>
      <c r="L459" s="24"/>
    </row>
    <row r="460" spans="1:12" x14ac:dyDescent="0.2">
      <c r="A460" s="20"/>
      <c r="B460" s="21"/>
      <c r="C460" s="22"/>
      <c r="D460" s="22"/>
      <c r="E460" s="23"/>
      <c r="F460" s="23"/>
      <c r="G460" s="23"/>
      <c r="H460" s="23"/>
      <c r="I460" s="23"/>
      <c r="J460" s="23"/>
      <c r="K460" s="23"/>
      <c r="L460" s="24"/>
    </row>
    <row r="461" spans="1:12" x14ac:dyDescent="0.2">
      <c r="A461" s="20"/>
      <c r="B461" s="21"/>
      <c r="C461" s="22"/>
      <c r="D461" s="22"/>
      <c r="E461" s="23"/>
      <c r="F461" s="23"/>
      <c r="G461" s="23"/>
      <c r="H461" s="23"/>
      <c r="I461" s="23"/>
      <c r="J461" s="23"/>
      <c r="K461" s="23"/>
      <c r="L461" s="24"/>
    </row>
    <row r="462" spans="1:12" x14ac:dyDescent="0.2">
      <c r="A462" s="20"/>
      <c r="B462" s="21"/>
      <c r="C462" s="22"/>
      <c r="D462" s="22"/>
      <c r="E462" s="23"/>
      <c r="F462" s="23"/>
      <c r="G462" s="23"/>
      <c r="H462" s="23"/>
      <c r="I462" s="23"/>
      <c r="J462" s="23"/>
      <c r="K462" s="23"/>
      <c r="L462" s="24"/>
    </row>
    <row r="463" spans="1:12" x14ac:dyDescent="0.2">
      <c r="A463" s="20"/>
      <c r="B463" s="21"/>
      <c r="C463" s="22"/>
      <c r="D463" s="22"/>
      <c r="E463" s="23"/>
      <c r="F463" s="23"/>
      <c r="G463" s="23"/>
      <c r="H463" s="23"/>
      <c r="I463" s="23"/>
      <c r="J463" s="23"/>
      <c r="K463" s="23"/>
      <c r="L463" s="24"/>
    </row>
    <row r="464" spans="1:12" x14ac:dyDescent="0.2">
      <c r="A464" s="20"/>
      <c r="B464" s="21"/>
      <c r="C464" s="22"/>
      <c r="D464" s="22"/>
      <c r="E464" s="23"/>
      <c r="F464" s="23"/>
      <c r="G464" s="23"/>
      <c r="H464" s="23"/>
      <c r="I464" s="23"/>
      <c r="J464" s="23"/>
      <c r="K464" s="23"/>
      <c r="L464" s="24"/>
    </row>
    <row r="465" spans="1:12" x14ac:dyDescent="0.2">
      <c r="A465" s="20"/>
      <c r="B465" s="21"/>
      <c r="C465" s="22"/>
      <c r="D465" s="22"/>
      <c r="E465" s="23"/>
      <c r="F465" s="23"/>
      <c r="G465" s="23"/>
      <c r="H465" s="23"/>
      <c r="I465" s="23"/>
      <c r="J465" s="23"/>
      <c r="K465" s="23"/>
      <c r="L465" s="24"/>
    </row>
    <row r="466" spans="1:12" x14ac:dyDescent="0.2">
      <c r="A466" s="20"/>
      <c r="B466" s="21"/>
      <c r="C466" s="22"/>
      <c r="D466" s="22"/>
      <c r="E466" s="23"/>
      <c r="F466" s="23"/>
      <c r="G466" s="23"/>
      <c r="H466" s="23"/>
      <c r="I466" s="23"/>
      <c r="J466" s="23"/>
      <c r="K466" s="23"/>
      <c r="L466" s="24"/>
    </row>
    <row r="467" spans="1:12" x14ac:dyDescent="0.2">
      <c r="A467" s="20"/>
      <c r="B467" s="21"/>
      <c r="C467" s="22"/>
      <c r="D467" s="22"/>
      <c r="E467" s="23"/>
      <c r="F467" s="23"/>
      <c r="G467" s="23"/>
      <c r="H467" s="23"/>
      <c r="I467" s="23"/>
      <c r="J467" s="23"/>
      <c r="K467" s="23"/>
      <c r="L467" s="24"/>
    </row>
    <row r="468" spans="1:12" x14ac:dyDescent="0.2">
      <c r="A468" s="20"/>
      <c r="B468" s="21"/>
      <c r="C468" s="22"/>
      <c r="D468" s="22"/>
      <c r="E468" s="23"/>
      <c r="F468" s="23"/>
      <c r="G468" s="23"/>
      <c r="H468" s="23"/>
      <c r="I468" s="23"/>
      <c r="J468" s="23"/>
      <c r="K468" s="23"/>
      <c r="L468" s="24"/>
    </row>
    <row r="469" spans="1:12" x14ac:dyDescent="0.2">
      <c r="A469" s="20"/>
      <c r="B469" s="21"/>
      <c r="C469" s="22"/>
      <c r="D469" s="22"/>
      <c r="E469" s="23"/>
      <c r="F469" s="23"/>
      <c r="G469" s="23"/>
      <c r="H469" s="23"/>
      <c r="I469" s="23"/>
      <c r="J469" s="23"/>
      <c r="K469" s="23"/>
      <c r="L469" s="24"/>
    </row>
    <row r="470" spans="1:12" x14ac:dyDescent="0.2">
      <c r="A470" s="20"/>
      <c r="B470" s="21"/>
      <c r="C470" s="22"/>
      <c r="D470" s="22"/>
      <c r="E470" s="23"/>
      <c r="F470" s="23"/>
      <c r="G470" s="23"/>
      <c r="H470" s="23"/>
      <c r="I470" s="23"/>
      <c r="J470" s="23"/>
      <c r="K470" s="23"/>
      <c r="L470" s="24"/>
    </row>
    <row r="471" spans="1:12" x14ac:dyDescent="0.2">
      <c r="A471" s="20"/>
      <c r="B471" s="21"/>
      <c r="C471" s="22"/>
      <c r="D471" s="22"/>
      <c r="E471" s="23"/>
      <c r="F471" s="23"/>
      <c r="G471" s="23"/>
      <c r="H471" s="23"/>
      <c r="I471" s="23"/>
      <c r="J471" s="23"/>
      <c r="K471" s="23"/>
      <c r="L471" s="24"/>
    </row>
    <row r="472" spans="1:12" x14ac:dyDescent="0.2">
      <c r="A472" s="20"/>
      <c r="B472" s="21"/>
      <c r="C472" s="22"/>
      <c r="D472" s="22"/>
      <c r="E472" s="23"/>
      <c r="F472" s="23"/>
      <c r="G472" s="23"/>
      <c r="H472" s="23"/>
      <c r="I472" s="23"/>
      <c r="J472" s="23"/>
      <c r="K472" s="23"/>
      <c r="L472" s="24"/>
    </row>
    <row r="473" spans="1:12" x14ac:dyDescent="0.2">
      <c r="A473" s="20"/>
      <c r="B473" s="21"/>
      <c r="C473" s="22"/>
      <c r="D473" s="22"/>
      <c r="E473" s="23"/>
      <c r="F473" s="23"/>
      <c r="G473" s="23"/>
      <c r="H473" s="23"/>
      <c r="I473" s="23"/>
      <c r="J473" s="23"/>
      <c r="K473" s="23"/>
      <c r="L473" s="24"/>
    </row>
    <row r="474" spans="1:12" x14ac:dyDescent="0.2">
      <c r="A474" s="20"/>
      <c r="B474" s="21"/>
      <c r="C474" s="22"/>
      <c r="D474" s="22"/>
      <c r="E474" s="23"/>
      <c r="F474" s="23"/>
      <c r="G474" s="23"/>
      <c r="H474" s="23"/>
      <c r="I474" s="23"/>
      <c r="J474" s="23"/>
      <c r="K474" s="23"/>
      <c r="L474" s="24"/>
    </row>
    <row r="475" spans="1:12" x14ac:dyDescent="0.2">
      <c r="A475" s="20"/>
      <c r="B475" s="21"/>
      <c r="C475" s="22"/>
      <c r="D475" s="22"/>
      <c r="E475" s="23"/>
      <c r="F475" s="23"/>
      <c r="G475" s="23"/>
      <c r="H475" s="23"/>
      <c r="I475" s="23"/>
      <c r="J475" s="23"/>
      <c r="K475" s="23"/>
      <c r="L475" s="24"/>
    </row>
    <row r="476" spans="1:12" x14ac:dyDescent="0.2">
      <c r="A476" s="20"/>
      <c r="B476" s="21"/>
      <c r="C476" s="22"/>
      <c r="D476" s="22"/>
      <c r="E476" s="23"/>
      <c r="F476" s="23"/>
      <c r="G476" s="23"/>
      <c r="H476" s="23"/>
      <c r="I476" s="23"/>
      <c r="J476" s="23"/>
      <c r="K476" s="23"/>
      <c r="L476" s="24"/>
    </row>
    <row r="477" spans="1:12" x14ac:dyDescent="0.2">
      <c r="A477" s="24"/>
      <c r="B477" s="24"/>
      <c r="C477" s="24"/>
      <c r="D477" s="24"/>
      <c r="E477" s="25"/>
      <c r="F477" s="25"/>
      <c r="G477" s="25"/>
      <c r="H477" s="25"/>
      <c r="I477" s="25"/>
      <c r="J477" s="25"/>
      <c r="K477" s="25"/>
      <c r="L477" s="24"/>
    </row>
  </sheetData>
  <mergeCells count="43">
    <mergeCell ref="G1:K1"/>
    <mergeCell ref="A2:K2"/>
    <mergeCell ref="H4:H5"/>
    <mergeCell ref="B3:I3"/>
    <mergeCell ref="A4:A5"/>
    <mergeCell ref="I4:K4"/>
    <mergeCell ref="D4:D5"/>
    <mergeCell ref="E4:E5"/>
    <mergeCell ref="C4:C5"/>
    <mergeCell ref="A137:K137"/>
    <mergeCell ref="A14:K14"/>
    <mergeCell ref="A58:K58"/>
    <mergeCell ref="B4:B5"/>
    <mergeCell ref="G4:G5"/>
    <mergeCell ref="F4:F5"/>
    <mergeCell ref="A74:K74"/>
    <mergeCell ref="A238:B238"/>
    <mergeCell ref="A136:K136"/>
    <mergeCell ref="A337:K337"/>
    <mergeCell ref="A15:K15"/>
    <mergeCell ref="A336:K336"/>
    <mergeCell ref="A287:B287"/>
    <mergeCell ref="B379:K379"/>
    <mergeCell ref="I381:K381"/>
    <mergeCell ref="A343:B343"/>
    <mergeCell ref="A357:B357"/>
    <mergeCell ref="A360:B360"/>
    <mergeCell ref="A380:F380"/>
    <mergeCell ref="I380:K380"/>
    <mergeCell ref="A381:F381"/>
    <mergeCell ref="A347:K347"/>
    <mergeCell ref="A376:B376"/>
    <mergeCell ref="A366:K366"/>
    <mergeCell ref="A367:K367"/>
    <mergeCell ref="A373:B373"/>
    <mergeCell ref="A385:F385"/>
    <mergeCell ref="I385:K385"/>
    <mergeCell ref="I384:K384"/>
    <mergeCell ref="A382:F382"/>
    <mergeCell ref="I382:K382"/>
    <mergeCell ref="A384:F384"/>
    <mergeCell ref="I383:K383"/>
    <mergeCell ref="A383:F383"/>
  </mergeCells>
  <phoneticPr fontId="2" type="noConversion"/>
  <pageMargins left="0.39370078740157483" right="0.39370078740157483" top="1.5748031496062993" bottom="0.39370078740157483" header="0.51181102362204722" footer="0.51181102362204722"/>
  <pageSetup paperSize="9" scale="84" firstPageNumber="3" orientation="landscape" useFirstPageNumber="1" r:id="rId1"/>
  <headerFooter alignWithMargins="0">
    <oddHeader>&amp;C&amp;P</oddHeader>
  </headerFooter>
  <rowBreaks count="15" manualBreakCount="15">
    <brk id="14" max="16383" man="1"/>
    <brk id="22" max="10" man="1"/>
    <brk id="31" max="10" man="1"/>
    <brk id="64" max="10" man="1"/>
    <brk id="74" max="10" man="1"/>
    <brk id="82" max="10" man="1"/>
    <brk id="88" max="10" man="1"/>
    <brk id="99" max="10" man="1"/>
    <brk id="125" max="10" man="1"/>
    <brk id="138" max="10" man="1"/>
    <brk id="187" max="10" man="1"/>
    <brk id="195" max="10" man="1"/>
    <brk id="204" max="10" man="1"/>
    <brk id="214" max="10" man="1"/>
    <brk id="22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</vt:lpstr>
      <vt:lpstr>'Перечень '!Заголовки_для_печати</vt:lpstr>
      <vt:lpstr>'Перечень 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Родина</dc:creator>
  <cp:lastModifiedBy>123</cp:lastModifiedBy>
  <cp:lastPrinted>2022-01-26T12:00:03Z</cp:lastPrinted>
  <dcterms:created xsi:type="dcterms:W3CDTF">2014-12-30T07:03:20Z</dcterms:created>
  <dcterms:modified xsi:type="dcterms:W3CDTF">2022-02-04T11:52:15Z</dcterms:modified>
</cp:coreProperties>
</file>