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-60" yWindow="15" windowWidth="12000" windowHeight="6300"/>
  </bookViews>
  <sheets>
    <sheet name="Перечень" sheetId="1" r:id="rId1"/>
  </sheets>
  <definedNames>
    <definedName name="_xlnm.Print_Titles" localSheetId="0">Перечень!$5:$6</definedName>
    <definedName name="_xlnm.Print_Area" localSheetId="0">Перечень!$A$1:$K$464</definedName>
  </definedNames>
  <calcPr calcId="144525"/>
</workbook>
</file>

<file path=xl/calcChain.xml><?xml version="1.0" encoding="utf-8"?>
<calcChain xmlns="http://schemas.openxmlformats.org/spreadsheetml/2006/main">
  <c r="K80" i="1" l="1"/>
  <c r="J80" i="1"/>
  <c r="J79" i="1" s="1"/>
  <c r="I80" i="1"/>
  <c r="K40" i="1"/>
  <c r="J40" i="1"/>
  <c r="I40" i="1"/>
  <c r="H40" i="1" s="1"/>
  <c r="H41" i="1"/>
  <c r="K197" i="1"/>
  <c r="I51" i="1"/>
  <c r="I96" i="1"/>
  <c r="I199" i="1" s="1"/>
  <c r="I97" i="1"/>
  <c r="K72" i="1"/>
  <c r="J72" i="1"/>
  <c r="I72" i="1"/>
  <c r="H73" i="1"/>
  <c r="I404" i="1"/>
  <c r="I403" i="1"/>
  <c r="I407" i="1"/>
  <c r="I446" i="1" s="1"/>
  <c r="I408" i="1"/>
  <c r="I413" i="1"/>
  <c r="I412" i="1"/>
  <c r="I415" i="1"/>
  <c r="I414" i="1"/>
  <c r="I398" i="1"/>
  <c r="I437" i="1" s="1"/>
  <c r="I400" i="1"/>
  <c r="I411" i="1"/>
  <c r="I410" i="1"/>
  <c r="I385" i="1"/>
  <c r="I424" i="1" s="1"/>
  <c r="I384" i="1"/>
  <c r="I275" i="1"/>
  <c r="I344" i="1"/>
  <c r="I240" i="1"/>
  <c r="I32" i="1"/>
  <c r="I98" i="1"/>
  <c r="I208" i="1"/>
  <c r="I95" i="1"/>
  <c r="I91" i="1"/>
  <c r="I396" i="1"/>
  <c r="H396" i="1" s="1"/>
  <c r="I372" i="1"/>
  <c r="I367" i="1"/>
  <c r="I366" i="1" s="1"/>
  <c r="I355" i="1"/>
  <c r="I333" i="1"/>
  <c r="I338" i="1"/>
  <c r="I329" i="1"/>
  <c r="H329" i="1" s="1"/>
  <c r="I324" i="1"/>
  <c r="I316" i="1"/>
  <c r="I309" i="1"/>
  <c r="I303" i="1"/>
  <c r="I294" i="1"/>
  <c r="I285" i="1"/>
  <c r="I104" i="1"/>
  <c r="I18" i="1"/>
  <c r="I46" i="1"/>
  <c r="I30" i="1"/>
  <c r="I64" i="1"/>
  <c r="I67" i="1"/>
  <c r="I25" i="1"/>
  <c r="I28" i="1"/>
  <c r="I44" i="1"/>
  <c r="K18" i="1"/>
  <c r="K32" i="1"/>
  <c r="H32" i="1" s="1"/>
  <c r="K46" i="1"/>
  <c r="K51" i="1"/>
  <c r="H51" i="1" s="1"/>
  <c r="K30" i="1"/>
  <c r="K64" i="1"/>
  <c r="H64" i="1" s="1"/>
  <c r="K67" i="1"/>
  <c r="K25" i="1"/>
  <c r="H25" i="1" s="1"/>
  <c r="K28" i="1"/>
  <c r="K44" i="1"/>
  <c r="J18" i="1"/>
  <c r="J32" i="1"/>
  <c r="J46" i="1"/>
  <c r="J17" i="1" s="1"/>
  <c r="J51" i="1"/>
  <c r="J30" i="1"/>
  <c r="H30" i="1" s="1"/>
  <c r="J64" i="1"/>
  <c r="J67" i="1"/>
  <c r="J25" i="1"/>
  <c r="J28" i="1"/>
  <c r="H28" i="1" s="1"/>
  <c r="J44" i="1"/>
  <c r="I75" i="1"/>
  <c r="I71" i="1" s="1"/>
  <c r="I77" i="1"/>
  <c r="J75" i="1"/>
  <c r="J71" i="1" s="1"/>
  <c r="J77" i="1"/>
  <c r="K75" i="1"/>
  <c r="K77" i="1"/>
  <c r="I102" i="1"/>
  <c r="I101" i="1"/>
  <c r="I109" i="1"/>
  <c r="I116" i="1"/>
  <c r="I114" i="1"/>
  <c r="I112" i="1"/>
  <c r="H112" i="1" s="1"/>
  <c r="J102" i="1"/>
  <c r="J101" i="1" s="1"/>
  <c r="J100" i="1" s="1"/>
  <c r="J104" i="1"/>
  <c r="J109" i="1"/>
  <c r="J116" i="1"/>
  <c r="J108" i="1" s="1"/>
  <c r="J114" i="1"/>
  <c r="K102" i="1"/>
  <c r="K104" i="1"/>
  <c r="K101" i="1"/>
  <c r="K109" i="1"/>
  <c r="K116" i="1"/>
  <c r="K114" i="1"/>
  <c r="K108" i="1"/>
  <c r="I180" i="1"/>
  <c r="I181" i="1"/>
  <c r="I207" i="1" s="1"/>
  <c r="H207" i="1" s="1"/>
  <c r="J180" i="1"/>
  <c r="J206" i="1" s="1"/>
  <c r="J181" i="1"/>
  <c r="K180" i="1"/>
  <c r="K181" i="1"/>
  <c r="K207" i="1" s="1"/>
  <c r="J367" i="1"/>
  <c r="J366" i="1" s="1"/>
  <c r="J372" i="1"/>
  <c r="K367" i="1"/>
  <c r="K372" i="1"/>
  <c r="H372" i="1" s="1"/>
  <c r="I320" i="1"/>
  <c r="H320" i="1" s="1"/>
  <c r="I360" i="1"/>
  <c r="I363" i="1"/>
  <c r="J275" i="1"/>
  <c r="J285" i="1"/>
  <c r="J294" i="1"/>
  <c r="J303" i="1"/>
  <c r="J320" i="1"/>
  <c r="J309" i="1"/>
  <c r="J316" i="1"/>
  <c r="J338" i="1"/>
  <c r="J333" i="1"/>
  <c r="J324" i="1"/>
  <c r="J329" i="1"/>
  <c r="J274" i="1"/>
  <c r="J344" i="1"/>
  <c r="J355" i="1"/>
  <c r="J360" i="1"/>
  <c r="J363" i="1"/>
  <c r="K275" i="1"/>
  <c r="K285" i="1"/>
  <c r="K294" i="1"/>
  <c r="K303" i="1"/>
  <c r="K320" i="1"/>
  <c r="K309" i="1"/>
  <c r="K316" i="1"/>
  <c r="K338" i="1"/>
  <c r="K333" i="1"/>
  <c r="K324" i="1"/>
  <c r="K329" i="1"/>
  <c r="K274" i="1"/>
  <c r="K344" i="1"/>
  <c r="K355" i="1"/>
  <c r="K360" i="1"/>
  <c r="K363" i="1"/>
  <c r="I214" i="1"/>
  <c r="I216" i="1"/>
  <c r="I220" i="1"/>
  <c r="I226" i="1"/>
  <c r="H226" i="1" s="1"/>
  <c r="I229" i="1"/>
  <c r="I232" i="1"/>
  <c r="H232" i="1" s="1"/>
  <c r="I235" i="1"/>
  <c r="I223" i="1"/>
  <c r="I238" i="1"/>
  <c r="I243" i="1"/>
  <c r="H243" i="1" s="1"/>
  <c r="I246" i="1"/>
  <c r="I251" i="1"/>
  <c r="I256" i="1"/>
  <c r="I261" i="1"/>
  <c r="I265" i="1"/>
  <c r="I269" i="1"/>
  <c r="J214" i="1"/>
  <c r="J216" i="1"/>
  <c r="J220" i="1"/>
  <c r="J226" i="1"/>
  <c r="J229" i="1"/>
  <c r="J232" i="1"/>
  <c r="J235" i="1"/>
  <c r="H235" i="1" s="1"/>
  <c r="J223" i="1"/>
  <c r="J240" i="1"/>
  <c r="J243" i="1"/>
  <c r="J246" i="1"/>
  <c r="J251" i="1"/>
  <c r="J256" i="1"/>
  <c r="J261" i="1"/>
  <c r="J265" i="1"/>
  <c r="J269" i="1"/>
  <c r="K214" i="1"/>
  <c r="H214" i="1" s="1"/>
  <c r="K216" i="1"/>
  <c r="K220" i="1"/>
  <c r="K226" i="1"/>
  <c r="K229" i="1"/>
  <c r="K232" i="1"/>
  <c r="K235" i="1"/>
  <c r="K223" i="1"/>
  <c r="K240" i="1"/>
  <c r="K243" i="1"/>
  <c r="K246" i="1"/>
  <c r="K251" i="1"/>
  <c r="K256" i="1"/>
  <c r="K261" i="1"/>
  <c r="K265" i="1"/>
  <c r="K269" i="1"/>
  <c r="K245" i="1"/>
  <c r="I378" i="1"/>
  <c r="I377" i="1"/>
  <c r="J378" i="1"/>
  <c r="J377" i="1"/>
  <c r="K378" i="1"/>
  <c r="K377" i="1"/>
  <c r="I183" i="1"/>
  <c r="I81" i="1"/>
  <c r="I82" i="1"/>
  <c r="I83" i="1"/>
  <c r="I186" i="1" s="1"/>
  <c r="I84" i="1"/>
  <c r="I187" i="1" s="1"/>
  <c r="I87" i="1"/>
  <c r="I88" i="1"/>
  <c r="I189" i="1" s="1"/>
  <c r="I190" i="1"/>
  <c r="I85" i="1"/>
  <c r="I191" i="1"/>
  <c r="I86" i="1"/>
  <c r="I192" i="1"/>
  <c r="I90" i="1"/>
  <c r="I193" i="1"/>
  <c r="I92" i="1"/>
  <c r="I195" i="1"/>
  <c r="I93" i="1"/>
  <c r="I196" i="1"/>
  <c r="H196" i="1" s="1"/>
  <c r="I119" i="1"/>
  <c r="I200" i="1" s="1"/>
  <c r="I120" i="1"/>
  <c r="I121" i="1"/>
  <c r="I202" i="1" s="1"/>
  <c r="I122" i="1"/>
  <c r="I123" i="1"/>
  <c r="I124" i="1"/>
  <c r="I206" i="1"/>
  <c r="J183" i="1"/>
  <c r="J81" i="1"/>
  <c r="J184" i="1"/>
  <c r="J82" i="1"/>
  <c r="J185" i="1"/>
  <c r="J83" i="1"/>
  <c r="J186" i="1"/>
  <c r="J84" i="1"/>
  <c r="J187" i="1"/>
  <c r="J87" i="1"/>
  <c r="J188" i="1"/>
  <c r="J88" i="1"/>
  <c r="J189" i="1"/>
  <c r="J89" i="1"/>
  <c r="J190" i="1"/>
  <c r="J85" i="1"/>
  <c r="J191" i="1"/>
  <c r="J86" i="1"/>
  <c r="J192" i="1"/>
  <c r="J90" i="1"/>
  <c r="J193" i="1"/>
  <c r="J91" i="1"/>
  <c r="J194" i="1"/>
  <c r="J92" i="1"/>
  <c r="J195" i="1"/>
  <c r="J93" i="1"/>
  <c r="J196" i="1"/>
  <c r="J95" i="1"/>
  <c r="J198" i="1"/>
  <c r="J96" i="1"/>
  <c r="J199" i="1"/>
  <c r="H199" i="1" s="1"/>
  <c r="J119" i="1"/>
  <c r="J200" i="1"/>
  <c r="J120" i="1"/>
  <c r="J201" i="1"/>
  <c r="J121" i="1"/>
  <c r="J202" i="1"/>
  <c r="J122" i="1"/>
  <c r="J203" i="1"/>
  <c r="J123" i="1"/>
  <c r="J204" i="1"/>
  <c r="J124" i="1"/>
  <c r="J205" i="1"/>
  <c r="J207" i="1"/>
  <c r="J97" i="1"/>
  <c r="J208" i="1"/>
  <c r="J98" i="1"/>
  <c r="J209" i="1"/>
  <c r="K183" i="1"/>
  <c r="K81" i="1"/>
  <c r="K184" i="1" s="1"/>
  <c r="K82" i="1"/>
  <c r="K185" i="1" s="1"/>
  <c r="K83" i="1"/>
  <c r="K186" i="1" s="1"/>
  <c r="K84" i="1"/>
  <c r="K87" i="1"/>
  <c r="K188" i="1" s="1"/>
  <c r="K88" i="1"/>
  <c r="K189" i="1" s="1"/>
  <c r="K89" i="1"/>
  <c r="K190" i="1" s="1"/>
  <c r="K85" i="1"/>
  <c r="K86" i="1"/>
  <c r="K90" i="1"/>
  <c r="K193" i="1" s="1"/>
  <c r="K91" i="1"/>
  <c r="K194" i="1" s="1"/>
  <c r="K92" i="1"/>
  <c r="K93" i="1"/>
  <c r="K196" i="1" s="1"/>
  <c r="K95" i="1"/>
  <c r="K198" i="1" s="1"/>
  <c r="K96" i="1"/>
  <c r="K199" i="1" s="1"/>
  <c r="K119" i="1"/>
  <c r="K120" i="1"/>
  <c r="K201" i="1" s="1"/>
  <c r="K121" i="1"/>
  <c r="K202" i="1" s="1"/>
  <c r="K122" i="1"/>
  <c r="K123" i="1"/>
  <c r="K204" i="1" s="1"/>
  <c r="K124" i="1"/>
  <c r="K205" i="1" s="1"/>
  <c r="K206" i="1"/>
  <c r="H206" i="1" s="1"/>
  <c r="K97" i="1"/>
  <c r="K208" i="1" s="1"/>
  <c r="K98" i="1"/>
  <c r="K209" i="1" s="1"/>
  <c r="H54" i="1"/>
  <c r="I393" i="1"/>
  <c r="I406" i="1"/>
  <c r="I405" i="1"/>
  <c r="I94" i="1"/>
  <c r="I197" i="1" s="1"/>
  <c r="H197" i="1" s="1"/>
  <c r="I382" i="1"/>
  <c r="I383" i="1"/>
  <c r="H383" i="1" s="1"/>
  <c r="I387" i="1"/>
  <c r="I389" i="1"/>
  <c r="I392" i="1"/>
  <c r="I417" i="1"/>
  <c r="I419" i="1"/>
  <c r="I402" i="1"/>
  <c r="I401" i="1"/>
  <c r="K94" i="1"/>
  <c r="H94" i="1" s="1"/>
  <c r="J94" i="1"/>
  <c r="J197" i="1" s="1"/>
  <c r="H58" i="1"/>
  <c r="H62" i="1"/>
  <c r="K408" i="1"/>
  <c r="J408" i="1"/>
  <c r="J447" i="1" s="1"/>
  <c r="I409" i="1"/>
  <c r="H307" i="1"/>
  <c r="H306" i="1"/>
  <c r="K384" i="1"/>
  <c r="K423" i="1" s="1"/>
  <c r="K386" i="1"/>
  <c r="K388" i="1"/>
  <c r="K390" i="1"/>
  <c r="K391" i="1"/>
  <c r="K430" i="1" s="1"/>
  <c r="K400" i="1"/>
  <c r="K411" i="1"/>
  <c r="K416" i="1"/>
  <c r="K418" i="1"/>
  <c r="K457" i="1" s="1"/>
  <c r="K394" i="1"/>
  <c r="K398" i="1"/>
  <c r="K437" i="1" s="1"/>
  <c r="K396" i="1"/>
  <c r="K409" i="1"/>
  <c r="K448" i="1" s="1"/>
  <c r="K385" i="1"/>
  <c r="K395" i="1"/>
  <c r="K399" i="1"/>
  <c r="K397" i="1"/>
  <c r="K436" i="1" s="1"/>
  <c r="K410" i="1"/>
  <c r="K449" i="1"/>
  <c r="J384" i="1"/>
  <c r="J386" i="1"/>
  <c r="J388" i="1"/>
  <c r="J390" i="1"/>
  <c r="J391" i="1"/>
  <c r="J400" i="1"/>
  <c r="H400" i="1" s="1"/>
  <c r="J411" i="1"/>
  <c r="J450" i="1" s="1"/>
  <c r="J416" i="1"/>
  <c r="J418" i="1"/>
  <c r="J394" i="1"/>
  <c r="J398" i="1"/>
  <c r="H398" i="1"/>
  <c r="J409" i="1"/>
  <c r="J385" i="1"/>
  <c r="J395" i="1"/>
  <c r="J399" i="1"/>
  <c r="J397" i="1"/>
  <c r="J436" i="1" s="1"/>
  <c r="H436" i="1" s="1"/>
  <c r="J410" i="1"/>
  <c r="I399" i="1"/>
  <c r="I386" i="1"/>
  <c r="I425" i="1" s="1"/>
  <c r="I388" i="1"/>
  <c r="I390" i="1"/>
  <c r="I429" i="1" s="1"/>
  <c r="I391" i="1"/>
  <c r="I416" i="1"/>
  <c r="I455" i="1" s="1"/>
  <c r="I418" i="1"/>
  <c r="I394" i="1"/>
  <c r="I395" i="1"/>
  <c r="I397" i="1"/>
  <c r="J449" i="1"/>
  <c r="H449" i="1" s="1"/>
  <c r="I449" i="1"/>
  <c r="H346" i="1"/>
  <c r="I436" i="1"/>
  <c r="H296" i="1"/>
  <c r="K382" i="1"/>
  <c r="K421" i="1" s="1"/>
  <c r="K383" i="1"/>
  <c r="K387" i="1"/>
  <c r="K426" i="1" s="1"/>
  <c r="K389" i="1"/>
  <c r="K392" i="1"/>
  <c r="K404" i="1"/>
  <c r="K413" i="1"/>
  <c r="K452" i="1" s="1"/>
  <c r="K417" i="1"/>
  <c r="K419" i="1"/>
  <c r="K402" i="1"/>
  <c r="K403" i="1"/>
  <c r="K442" i="1" s="1"/>
  <c r="K401" i="1"/>
  <c r="K412" i="1"/>
  <c r="J382" i="1"/>
  <c r="J383" i="1"/>
  <c r="J387" i="1"/>
  <c r="J389" i="1"/>
  <c r="J392" i="1"/>
  <c r="J431" i="1" s="1"/>
  <c r="J404" i="1"/>
  <c r="J413" i="1"/>
  <c r="J452" i="1" s="1"/>
  <c r="J417" i="1"/>
  <c r="J456" i="1" s="1"/>
  <c r="J419" i="1"/>
  <c r="J402" i="1"/>
  <c r="J403" i="1"/>
  <c r="J401" i="1"/>
  <c r="J412" i="1"/>
  <c r="J451" i="1" s="1"/>
  <c r="K438" i="1"/>
  <c r="I438" i="1"/>
  <c r="H287" i="1"/>
  <c r="K393" i="1"/>
  <c r="K415" i="1"/>
  <c r="K406" i="1"/>
  <c r="K445" i="1" s="1"/>
  <c r="K407" i="1"/>
  <c r="K446" i="1" s="1"/>
  <c r="K405" i="1"/>
  <c r="K414" i="1"/>
  <c r="J393" i="1"/>
  <c r="J432" i="1" s="1"/>
  <c r="J415" i="1"/>
  <c r="J406" i="1"/>
  <c r="J445" i="1" s="1"/>
  <c r="J407" i="1"/>
  <c r="J446" i="1"/>
  <c r="H446" i="1" s="1"/>
  <c r="J405" i="1"/>
  <c r="J444" i="1"/>
  <c r="J414" i="1"/>
  <c r="K451" i="1"/>
  <c r="I451" i="1"/>
  <c r="K453" i="1"/>
  <c r="J453" i="1"/>
  <c r="I453" i="1"/>
  <c r="H350" i="1"/>
  <c r="H348" i="1"/>
  <c r="I444" i="1"/>
  <c r="H300" i="1"/>
  <c r="H280" i="1"/>
  <c r="I445" i="1"/>
  <c r="H291" i="1"/>
  <c r="J440" i="1"/>
  <c r="I440" i="1"/>
  <c r="H298" i="1"/>
  <c r="I442" i="1"/>
  <c r="H442" i="1" s="1"/>
  <c r="K441" i="1"/>
  <c r="J441" i="1"/>
  <c r="H289" i="1"/>
  <c r="G303" i="1"/>
  <c r="G294" i="1"/>
  <c r="H89" i="1"/>
  <c r="H44" i="1"/>
  <c r="H46" i="1"/>
  <c r="H67" i="1"/>
  <c r="H45" i="1"/>
  <c r="I131" i="1"/>
  <c r="J131" i="1"/>
  <c r="K131" i="1"/>
  <c r="I134" i="1"/>
  <c r="H134" i="1" s="1"/>
  <c r="J134" i="1"/>
  <c r="K134" i="1"/>
  <c r="I137" i="1"/>
  <c r="J137" i="1"/>
  <c r="K137" i="1"/>
  <c r="I140" i="1"/>
  <c r="H140" i="1" s="1"/>
  <c r="J140" i="1"/>
  <c r="K140" i="1"/>
  <c r="I143" i="1"/>
  <c r="J143" i="1"/>
  <c r="K143" i="1"/>
  <c r="I146" i="1"/>
  <c r="H146" i="1" s="1"/>
  <c r="J146" i="1"/>
  <c r="K146" i="1"/>
  <c r="I149" i="1"/>
  <c r="J149" i="1"/>
  <c r="K149" i="1"/>
  <c r="I152" i="1"/>
  <c r="H152" i="1" s="1"/>
  <c r="J152" i="1"/>
  <c r="K152" i="1"/>
  <c r="I155" i="1"/>
  <c r="J155" i="1"/>
  <c r="K155" i="1"/>
  <c r="I158" i="1"/>
  <c r="H158" i="1" s="1"/>
  <c r="J158" i="1"/>
  <c r="K158" i="1"/>
  <c r="I161" i="1"/>
  <c r="J161" i="1"/>
  <c r="K161" i="1"/>
  <c r="I164" i="1"/>
  <c r="H164" i="1" s="1"/>
  <c r="J164" i="1"/>
  <c r="K164" i="1"/>
  <c r="I167" i="1"/>
  <c r="J167" i="1"/>
  <c r="K167" i="1"/>
  <c r="I170" i="1"/>
  <c r="H170" i="1" s="1"/>
  <c r="J170" i="1"/>
  <c r="K170" i="1"/>
  <c r="I173" i="1"/>
  <c r="J173" i="1"/>
  <c r="K173" i="1"/>
  <c r="I128" i="1"/>
  <c r="H128" i="1" s="1"/>
  <c r="J128" i="1"/>
  <c r="K128" i="1"/>
  <c r="I176" i="1"/>
  <c r="J176" i="1"/>
  <c r="K176" i="1"/>
  <c r="K127" i="1"/>
  <c r="K126" i="1" s="1"/>
  <c r="H178" i="1"/>
  <c r="H177" i="1"/>
  <c r="H56" i="1"/>
  <c r="H55" i="1"/>
  <c r="H95" i="1"/>
  <c r="H63" i="1"/>
  <c r="H59" i="1"/>
  <c r="H60" i="1"/>
  <c r="H331" i="1"/>
  <c r="H326" i="1"/>
  <c r="H335" i="1"/>
  <c r="H340" i="1"/>
  <c r="H318" i="1"/>
  <c r="H311" i="1"/>
  <c r="K434" i="1"/>
  <c r="J434" i="1"/>
  <c r="I434" i="1"/>
  <c r="H395" i="1"/>
  <c r="H322" i="1"/>
  <c r="H102" i="1"/>
  <c r="H104" i="1"/>
  <c r="J112" i="1"/>
  <c r="K112" i="1"/>
  <c r="H113" i="1"/>
  <c r="H216" i="1"/>
  <c r="H223" i="1"/>
  <c r="H229" i="1"/>
  <c r="H238" i="1"/>
  <c r="K424" i="1"/>
  <c r="J424" i="1"/>
  <c r="H424" i="1" s="1"/>
  <c r="H251" i="1"/>
  <c r="H261" i="1"/>
  <c r="H269" i="1"/>
  <c r="H244" i="1"/>
  <c r="H242" i="1"/>
  <c r="H241" i="1"/>
  <c r="G240" i="1"/>
  <c r="H121" i="1"/>
  <c r="I381" i="1"/>
  <c r="H333" i="1"/>
  <c r="H324" i="1"/>
  <c r="H316" i="1"/>
  <c r="H303" i="1"/>
  <c r="H294" i="1"/>
  <c r="H285" i="1"/>
  <c r="J437" i="1"/>
  <c r="H437" i="1" s="1"/>
  <c r="K435" i="1"/>
  <c r="J435" i="1"/>
  <c r="I435" i="1"/>
  <c r="G25" i="1"/>
  <c r="G28" i="1"/>
  <c r="G338" i="1"/>
  <c r="G333" i="1"/>
  <c r="G329" i="1"/>
  <c r="G324" i="1"/>
  <c r="G320" i="1"/>
  <c r="G316" i="1"/>
  <c r="G309" i="1"/>
  <c r="J448" i="1"/>
  <c r="H448" i="1" s="1"/>
  <c r="I448" i="1"/>
  <c r="H409" i="1"/>
  <c r="H345" i="1"/>
  <c r="H330" i="1"/>
  <c r="H327" i="1"/>
  <c r="H325" i="1"/>
  <c r="H336" i="1"/>
  <c r="H334" i="1"/>
  <c r="H341" i="1"/>
  <c r="H339" i="1"/>
  <c r="H317" i="1"/>
  <c r="H312" i="1"/>
  <c r="H310" i="1"/>
  <c r="H435" i="1"/>
  <c r="H321" i="1"/>
  <c r="H295" i="1"/>
  <c r="H304" i="1"/>
  <c r="H277" i="1"/>
  <c r="K433" i="1"/>
  <c r="J433" i="1"/>
  <c r="H286" i="1"/>
  <c r="H217" i="1"/>
  <c r="H239" i="1"/>
  <c r="H279" i="1"/>
  <c r="H93" i="1"/>
  <c r="H61" i="1"/>
  <c r="H43" i="1"/>
  <c r="H27" i="1"/>
  <c r="H69" i="1"/>
  <c r="H66" i="1"/>
  <c r="H96" i="1"/>
  <c r="H38" i="1"/>
  <c r="H37" i="1"/>
  <c r="H23" i="1"/>
  <c r="H22" i="1"/>
  <c r="H29" i="1"/>
  <c r="H36" i="1"/>
  <c r="H35" i="1"/>
  <c r="H26" i="1"/>
  <c r="H65" i="1"/>
  <c r="G64" i="1"/>
  <c r="H42" i="1"/>
  <c r="H68" i="1"/>
  <c r="G67" i="1"/>
  <c r="H163" i="1"/>
  <c r="H21" i="1"/>
  <c r="H20" i="1"/>
  <c r="H130" i="1"/>
  <c r="H129" i="1"/>
  <c r="G128" i="1"/>
  <c r="I118" i="1"/>
  <c r="I421" i="1"/>
  <c r="I422" i="1"/>
  <c r="I423" i="1"/>
  <c r="H423" i="1" s="1"/>
  <c r="I426" i="1"/>
  <c r="I427" i="1"/>
  <c r="I428" i="1"/>
  <c r="I430" i="1"/>
  <c r="I431" i="1"/>
  <c r="I432" i="1"/>
  <c r="I439" i="1"/>
  <c r="I443" i="1"/>
  <c r="I447" i="1"/>
  <c r="I450" i="1"/>
  <c r="I454" i="1"/>
  <c r="H454" i="1" s="1"/>
  <c r="I456" i="1"/>
  <c r="I457" i="1"/>
  <c r="I458" i="1"/>
  <c r="G344" i="1"/>
  <c r="G275" i="1"/>
  <c r="G30" i="1"/>
  <c r="I14" i="1"/>
  <c r="I13" i="1"/>
  <c r="I11" i="1" s="1"/>
  <c r="H11" i="1" s="1"/>
  <c r="I12" i="1"/>
  <c r="K431" i="1"/>
  <c r="K425" i="1"/>
  <c r="K427" i="1"/>
  <c r="K428" i="1"/>
  <c r="K429" i="1"/>
  <c r="K432" i="1"/>
  <c r="K439" i="1"/>
  <c r="K443" i="1"/>
  <c r="K447" i="1"/>
  <c r="K450" i="1"/>
  <c r="K454" i="1"/>
  <c r="K455" i="1"/>
  <c r="K456" i="1"/>
  <c r="K458" i="1"/>
  <c r="H458" i="1" s="1"/>
  <c r="K422" i="1"/>
  <c r="J423" i="1"/>
  <c r="J425" i="1"/>
  <c r="J427" i="1"/>
  <c r="J428" i="1"/>
  <c r="J429" i="1"/>
  <c r="H429" i="1" s="1"/>
  <c r="J430" i="1"/>
  <c r="H430" i="1"/>
  <c r="J439" i="1"/>
  <c r="H439" i="1" s="1"/>
  <c r="J443" i="1"/>
  <c r="H443" i="1" s="1"/>
  <c r="H447" i="1"/>
  <c r="J454" i="1"/>
  <c r="J455" i="1"/>
  <c r="H455" i="1" s="1"/>
  <c r="J457" i="1"/>
  <c r="J458" i="1"/>
  <c r="J422" i="1"/>
  <c r="H382" i="1"/>
  <c r="G18" i="1"/>
  <c r="G104" i="1"/>
  <c r="G102" i="1"/>
  <c r="H376" i="1"/>
  <c r="H375" i="1"/>
  <c r="H371" i="1"/>
  <c r="H370" i="1"/>
  <c r="H359" i="1"/>
  <c r="H354" i="1"/>
  <c r="H353" i="1"/>
  <c r="H352" i="1"/>
  <c r="H308" i="1"/>
  <c r="H302" i="1"/>
  <c r="H293" i="1"/>
  <c r="H284" i="1"/>
  <c r="H283" i="1"/>
  <c r="H282" i="1"/>
  <c r="H342" i="1"/>
  <c r="H337" i="1"/>
  <c r="H332" i="1"/>
  <c r="H328" i="1"/>
  <c r="H323" i="1"/>
  <c r="H319" i="1"/>
  <c r="H315" i="1"/>
  <c r="H314" i="1"/>
  <c r="H313" i="1"/>
  <c r="H39" i="1"/>
  <c r="H24" i="1"/>
  <c r="H271" i="1"/>
  <c r="H267" i="1"/>
  <c r="H263" i="1"/>
  <c r="H259" i="1"/>
  <c r="H254" i="1"/>
  <c r="H249" i="1"/>
  <c r="H31" i="1"/>
  <c r="G372" i="1"/>
  <c r="G367" i="1"/>
  <c r="G355" i="1"/>
  <c r="G226" i="1"/>
  <c r="G173" i="1"/>
  <c r="G170" i="1"/>
  <c r="G167" i="1"/>
  <c r="G164" i="1"/>
  <c r="G161" i="1"/>
  <c r="G158" i="1"/>
  <c r="G155" i="1"/>
  <c r="G152" i="1"/>
  <c r="G149" i="1"/>
  <c r="G146" i="1"/>
  <c r="G143" i="1"/>
  <c r="G140" i="1"/>
  <c r="G137" i="1"/>
  <c r="G134" i="1"/>
  <c r="G131" i="1"/>
  <c r="G109" i="1"/>
  <c r="H390" i="1"/>
  <c r="H208" i="1"/>
  <c r="H97" i="1"/>
  <c r="H225" i="1"/>
  <c r="H224" i="1"/>
  <c r="H76" i="1"/>
  <c r="H111" i="1"/>
  <c r="H50" i="1"/>
  <c r="H49" i="1"/>
  <c r="G40" i="1"/>
  <c r="H355" i="1"/>
  <c r="H360" i="1"/>
  <c r="H363" i="1"/>
  <c r="H357" i="1"/>
  <c r="H365" i="1"/>
  <c r="H364" i="1"/>
  <c r="H362" i="1"/>
  <c r="H361" i="1"/>
  <c r="H305" i="1"/>
  <c r="H301" i="1"/>
  <c r="H297" i="1"/>
  <c r="H272" i="1"/>
  <c r="H270" i="1"/>
  <c r="H268" i="1"/>
  <c r="H266" i="1"/>
  <c r="H264" i="1"/>
  <c r="H262" i="1"/>
  <c r="H257" i="1"/>
  <c r="H252" i="1"/>
  <c r="H247" i="1"/>
  <c r="H255" i="1"/>
  <c r="H253" i="1"/>
  <c r="H250" i="1"/>
  <c r="H248" i="1"/>
  <c r="H432" i="1"/>
  <c r="H258" i="1"/>
  <c r="H260" i="1"/>
  <c r="H299" i="1"/>
  <c r="H386" i="1"/>
  <c r="H378" i="1"/>
  <c r="H380" i="1"/>
  <c r="H379" i="1"/>
  <c r="H114" i="1"/>
  <c r="H115" i="1"/>
  <c r="H117" i="1"/>
  <c r="J118" i="1"/>
  <c r="H107" i="1"/>
  <c r="H106" i="1"/>
  <c r="H105" i="1"/>
  <c r="H53" i="1"/>
  <c r="H290" i="1"/>
  <c r="H349" i="1"/>
  <c r="G32" i="1"/>
  <c r="H457" i="1"/>
  <c r="H419" i="1"/>
  <c r="H278" i="1"/>
  <c r="H347" i="1"/>
  <c r="H417" i="1"/>
  <c r="H389" i="1"/>
  <c r="H428" i="1"/>
  <c r="H374" i="1"/>
  <c r="H373" i="1"/>
  <c r="H369" i="1"/>
  <c r="H368" i="1"/>
  <c r="H391" i="1"/>
  <c r="H109" i="1"/>
  <c r="H110" i="1"/>
  <c r="H456" i="1"/>
  <c r="H418" i="1"/>
  <c r="H416" i="1"/>
  <c r="H288" i="1"/>
  <c r="H281" i="1"/>
  <c r="H276" i="1"/>
  <c r="H292" i="1"/>
  <c r="H351" i="1"/>
  <c r="H180" i="1"/>
  <c r="H174" i="1"/>
  <c r="H171" i="1"/>
  <c r="H168" i="1"/>
  <c r="H165" i="1"/>
  <c r="H162" i="1"/>
  <c r="H159" i="1"/>
  <c r="H156" i="1"/>
  <c r="H153" i="1"/>
  <c r="H150" i="1"/>
  <c r="H147" i="1"/>
  <c r="H144" i="1"/>
  <c r="H141" i="1"/>
  <c r="H138" i="1"/>
  <c r="H135" i="1"/>
  <c r="H132" i="1"/>
  <c r="H175" i="1"/>
  <c r="H172" i="1"/>
  <c r="H169" i="1"/>
  <c r="H166" i="1"/>
  <c r="H160" i="1"/>
  <c r="H157" i="1"/>
  <c r="H154" i="1"/>
  <c r="H151" i="1"/>
  <c r="H148" i="1"/>
  <c r="H145" i="1"/>
  <c r="H142" i="1"/>
  <c r="H139" i="1"/>
  <c r="H136" i="1"/>
  <c r="H181" i="1"/>
  <c r="H133" i="1"/>
  <c r="H358" i="1"/>
  <c r="H356" i="1"/>
  <c r="H13" i="1"/>
  <c r="H14" i="1"/>
  <c r="H19" i="1"/>
  <c r="H33" i="1"/>
  <c r="H34" i="1"/>
  <c r="G46" i="1"/>
  <c r="H47" i="1"/>
  <c r="H48" i="1"/>
  <c r="G51" i="1"/>
  <c r="H52" i="1"/>
  <c r="G72" i="1"/>
  <c r="H74" i="1"/>
  <c r="G75" i="1"/>
  <c r="G77" i="1"/>
  <c r="H78" i="1"/>
  <c r="H103" i="1"/>
  <c r="H215" i="1"/>
  <c r="H218" i="1"/>
  <c r="H219" i="1"/>
  <c r="H221" i="1"/>
  <c r="H222" i="1"/>
  <c r="H227" i="1"/>
  <c r="H228" i="1"/>
  <c r="H230" i="1"/>
  <c r="H231" i="1"/>
  <c r="G232" i="1"/>
  <c r="H233" i="1"/>
  <c r="H234" i="1"/>
  <c r="H236" i="1"/>
  <c r="H388" i="1"/>
  <c r="H77" i="1"/>
  <c r="H427" i="1"/>
  <c r="H80" i="1"/>
  <c r="H72" i="1"/>
  <c r="H12" i="1"/>
  <c r="J70" i="1"/>
  <c r="K8" i="1"/>
  <c r="I245" i="1"/>
  <c r="H245" i="1" s="1"/>
  <c r="K343" i="1"/>
  <c r="K273" i="1"/>
  <c r="J343" i="1"/>
  <c r="J273" i="1"/>
  <c r="I343" i="1"/>
  <c r="H343" i="1" s="1"/>
  <c r="H425" i="1"/>
  <c r="J127" i="1"/>
  <c r="J126" i="1" s="1"/>
  <c r="J442" i="1"/>
  <c r="H414" i="1"/>
  <c r="H445" i="1"/>
  <c r="H404" i="1"/>
  <c r="H410" i="1"/>
  <c r="H385" i="1"/>
  <c r="H408" i="1"/>
  <c r="H202" i="1"/>
  <c r="K213" i="1"/>
  <c r="K212" i="1" s="1"/>
  <c r="J245" i="1"/>
  <c r="I213" i="1"/>
  <c r="K179" i="1"/>
  <c r="I198" i="1"/>
  <c r="H198" i="1" s="1"/>
  <c r="I274" i="1"/>
  <c r="H183" i="1"/>
  <c r="H451" i="1"/>
  <c r="H189" i="1"/>
  <c r="H193" i="1"/>
  <c r="H377" i="1"/>
  <c r="H274" i="1"/>
  <c r="H190" i="1"/>
  <c r="H186" i="1"/>
  <c r="H384" i="1"/>
  <c r="H415" i="1"/>
  <c r="H412" i="1"/>
  <c r="H407" i="1"/>
  <c r="H406" i="1"/>
  <c r="H275" i="1"/>
  <c r="H344" i="1"/>
  <c r="J426" i="1" l="1"/>
  <c r="H426" i="1" s="1"/>
  <c r="H387" i="1"/>
  <c r="K440" i="1"/>
  <c r="K381" i="1"/>
  <c r="H401" i="1"/>
  <c r="K100" i="1"/>
  <c r="I70" i="1"/>
  <c r="H101" i="1"/>
  <c r="H213" i="1"/>
  <c r="I212" i="1"/>
  <c r="H212" i="1" s="1"/>
  <c r="H397" i="1"/>
  <c r="I127" i="1"/>
  <c r="H75" i="1"/>
  <c r="K444" i="1"/>
  <c r="K420" i="1" s="1"/>
  <c r="H405" i="1"/>
  <c r="H431" i="1"/>
  <c r="I273" i="1"/>
  <c r="H273" i="1" s="1"/>
  <c r="H381" i="1" s="1"/>
  <c r="H420" i="1" s="1"/>
  <c r="H367" i="1"/>
  <c r="K200" i="1"/>
  <c r="H119" i="1"/>
  <c r="K118" i="1"/>
  <c r="K195" i="1"/>
  <c r="H195" i="1" s="1"/>
  <c r="H92" i="1"/>
  <c r="K191" i="1"/>
  <c r="H191" i="1" s="1"/>
  <c r="H85" i="1"/>
  <c r="K187" i="1"/>
  <c r="H187" i="1" s="1"/>
  <c r="H84" i="1"/>
  <c r="H200" i="1"/>
  <c r="J182" i="1"/>
  <c r="I203" i="1"/>
  <c r="H203" i="1" s="1"/>
  <c r="H122" i="1"/>
  <c r="I10" i="1"/>
  <c r="H87" i="1"/>
  <c r="I188" i="1"/>
  <c r="H188" i="1" s="1"/>
  <c r="I8" i="1"/>
  <c r="I79" i="1"/>
  <c r="I184" i="1"/>
  <c r="H81" i="1"/>
  <c r="H256" i="1"/>
  <c r="H240" i="1"/>
  <c r="I108" i="1"/>
  <c r="H108" i="1" s="1"/>
  <c r="H116" i="1"/>
  <c r="H422" i="1"/>
  <c r="H453" i="1"/>
  <c r="J381" i="1"/>
  <c r="I205" i="1"/>
  <c r="H205" i="1" s="1"/>
  <c r="H124" i="1"/>
  <c r="I201" i="1"/>
  <c r="H201" i="1" s="1"/>
  <c r="H120" i="1"/>
  <c r="H265" i="1"/>
  <c r="H246" i="1"/>
  <c r="H220" i="1"/>
  <c r="I9" i="1"/>
  <c r="J9" i="1"/>
  <c r="K79" i="1"/>
  <c r="H392" i="1"/>
  <c r="H450" i="1"/>
  <c r="H83" i="1"/>
  <c r="H434" i="1"/>
  <c r="H88" i="1"/>
  <c r="H173" i="1"/>
  <c r="H161" i="1"/>
  <c r="H149" i="1"/>
  <c r="H137" i="1"/>
  <c r="H440" i="1"/>
  <c r="H403" i="1"/>
  <c r="H394" i="1"/>
  <c r="I433" i="1"/>
  <c r="H433" i="1" s="1"/>
  <c r="I441" i="1"/>
  <c r="H441" i="1" s="1"/>
  <c r="H402" i="1"/>
  <c r="K192" i="1"/>
  <c r="H192" i="1" s="1"/>
  <c r="H86" i="1"/>
  <c r="H123" i="1"/>
  <c r="I204" i="1"/>
  <c r="H204" i="1" s="1"/>
  <c r="I185" i="1"/>
  <c r="H185" i="1" s="1"/>
  <c r="H82" i="1"/>
  <c r="J213" i="1"/>
  <c r="J212" i="1" s="1"/>
  <c r="H309" i="1"/>
  <c r="J179" i="1"/>
  <c r="I179" i="1"/>
  <c r="H179" i="1" s="1"/>
  <c r="I209" i="1"/>
  <c r="H209" i="1" s="1"/>
  <c r="H98" i="1"/>
  <c r="H411" i="1"/>
  <c r="I194" i="1"/>
  <c r="H194" i="1" s="1"/>
  <c r="H91" i="1"/>
  <c r="H90" i="1"/>
  <c r="J8" i="1"/>
  <c r="J7" i="1" s="1"/>
  <c r="K9" i="1"/>
  <c r="J10" i="1"/>
  <c r="I17" i="1"/>
  <c r="H393" i="1"/>
  <c r="J421" i="1"/>
  <c r="H176" i="1"/>
  <c r="H167" i="1"/>
  <c r="H155" i="1"/>
  <c r="H143" i="1"/>
  <c r="H131" i="1"/>
  <c r="H399" i="1"/>
  <c r="J438" i="1"/>
  <c r="H438" i="1" s="1"/>
  <c r="K10" i="1"/>
  <c r="K203" i="1"/>
  <c r="H338" i="1"/>
  <c r="K366" i="1"/>
  <c r="H366" i="1" s="1"/>
  <c r="K17" i="1"/>
  <c r="H17" i="1" s="1"/>
  <c r="H18" i="1"/>
  <c r="H413" i="1"/>
  <c r="I452" i="1"/>
  <c r="H452" i="1" s="1"/>
  <c r="K71" i="1"/>
  <c r="K70" i="1" s="1"/>
  <c r="H79" i="1" l="1"/>
  <c r="H421" i="1"/>
  <c r="J420" i="1"/>
  <c r="K7" i="1"/>
  <c r="H70" i="1"/>
  <c r="K182" i="1"/>
  <c r="H444" i="1"/>
  <c r="I420" i="1"/>
  <c r="H184" i="1"/>
  <c r="I182" i="1"/>
  <c r="H182" i="1" s="1"/>
  <c r="I100" i="1"/>
  <c r="H100" i="1" s="1"/>
  <c r="H118" i="1" s="1"/>
  <c r="I126" i="1"/>
  <c r="H126" i="1" s="1"/>
  <c r="H127" i="1"/>
  <c r="H9" i="1"/>
  <c r="I7" i="1"/>
  <c r="H8" i="1"/>
  <c r="H10" i="1"/>
  <c r="H71" i="1"/>
  <c r="H7" i="1" l="1"/>
</calcChain>
</file>

<file path=xl/sharedStrings.xml><?xml version="1.0" encoding="utf-8"?>
<sst xmlns="http://schemas.openxmlformats.org/spreadsheetml/2006/main" count="1033" uniqueCount="491">
  <si>
    <t>8823                           Обл 19.ЕN.024</t>
  </si>
  <si>
    <t>8823                           Гор 19.ЕN.025</t>
  </si>
  <si>
    <t>8823                           Обл 19.ЕN.025</t>
  </si>
  <si>
    <r>
      <t xml:space="preserve">бюджет города                                  </t>
    </r>
    <r>
      <rPr>
        <sz val="10"/>
        <rFont val="Times New Roman"/>
        <family val="1"/>
        <charset val="204"/>
      </rPr>
      <t xml:space="preserve">0409 020 0281680 414  </t>
    </r>
  </si>
  <si>
    <t>Строительство автомобильной дороги – защитной дамбы Брянск 1 -  Брянск 2 г. Брянска (1 этап). (ПК17+00-ПК47+60)</t>
  </si>
  <si>
    <r>
      <t xml:space="preserve">бюджет города                      </t>
    </r>
    <r>
      <rPr>
        <sz val="10"/>
        <rFont val="Times New Roman"/>
        <family val="1"/>
        <charset val="204"/>
      </rPr>
      <t xml:space="preserve">  0409 020 F116160 414  </t>
    </r>
  </si>
  <si>
    <r>
      <t xml:space="preserve">областной бюджет                                    </t>
    </r>
    <r>
      <rPr>
        <sz val="10"/>
        <rFont val="Times New Roman"/>
        <family val="1"/>
        <charset val="204"/>
      </rPr>
      <t xml:space="preserve"> 0409 020 F116160 414</t>
    </r>
  </si>
  <si>
    <t>Реконструкция объекта: "Технологический комплекс КНС-3 Дорожная, 1 в Володарском районе                                         г. Брянска. Напорный канализационный коллектор. Переход под железной дорогой (на Москву)  в двухтрубном исполнении                                          D 500 мм"</t>
  </si>
  <si>
    <t>Реконструкция объекта: "Самотечный канализационный коллектор от ул. Никитина до технологического комплекса КНС РНС Брянск-1 в Володарском районе                              г. Брянска.  Переход под путепроводом  D 800 мм"</t>
  </si>
  <si>
    <t>Реконструкция объекта: "Самотечный канализационный коллектор по ул. Молодой Гвардии в Бежицком районе г. Брянска.  Переход под железной дорогой D 700 мм"</t>
  </si>
  <si>
    <t>Реконструкция объекта: "Технологический комплекс  КНС-3 Дорожная, 1 в Володарском районе                          г. Брянска. Напорный канализационный коллектор. Переход через р. Снежеть (дюкер) в двухтрубном исполнении D 500 мм"</t>
  </si>
  <si>
    <t>Реконструкция объекта: "Самотечный канализационный коллектор от ул. Никитина до технологического комплекса КНС РНС Брянск-1 в Володарском районе                                     г. Брянска.  Переход под железной дорогой  D 800 мм"</t>
  </si>
  <si>
    <t>Реконструкция объекта: "Технологический комплекс КНС-3 Дорожная, 1 в Володарском районе                             г. Брянска. Напорный канализационный коллектор. Переход под железной дорогой (на Орел)  в двухтрубном исполнении                                 D 500 мм"</t>
  </si>
  <si>
    <t>Реконструкция объекта: "Технологический комплекс КНС РНС Брянск-1 в Володарском районе                              г. Брянска. Напорный канализационный коллектор. Участок от берга р. Десна до колодца-гасителя по                             ул. Калинина в двухтрубном исполнении D 600 мм"</t>
  </si>
  <si>
    <t>Линия наружного освещения по ул. Соборная от                            пр-та Московского д.99                           до д. 95</t>
  </si>
  <si>
    <t xml:space="preserve">Реконструкция объекта: "Технологический комплекс ГКНС Калинина, о/д. 20 в Советском районе г. Брянска. Напорный канализационный коллектор. Переход через                     р. Десна (дюкер) в двухтрубном исполнении                         D 800 мм" </t>
  </si>
  <si>
    <t>Реконструкция объекта: "Самотечный канализационный коллектор №5А по ул. Спартаковской в Советском районе г. Брянска до канализационных очистных сооружений. Переход через р. Десна (дюкер) в двухтрубном исполнении                                                  D 800 мм"</t>
  </si>
  <si>
    <t xml:space="preserve">Реконструкция объекта: "Технологический комплекс КНС РНС Брянск-1 в Володарском районе                                     г. Брянска. Напорный канализационный коллектор. Переход через р. Десна (дюкер) D 600 мм" </t>
  </si>
  <si>
    <t>Реконструкция объекта: "Самотечный канализационный коллектор №4-а  по                                             ул. 2-я Ломоносова,                                         ул. С. Перовской от                     пр. Ст. Димитрова в Советском районе г. Брянска до канализационных очистных сооружений. Переход через                           р. Дена (дюкер) в двухтрубном исполнении                                   D 800 мм"</t>
  </si>
  <si>
    <t>Реконструкция объекта: "Самотечный канализационный коллектор по пр. Московскому в Фокинском районе                                      г. Брянска.  Переход под железной дорогой D 350 мм"</t>
  </si>
  <si>
    <t>Реконструкция объекта: "Самотечный канализационный коллектор по ул. Металлургов в Бежицком районе г. Брянска.  Переход под железной дорогой D 800 мм"</t>
  </si>
  <si>
    <t>Реконструкция объекта: "Напорный канализационный коллектор от технологического комплекса ГКНС-4 ул. Береговой-Флотская до технологического комплекса ГКНС "Первомайская" в Бежицком районе г. Брянска. Переход через р. Десна (дюкер) в двухтрубном исполнении D 800 мм"</t>
  </si>
  <si>
    <t>Линия наружного освещения.  Участок по                                      ул. Сталелитейной  от завода ОАО "БЗСК" до магазина "Строймаркет", по                  ул. Шоссейной от магазина "Строймаркет" до остановки "м-н Автозаводец" в Бежицком районе г. Брянска</t>
  </si>
  <si>
    <r>
      <t xml:space="preserve">бюджет города                                   </t>
    </r>
    <r>
      <rPr>
        <sz val="10"/>
        <rFont val="Times New Roman"/>
        <family val="1"/>
        <charset val="204"/>
      </rPr>
      <t xml:space="preserve"> 0409 020 0281680 414    </t>
    </r>
  </si>
  <si>
    <t xml:space="preserve"> </t>
  </si>
  <si>
    <r>
      <t xml:space="preserve">областной бюджет                                 </t>
    </r>
    <r>
      <rPr>
        <sz val="10"/>
        <rFont val="Times New Roman"/>
        <family val="1"/>
        <charset val="204"/>
      </rPr>
      <t xml:space="preserve">0502 082 02S1270 414  </t>
    </r>
  </si>
  <si>
    <r>
      <t xml:space="preserve">бюджет города                         </t>
    </r>
    <r>
      <rPr>
        <sz val="10"/>
        <rFont val="Times New Roman"/>
        <family val="1"/>
        <charset val="204"/>
      </rPr>
      <t>0502 082 02S1270 414</t>
    </r>
  </si>
  <si>
    <r>
      <t xml:space="preserve">бюджет города                                    </t>
    </r>
    <r>
      <rPr>
        <sz val="10"/>
        <rFont val="Times New Roman"/>
        <family val="1"/>
        <charset val="204"/>
      </rPr>
      <t xml:space="preserve"> 0505 080 G552430 414  </t>
    </r>
  </si>
  <si>
    <t>Приют для безнадзорных животных (собак и кошек)</t>
  </si>
  <si>
    <t>Непрограмное мероприятие</t>
  </si>
  <si>
    <t>Мощность объекта капитального строительства, подлежащего вводу, мощность объекта недвижимого имущества</t>
  </si>
  <si>
    <t>Физическая культура и спорт в городе Брянске</t>
  </si>
  <si>
    <t>9475                                                   Гор 25.SP.029</t>
  </si>
  <si>
    <t>9475                                                   Обл 25.SP.029</t>
  </si>
  <si>
    <t>Спортивно-оздоровительный комплекс в Фокинском районе г. Брянска</t>
  </si>
  <si>
    <t>9475                                                   Гор 25.SP.030</t>
  </si>
  <si>
    <t>9475                                                   Обл 25.SP.030</t>
  </si>
  <si>
    <t xml:space="preserve">Муниципальная программа "Жилищно-коммунальное хозяйство города Брянска" </t>
  </si>
  <si>
    <t>Муниципальная программа "Жилищно-коммунальное хозяйство города Брянска"</t>
  </si>
  <si>
    <t>Муниципальная программа "Повышение безопасности дорожного движения в городе Брянске"</t>
  </si>
  <si>
    <t>0,44 км</t>
  </si>
  <si>
    <t>в том числе:</t>
  </si>
  <si>
    <t>ПЕРЕЧЕНЬ</t>
  </si>
  <si>
    <t>Сметная стоимость или предполагаемая  (предельная) сметная стоимость объекта капитального строительства или стоимость объекта недвижимого имущества, в ценах текущего года</t>
  </si>
  <si>
    <t>Срок планируемого ввода в эксплуатацию (приобрете-ния) объекта капитального строительства (объекта недвижимого имущества)</t>
  </si>
  <si>
    <t>1. Главный распорядитель бюджетных средств КОМИТЕТ ПО ЖИЛИЩНО-КОММУНАЛЬНОМУ ХОЗЯЙСТВУ БРЯНСКОЙ ГОРОДСКОЙ АДМИНИСТРАЦИИ (008)</t>
  </si>
  <si>
    <t>1.1. Заказчик - МКУ "Управление жилищно-коммунального хозяйства" г. Брянска</t>
  </si>
  <si>
    <t>2. Главный распорядитель бюджетных средств УПРАВЛЕНИЕ ПО СТРОИТЕЛЬСТВУ И РАЗВИТИЮ ТЕРРИТОРИИ ГОРОДА БРЯНСКА (009)</t>
  </si>
  <si>
    <t>бюджет города</t>
  </si>
  <si>
    <t>областной бюджет</t>
  </si>
  <si>
    <t>Всего капитальных вложений, в т.ч.</t>
  </si>
  <si>
    <t>2.1. Заказчик -  МКУ "Управление капитального строительства" г. Брянска</t>
  </si>
  <si>
    <t>строительство</t>
  </si>
  <si>
    <t>Итого по МКУ "УЖКХ"                          г. Брянска:</t>
  </si>
  <si>
    <t>объектов капитального строительства и объектов недвижимости, приобретаемых для муниципальных нужд города Брянска, на 2020 год и на плановый период 2021 и 2022 годов</t>
  </si>
  <si>
    <t>Муниципальная программа "Развитие образования в городе Брянске"</t>
  </si>
  <si>
    <r>
      <t xml:space="preserve">бюджет города                    </t>
    </r>
    <r>
      <rPr>
        <sz val="10"/>
        <rFont val="Times New Roman"/>
        <family val="1"/>
        <charset val="204"/>
      </rPr>
      <t xml:space="preserve"> 0701 051 Р252320 414</t>
    </r>
  </si>
  <si>
    <t>20-52320-00000-00000                                                             Гор  16.ED.038</t>
  </si>
  <si>
    <t>20-52320-00000-00000                     Обл 16.ED.038</t>
  </si>
  <si>
    <t>20-52320-00000-00000                     Гор 16.ED.024</t>
  </si>
  <si>
    <t>20-52320-00000-00000                    Обл 16.ED.024</t>
  </si>
  <si>
    <t>20-52320-00000-00000                     Фед 16.ED.024</t>
  </si>
  <si>
    <t>Блочно-модульная котельная по адресу:  г. Брянск, ул. 2-я Почепская, 36А</t>
  </si>
  <si>
    <t>20-50210-69314-15001                             Фед 19.RS.021</t>
  </si>
  <si>
    <t>20-50210-69314-15001                          Обл 19.RS.021</t>
  </si>
  <si>
    <t xml:space="preserve">20-50210-69314-15001                            </t>
  </si>
  <si>
    <t xml:space="preserve">20-50210-69314-15001                           </t>
  </si>
  <si>
    <t>20-50210-69314-15001                            Гор 19.RS.021</t>
  </si>
  <si>
    <t>20-52320-00000-00000                                                            Гор  16.ED.037</t>
  </si>
  <si>
    <t>20-52320-00000-00000                    Обл 16.ED.037</t>
  </si>
  <si>
    <t>20-52320-00000-00000                     Фед 16.ED.037</t>
  </si>
  <si>
    <t>20-52320-00000-00000                      Гор  16.ED.025</t>
  </si>
  <si>
    <t>20-52320-00000-00000                     Обл 16.ED.025</t>
  </si>
  <si>
    <t>20-52320-00000-00000                      Фед 16.ED.025</t>
  </si>
  <si>
    <t>20-55200-00000-00000                    Гор  20.ED.005</t>
  </si>
  <si>
    <t>20-55200-00000-00000                     Обл 20.ED.005</t>
  </si>
  <si>
    <t>20-55200-00000-00000                     Фед 20.ED.005</t>
  </si>
  <si>
    <t>20-55200-00000-00000                     Гор  20.ED.004</t>
  </si>
  <si>
    <t>20-55200-00000-00000                      Обл 20.ED.004</t>
  </si>
  <si>
    <t>20-55200-00000-00000                      Фед 20.ED.004</t>
  </si>
  <si>
    <t xml:space="preserve">20-52320-00000-00000 </t>
  </si>
  <si>
    <t xml:space="preserve">20-55200-00000-00000                 </t>
  </si>
  <si>
    <r>
      <t xml:space="preserve">8115      </t>
    </r>
    <r>
      <rPr>
        <sz val="10"/>
        <color indexed="10"/>
        <rFont val="Times New Roman"/>
        <family val="1"/>
        <charset val="204"/>
      </rPr>
      <t xml:space="preserve">            </t>
    </r>
  </si>
  <si>
    <r>
      <t>8115</t>
    </r>
    <r>
      <rPr>
        <sz val="10"/>
        <color indexed="10"/>
        <rFont val="Times New Roman"/>
        <family val="1"/>
        <charset val="204"/>
      </rPr>
      <t xml:space="preserve">                    </t>
    </r>
    <r>
      <rPr>
        <sz val="10"/>
        <rFont val="Times New Roman"/>
        <family val="1"/>
        <charset val="204"/>
      </rPr>
      <t xml:space="preserve"> </t>
    </r>
  </si>
  <si>
    <t xml:space="preserve">9475                                                   </t>
  </si>
  <si>
    <r>
      <t xml:space="preserve">бюджет города                              </t>
    </r>
    <r>
      <rPr>
        <sz val="10"/>
        <rFont val="Times New Roman"/>
        <family val="1"/>
        <charset val="204"/>
      </rPr>
      <t xml:space="preserve">0505 082 0281680 414 </t>
    </r>
    <r>
      <rPr>
        <i/>
        <sz val="10"/>
        <rFont val="Times New Roman"/>
        <family val="1"/>
        <charset val="204"/>
      </rPr>
      <t xml:space="preserve"> </t>
    </r>
  </si>
  <si>
    <t>20-52320-00000-15002                   Обл 16.ED.024</t>
  </si>
  <si>
    <t xml:space="preserve">20-52320-00000-15002 </t>
  </si>
  <si>
    <t>20-52320-00000-15003                     Обл 16.ED.025</t>
  </si>
  <si>
    <t xml:space="preserve">20-52320-00000-15003 </t>
  </si>
  <si>
    <t>20-52320-00000-15001                    Обл 16.ED.037</t>
  </si>
  <si>
    <t xml:space="preserve">20-52320-00000-15001 </t>
  </si>
  <si>
    <t>20-52320-00000-15002                     Фед 16.ED.024</t>
  </si>
  <si>
    <t>20-52320-00000-15002</t>
  </si>
  <si>
    <t>20-52320-00000-15003                      Фед 16.ED.025</t>
  </si>
  <si>
    <t>20-52320-00000-15001                     Фед 16.ED.037</t>
  </si>
  <si>
    <t>20-52320-00000-15003</t>
  </si>
  <si>
    <t>20-52320-00000-15001</t>
  </si>
  <si>
    <t>20-55200-00000-15001                   Обл 20.ED.004</t>
  </si>
  <si>
    <t>20-55200-00000-15001                      Фед 20.ED.004</t>
  </si>
  <si>
    <t xml:space="preserve">20-55200-00000-15001               </t>
  </si>
  <si>
    <t xml:space="preserve">20-55200-00000-15001                </t>
  </si>
  <si>
    <t xml:space="preserve">20-55200-00000-15001              </t>
  </si>
  <si>
    <t>20-52320-00000-15002                     Гор 16.ED.024</t>
  </si>
  <si>
    <t>20-52320-00000-15003                      Гор  16.ED.025</t>
  </si>
  <si>
    <t>20-52320-00000-15001                                                          Гор  16.ED.037</t>
  </si>
  <si>
    <t>20-55200-00000-15001                     Гор  20.ED.004</t>
  </si>
  <si>
    <t>20-52320-00000-00000                     Фед 16.ED.038</t>
  </si>
  <si>
    <t>Управление по строительству и развитию территории города Брянска</t>
  </si>
  <si>
    <t>0,46 МВт</t>
  </si>
  <si>
    <t>0,267 км</t>
  </si>
  <si>
    <t>Остаток сметной стоимости объекта капитального строительства по состоянию               на 1 января 2020 года, в ценах текущего года</t>
  </si>
  <si>
    <t>ориентировочно 1820 м.п.</t>
  </si>
  <si>
    <t>ориентировочно    7 000 000,00</t>
  </si>
  <si>
    <t>ориентир.               4 500 м.п.</t>
  </si>
  <si>
    <t>2576 м.п.</t>
  </si>
  <si>
    <t>ориентировочно 5 500 000,00</t>
  </si>
  <si>
    <t>ориентировочно 7 400 000,00</t>
  </si>
  <si>
    <t>ориентировочно 6 500 000,00</t>
  </si>
  <si>
    <t>ориентировочно 6 800 000,00</t>
  </si>
  <si>
    <t>ориентировочно 8 400 000,00</t>
  </si>
  <si>
    <t>ориентировочно     293 828 260,00,00</t>
  </si>
  <si>
    <t>ориентировочно  410953530,05</t>
  </si>
  <si>
    <t>ориентировочно 461 000 000,00</t>
  </si>
  <si>
    <t>Строительство автомобильной дороги – защитной дамбы Брянск 1 -  Брянск 2 г. Брянска (1 этап)</t>
  </si>
  <si>
    <t>22800                               Гор 12.WS.186</t>
  </si>
  <si>
    <t>22800                                        Гор 12.WS.187</t>
  </si>
  <si>
    <t>20-52430-00000-00000               Гор 12.WS.185</t>
  </si>
  <si>
    <t>20-52430-00000-00000                Гор 12.WS.186</t>
  </si>
  <si>
    <t>20-52430-00000-00000                Гор 12.WS.187</t>
  </si>
  <si>
    <r>
      <t xml:space="preserve">областной бюджет                                    </t>
    </r>
    <r>
      <rPr>
        <sz val="10"/>
        <rFont val="Times New Roman"/>
        <family val="1"/>
        <charset val="204"/>
      </rPr>
      <t xml:space="preserve"> 0505 080 G552430 414  </t>
    </r>
  </si>
  <si>
    <t>20-52430-00000-00000              Обл 12.WS.185</t>
  </si>
  <si>
    <t>20-52430-00000-00000              Фед 12.WS.186</t>
  </si>
  <si>
    <t>20-52430-00000-00000              Фед 12.WS.185</t>
  </si>
  <si>
    <t>20-52430-00000-00000              Обл 12.WS.186</t>
  </si>
  <si>
    <t>20-52430-00000-00000              Обл 12.WS.187</t>
  </si>
  <si>
    <t>20-52430-00000-00000               Фед 12.WS.187</t>
  </si>
  <si>
    <t>Водозаборное сооружение на территории технологического комплекса "Дзержинский" по адресу: г.Брянск, Фокинский район, ул.Дзержинского, д.11В</t>
  </si>
  <si>
    <t>Водозаборное сооружение на территории технологического комплекса "Поселковый" по адресу: г.Брянск, Фокинский район, пгт Белые Берега, ул.Белобережская, о/д 36</t>
  </si>
  <si>
    <t>Водозаборное сооружение на территории технологического комплекса "Московский" по адресу: г.Брянск, пр-т Московский, д. 144Б</t>
  </si>
  <si>
    <t>Водозаборное сооружение на территории технологического комплекса "Северный" по адресу: г.Брянск, Советский район, ул. Некрасова</t>
  </si>
  <si>
    <t>Водозаборное сооружение на территории технологического комплекса "Тимоновский" по адресу: Брянская область, Брянский район, с. Супонево,                                                                     ул. Московская</t>
  </si>
  <si>
    <t>20-52430-00000-00000               Гор 12.WS.188</t>
  </si>
  <si>
    <t>20-52430-00000-00000              Обл 12.WS.188</t>
  </si>
  <si>
    <t>20-52430-00000-00000               Фед 12.WS.188</t>
  </si>
  <si>
    <t>20-52430-00000-00000               Гор 12.WS.189</t>
  </si>
  <si>
    <t>20-52430-00000-00000              Обл 12.WS.189</t>
  </si>
  <si>
    <t>20-52430-00000-00000               Фед 12.WS.189</t>
  </si>
  <si>
    <t>20-52430-00000-00000               Гор 12.WS.190</t>
  </si>
  <si>
    <t>20-52430-00000-00000              Обл 12.WS.190</t>
  </si>
  <si>
    <t>20-52430-00000-00000               Фед 12.WS.190</t>
  </si>
  <si>
    <t>Детский сад по ул. Романа Брянского в Советском районе г. Брянска</t>
  </si>
  <si>
    <t xml:space="preserve">Дебиторская задолженность                                  бюджет города                                            </t>
  </si>
  <si>
    <t xml:space="preserve">Дебиторская задолженность                                  областной бюджет                                            </t>
  </si>
  <si>
    <t xml:space="preserve">Дебиторская задолженность                                  бюджет города                                           </t>
  </si>
  <si>
    <t xml:space="preserve">Дебиторская задолженность                                  бюджет города                                               </t>
  </si>
  <si>
    <t>Пристройка для размещения групп раннего возраста к детскому саду № 53 «Зеленый огонёк» в Советском районе                                                        г. Брянска</t>
  </si>
  <si>
    <t>Пристройка для размещения групп раннего возраста к детскому саду № 112 «Лисичка» в Володарском районе г. Брянска</t>
  </si>
  <si>
    <t>Пристройка для размещения групп раннего возраста к детскому саду № 129 «Подсолнушек» в Советском районе г. Брянска</t>
  </si>
  <si>
    <t>Пристройка для размещения групп раннего возраста к детскому саду № 158 «Капелька» в Бежицком районе г. Брянска</t>
  </si>
  <si>
    <t>Пристройка для размещения групп раннего возраста к детскому саду № 125 «Чиполлино» в Советском районе г. Брянска</t>
  </si>
  <si>
    <t>Пристройка для размещения групп раннего возраста к детскому саду № 111 «Гнездышко» в Советском районе г. Брянска</t>
  </si>
  <si>
    <t>60 квартир</t>
  </si>
  <si>
    <t>2020-2022 годы</t>
  </si>
  <si>
    <t>7561 Гор 310</t>
  </si>
  <si>
    <t>7561 Обл 310</t>
  </si>
  <si>
    <t>7558 Фед 310</t>
  </si>
  <si>
    <t>21 квартира</t>
  </si>
  <si>
    <t>0,550 км</t>
  </si>
  <si>
    <t>Непрограммное мероприяие</t>
  </si>
  <si>
    <t>ПД 2020 год</t>
  </si>
  <si>
    <t>ориентировочно     301 814 030,00</t>
  </si>
  <si>
    <t>ориентировочно                  453 238 450,00</t>
  </si>
  <si>
    <t>ориентировочно 460 874 960,00</t>
  </si>
  <si>
    <t>ориентировочно                    50 000 000,00</t>
  </si>
  <si>
    <t>ориентировочно  50 000 000,00</t>
  </si>
  <si>
    <t>Блочно-модульная котельная по адресу:                                   г. Брянск,  ул. Карачевское шоссе, 4 км</t>
  </si>
  <si>
    <t>0,9 МВт</t>
  </si>
  <si>
    <t>22800  228</t>
  </si>
  <si>
    <t xml:space="preserve">22800                                        Гор  16.ED.021        </t>
  </si>
  <si>
    <t xml:space="preserve">22800                                        Гор  16.ED.013       </t>
  </si>
  <si>
    <t xml:space="preserve">22800                                        Гор  16.ED.019       </t>
  </si>
  <si>
    <t xml:space="preserve">22800                                        Гор  16.ED.018       </t>
  </si>
  <si>
    <t xml:space="preserve">22800                                        Гор 16.ED.007      </t>
  </si>
  <si>
    <t xml:space="preserve">22800                                        Гор  16.ED.022        </t>
  </si>
  <si>
    <t xml:space="preserve">22800                                        Гор  16.ED.023        </t>
  </si>
  <si>
    <r>
      <t xml:space="preserve">областной бюджет                                          </t>
    </r>
    <r>
      <rPr>
        <sz val="10"/>
        <rFont val="Arial Cyr"/>
        <charset val="204"/>
      </rPr>
      <t xml:space="preserve"> </t>
    </r>
    <r>
      <rPr>
        <sz val="10"/>
        <rFont val="Times New Roman"/>
        <family val="1"/>
        <charset val="204"/>
      </rPr>
      <t>0405 700 0083270 414</t>
    </r>
  </si>
  <si>
    <r>
      <t xml:space="preserve">областной бюджет                                           </t>
    </r>
    <r>
      <rPr>
        <sz val="10"/>
        <rFont val="Arial Cyr"/>
        <charset val="204"/>
      </rPr>
      <t xml:space="preserve"> </t>
    </r>
    <r>
      <rPr>
        <sz val="10"/>
        <rFont val="Times New Roman"/>
        <family val="1"/>
        <charset val="204"/>
      </rPr>
      <t>0405 700 0083270 414</t>
    </r>
  </si>
  <si>
    <t xml:space="preserve">Дебиторская задолженность                                  федеральный бюджет                                            </t>
  </si>
  <si>
    <t>Водопроводные сети к жилой застройке по ул. Пролетарской в Володарском районе                                   г. Брянска</t>
  </si>
  <si>
    <t xml:space="preserve">3,708 км </t>
  </si>
  <si>
    <t>200 животных</t>
  </si>
  <si>
    <r>
      <t xml:space="preserve">областной бюджет                                    </t>
    </r>
    <r>
      <rPr>
        <sz val="10"/>
        <rFont val="Times New Roman"/>
        <family val="1"/>
        <charset val="204"/>
      </rPr>
      <t xml:space="preserve"> 0409 020 F150210 414</t>
    </r>
  </si>
  <si>
    <t>8825                             Обл 19.RS.021</t>
  </si>
  <si>
    <t>Строительство автомобильной дороги – защитной дамбы Брянск 1 -  Брянск 2 г. Брянска (2 этап)</t>
  </si>
  <si>
    <t>0,594 км - дорога,                                          0,2706 км - мост</t>
  </si>
  <si>
    <t>ориентировочно                         856 536 405,67</t>
  </si>
  <si>
    <t>ориентировочно                         852 729 579,67</t>
  </si>
  <si>
    <r>
      <t xml:space="preserve">бюджет города                                     </t>
    </r>
    <r>
      <rPr>
        <sz val="10"/>
        <rFont val="Times New Roman"/>
        <family val="1"/>
        <charset val="204"/>
      </rPr>
      <t xml:space="preserve"> 0409 020 0281680 414  </t>
    </r>
  </si>
  <si>
    <t>20-50210-69314-00000                             Обл 19.RS.021</t>
  </si>
  <si>
    <t xml:space="preserve">20-50210-69314-00000                           </t>
  </si>
  <si>
    <t xml:space="preserve">8825                            </t>
  </si>
  <si>
    <r>
      <t xml:space="preserve">федеральный бюджет                                   </t>
    </r>
    <r>
      <rPr>
        <sz val="10"/>
        <rFont val="Times New Roman"/>
        <family val="1"/>
        <charset val="204"/>
      </rPr>
      <t xml:space="preserve"> 0409 020 F150210 414  </t>
    </r>
  </si>
  <si>
    <t>20-50210-69314-00000                             Фед 19.RS.021</t>
  </si>
  <si>
    <t xml:space="preserve">20-50210-69314-00000                            </t>
  </si>
  <si>
    <r>
      <t xml:space="preserve">бюджет города                      </t>
    </r>
    <r>
      <rPr>
        <sz val="10"/>
        <rFont val="Times New Roman"/>
        <family val="1"/>
        <charset val="204"/>
      </rPr>
      <t xml:space="preserve">  0409 020 F150210 414  </t>
    </r>
  </si>
  <si>
    <t>8825                             Гор 19.RS.021</t>
  </si>
  <si>
    <t>20-50210-69314-00000                            Гор 19.RS.021</t>
  </si>
  <si>
    <r>
      <t xml:space="preserve">бюджет города                                 </t>
    </r>
    <r>
      <rPr>
        <sz val="10"/>
        <rFont val="Times New Roman"/>
        <family val="1"/>
        <charset val="204"/>
      </rPr>
      <t xml:space="preserve"> 0501  081 F36748S 412 </t>
    </r>
  </si>
  <si>
    <r>
      <t xml:space="preserve">бюджет города                                 </t>
    </r>
    <r>
      <rPr>
        <sz val="10"/>
        <rFont val="Times New Roman"/>
        <family val="1"/>
        <charset val="204"/>
      </rPr>
      <t xml:space="preserve"> 0501  081  F36748S 412 </t>
    </r>
  </si>
  <si>
    <t>8823                           Обл 19.ЕN.097</t>
  </si>
  <si>
    <t>8823                           Гор 19.ЕN.097</t>
  </si>
  <si>
    <t xml:space="preserve">Самотечный канализационный коллектор из железобетонных труб D 1000 мм по                                                     ул. Набережной в Советском районе г. Брянска. Участок от КК-2 перед ТК «ГКНС Калинина, о/д 20» до канализационного колодца КК-30 на пересечении                                                     с ул. Горького
</t>
  </si>
  <si>
    <t>Главный специалист отдела по строительству Управления по строительству и развитию территории города Брянска</t>
  </si>
  <si>
    <t xml:space="preserve">8825                             </t>
  </si>
  <si>
    <r>
      <t xml:space="preserve">федеральный бюджет                  </t>
    </r>
    <r>
      <rPr>
        <sz val="10"/>
        <rFont val="Times New Roman"/>
        <family val="1"/>
        <charset val="204"/>
      </rPr>
      <t xml:space="preserve"> 0501  081 F367483 412        </t>
    </r>
    <r>
      <rPr>
        <i/>
        <sz val="10"/>
        <rFont val="Times New Roman"/>
        <family val="1"/>
        <charset val="204"/>
      </rPr>
      <t xml:space="preserve">                      </t>
    </r>
  </si>
  <si>
    <r>
      <t xml:space="preserve">бюджет города                                 </t>
    </r>
    <r>
      <rPr>
        <sz val="10"/>
        <rFont val="Times New Roman"/>
        <family val="1"/>
        <charset val="204"/>
      </rPr>
      <t xml:space="preserve"> 0501  081  F36748S  412 </t>
    </r>
  </si>
  <si>
    <r>
      <t xml:space="preserve">областной бюджет                  </t>
    </r>
    <r>
      <rPr>
        <sz val="10"/>
        <rFont val="Times New Roman"/>
        <family val="1"/>
        <charset val="204"/>
      </rPr>
      <t xml:space="preserve"> 0501  081 F367484 412        </t>
    </r>
    <r>
      <rPr>
        <i/>
        <sz val="10"/>
        <rFont val="Times New Roman"/>
        <family val="1"/>
        <charset val="204"/>
      </rPr>
      <t xml:space="preserve">                      </t>
    </r>
  </si>
  <si>
    <t>"</t>
  </si>
  <si>
    <t>"Приложение                                                                                                                                                                         к постановлению Брянской городской администрации                                                                                                                    от 10.02.2020  №295-п</t>
  </si>
  <si>
    <t>1,7 км - дорога,                                          0,102 км - мост</t>
  </si>
  <si>
    <t>22800    228</t>
  </si>
  <si>
    <t xml:space="preserve">20-52430-00000-00000              </t>
  </si>
  <si>
    <t>ориентировочн 80 000 000,00</t>
  </si>
  <si>
    <t>ориентировочно 79 774 803,45</t>
  </si>
  <si>
    <t xml:space="preserve">20-52430-00000-00000           </t>
  </si>
  <si>
    <t>Дебиторская задолженность на 01.01.2020,  в т.ч.</t>
  </si>
  <si>
    <t>ориентировочно 39 482 000,00</t>
  </si>
  <si>
    <t>ориентировочно 37 500 000,00</t>
  </si>
  <si>
    <t>ориенировочно             71 456 564,00</t>
  </si>
  <si>
    <t>ориенировочно           70 000 000,00</t>
  </si>
  <si>
    <t>проектирование</t>
  </si>
  <si>
    <t>31000   310</t>
  </si>
  <si>
    <t xml:space="preserve">31000 </t>
  </si>
  <si>
    <r>
      <t xml:space="preserve">бюджет города                            </t>
    </r>
    <r>
      <rPr>
        <sz val="10"/>
        <rFont val="Times New Roman"/>
        <family val="1"/>
        <charset val="204"/>
      </rPr>
      <t xml:space="preserve"> 0701 051  Р252320 414</t>
    </r>
  </si>
  <si>
    <r>
      <t xml:space="preserve">бюджет города                                          </t>
    </r>
    <r>
      <rPr>
        <sz val="10"/>
        <rFont val="Arial Cyr"/>
        <charset val="204"/>
      </rPr>
      <t xml:space="preserve"> </t>
    </r>
    <r>
      <rPr>
        <sz val="10"/>
        <rFont val="Times New Roman"/>
        <family val="1"/>
        <charset val="204"/>
      </rPr>
      <t>1102 140 02S1270 414</t>
    </r>
  </si>
  <si>
    <r>
      <t xml:space="preserve">областной бюджет                                 </t>
    </r>
    <r>
      <rPr>
        <sz val="10"/>
        <rFont val="Arial Cyr"/>
        <charset val="204"/>
      </rPr>
      <t xml:space="preserve"> </t>
    </r>
    <r>
      <rPr>
        <sz val="10"/>
        <rFont val="Times New Roman"/>
        <family val="1"/>
        <charset val="204"/>
      </rPr>
      <t>1102 140 02S1270 414</t>
    </r>
    <r>
      <rPr>
        <sz val="10"/>
        <rFont val="Arial Cyr"/>
        <charset val="204"/>
      </rPr>
      <t xml:space="preserve">  </t>
    </r>
  </si>
  <si>
    <r>
      <t xml:space="preserve">областной бюджет                                 </t>
    </r>
    <r>
      <rPr>
        <sz val="10"/>
        <rFont val="Arial Cyr"/>
        <charset val="204"/>
      </rPr>
      <t xml:space="preserve"> </t>
    </r>
    <r>
      <rPr>
        <sz val="10"/>
        <rFont val="Times New Roman"/>
        <family val="1"/>
        <charset val="204"/>
      </rPr>
      <t xml:space="preserve">1102 140 02S1270 414  </t>
    </r>
  </si>
  <si>
    <t>8818                             Обл 19.RS.049</t>
  </si>
  <si>
    <t>8818                             Гор 19.RS.049</t>
  </si>
  <si>
    <t>22800   228</t>
  </si>
  <si>
    <t xml:space="preserve">22800   228                </t>
  </si>
  <si>
    <t>22800      228</t>
  </si>
  <si>
    <t>31000       310</t>
  </si>
  <si>
    <t>22800        228</t>
  </si>
  <si>
    <t>31000        310</t>
  </si>
  <si>
    <t>22800     228</t>
  </si>
  <si>
    <t>31000      310</t>
  </si>
  <si>
    <t xml:space="preserve">31000     310 </t>
  </si>
  <si>
    <t>Котельная по адресу: 241019, Брянская область, г. Брянск, ул. 2-я Почепская, д. 36А</t>
  </si>
  <si>
    <t xml:space="preserve">Общий объем направленных бюджетных средств по объекту по состоянию на              1 января 2020 года, в ценах соответсвую-щих лет </t>
  </si>
  <si>
    <t>Самотечный канализационный коллектор №1 из железобетонных труб Ø700-900 мм в Бежицком районе                     г. Брянска. Участок от                                       ул. Дружбы до ГКНС-4</t>
  </si>
  <si>
    <t xml:space="preserve"> L=4723,0 м</t>
  </si>
  <si>
    <r>
      <t xml:space="preserve">бюджет города                                </t>
    </r>
    <r>
      <rPr>
        <sz val="10"/>
        <rFont val="Times New Roman"/>
        <family val="1"/>
        <charset val="204"/>
      </rPr>
      <t xml:space="preserve"> 0502 082 02S1270 466       </t>
    </r>
    <r>
      <rPr>
        <i/>
        <sz val="10"/>
        <rFont val="Times New Roman"/>
        <family val="1"/>
        <charset val="204"/>
      </rPr>
      <t xml:space="preserve">                   </t>
    </r>
  </si>
  <si>
    <t>8823                           Гор 19.IN.007</t>
  </si>
  <si>
    <t>8823                           Обл 19.IN.007</t>
  </si>
  <si>
    <t>8718                       Гор 19.IN.009</t>
  </si>
  <si>
    <r>
      <t xml:space="preserve">бюджет города                                   </t>
    </r>
    <r>
      <rPr>
        <sz val="10"/>
        <rFont val="Times New Roman"/>
        <family val="1"/>
        <charset val="204"/>
      </rPr>
      <t xml:space="preserve"> 0409 020 R153930 414  </t>
    </r>
  </si>
  <si>
    <t>20-53930-00000-00000                       Гор 19.IN.009</t>
  </si>
  <si>
    <t>Реконструкция автодорог по ул. Бежицкой                                           (от ул. Объездной до дома                               № 280 по ул. Бежицкой),                            ул. Объездной                                      (от ул. Городищенской до                                                ул. Бежицкой) в Бежицком районе г. Брянска (2 этап)</t>
  </si>
  <si>
    <t>0,330 км</t>
  </si>
  <si>
    <t>2019 год</t>
  </si>
  <si>
    <t>8818                             Гор 19.RS.032</t>
  </si>
  <si>
    <t>8718                       Гор 19.RS.044</t>
  </si>
  <si>
    <t xml:space="preserve">8718                     </t>
  </si>
  <si>
    <t xml:space="preserve">20-53930-00000-00000                      </t>
  </si>
  <si>
    <t xml:space="preserve">8718                      </t>
  </si>
  <si>
    <t xml:space="preserve">20-53930-00000-00000                     </t>
  </si>
  <si>
    <t>Пристройка к гимназии № 5 в Бежицком районе г. Брянска</t>
  </si>
  <si>
    <r>
      <t xml:space="preserve">бюджет города                    </t>
    </r>
    <r>
      <rPr>
        <sz val="10"/>
        <rFont val="Times New Roman"/>
        <family val="1"/>
        <charset val="204"/>
      </rPr>
      <t xml:space="preserve"> 0701 051 Р281680 414</t>
    </r>
  </si>
  <si>
    <t>Реконструкция автодорог по ул. Бежицкой                                           (от ул. Объездной до дома                               № 280 по ул. Бежицкой),                            ул. Объездной                                      (от ул. Городищенской до                                                ул. Бежицкой) в Бежицком районе г. Брянска</t>
  </si>
  <si>
    <t>8818                             Гор 19.RS.024</t>
  </si>
  <si>
    <t xml:space="preserve">Реконструкция Литейного моста через реку Десна в Бежицком районе                                          г.  Брянска (2 пусковой комплекс) </t>
  </si>
  <si>
    <t>8718                       Гор 19.IN.010</t>
  </si>
  <si>
    <t>8718                             Гор 19.RS.016</t>
  </si>
  <si>
    <t>20-53930-00000-00000                       Гор 19.RS.016</t>
  </si>
  <si>
    <t xml:space="preserve">Реконструкция Литейного моста через реку Десна в Бежицком районе                                          г.  Брянска </t>
  </si>
  <si>
    <t xml:space="preserve">31000                                        Гор  16.ED.013       </t>
  </si>
  <si>
    <t xml:space="preserve">31000                                        Гор  16.ED.018       </t>
  </si>
  <si>
    <t xml:space="preserve">31000                                       </t>
  </si>
  <si>
    <t xml:space="preserve">31000                                        Гор 16.ED.007      </t>
  </si>
  <si>
    <t xml:space="preserve">31000                                        Гор  16.ED.022        </t>
  </si>
  <si>
    <r>
      <t xml:space="preserve">областной бюджет                                   </t>
    </r>
    <r>
      <rPr>
        <sz val="10"/>
        <rFont val="Times New Roman"/>
        <family val="1"/>
        <charset val="204"/>
      </rPr>
      <t xml:space="preserve"> 0409 020 R153930 414  </t>
    </r>
  </si>
  <si>
    <t>8718                      Обл 19.IN.009</t>
  </si>
  <si>
    <r>
      <t xml:space="preserve">федеральный бюджет                                   </t>
    </r>
    <r>
      <rPr>
        <sz val="10"/>
        <rFont val="Times New Roman"/>
        <family val="1"/>
        <charset val="204"/>
      </rPr>
      <t xml:space="preserve"> 0409 020 R153930 414  </t>
    </r>
  </si>
  <si>
    <t>20-53930-00000-00000                       Фед 19.IN.009</t>
  </si>
  <si>
    <t>8718                            Обл 19.RS.016</t>
  </si>
  <si>
    <t>20-53930-00000-00000                       Фед 19.RS.016</t>
  </si>
  <si>
    <r>
      <t xml:space="preserve">областной бюджет                            </t>
    </r>
    <r>
      <rPr>
        <sz val="10"/>
        <rFont val="Times New Roman"/>
        <family val="1"/>
        <charset val="204"/>
      </rPr>
      <t xml:space="preserve"> 0409 020 R153930 414</t>
    </r>
  </si>
  <si>
    <t xml:space="preserve">20-53930-00000-00000                       </t>
  </si>
  <si>
    <t>8818                            Обл 19.RS.024</t>
  </si>
  <si>
    <t>8818                            Обл 19.RS.032</t>
  </si>
  <si>
    <t>8718                      Обл 19.IN.010</t>
  </si>
  <si>
    <t>8718                            Обл 19.RS.044</t>
  </si>
  <si>
    <t>8824                             Гор 19.RS.021</t>
  </si>
  <si>
    <t>8824</t>
  </si>
  <si>
    <t>8824                             Обл 19.RS.021</t>
  </si>
  <si>
    <t xml:space="preserve">8824                            </t>
  </si>
  <si>
    <t>200 мест</t>
  </si>
  <si>
    <t>72 чел. в смену</t>
  </si>
  <si>
    <t>80 чел.</t>
  </si>
  <si>
    <t>проект                                   2020 год</t>
  </si>
  <si>
    <t>Переход железнодорожного пути водопроводом диаметром 150 мм в р.п. Радица-Крыловка Бежицкого района г. Брянска</t>
  </si>
  <si>
    <t>58 м.п.</t>
  </si>
  <si>
    <t>6 254 591,03   ориентировочно</t>
  </si>
  <si>
    <r>
      <t xml:space="preserve">бюджет города                           </t>
    </r>
    <r>
      <rPr>
        <sz val="10"/>
        <rFont val="Times New Roman"/>
        <family val="1"/>
        <charset val="204"/>
      </rPr>
      <t xml:space="preserve"> 0502 082 0281680 414  </t>
    </r>
  </si>
  <si>
    <t xml:space="preserve">22800   228 </t>
  </si>
  <si>
    <r>
      <t xml:space="preserve">бюджет города                           </t>
    </r>
    <r>
      <rPr>
        <sz val="10"/>
        <rFont val="Times New Roman"/>
        <family val="1"/>
        <charset val="204"/>
      </rPr>
      <t xml:space="preserve"> 0701 051 0181680 414  </t>
    </r>
  </si>
  <si>
    <t xml:space="preserve">22800   </t>
  </si>
  <si>
    <r>
      <t xml:space="preserve">бюджет города                           </t>
    </r>
    <r>
      <rPr>
        <sz val="10"/>
        <rFont val="Times New Roman"/>
        <family val="1"/>
        <charset val="204"/>
      </rPr>
      <t xml:space="preserve"> 0702 051 0281680 414  </t>
    </r>
  </si>
  <si>
    <t>2023 год</t>
  </si>
  <si>
    <t>Канализация по ул. Зеленая и пер. 3-й Бежицкий в Бежицком районе г. Брянска</t>
  </si>
  <si>
    <t>Водозаборное сооружение  "Деснинский" по адресу:                                  г. Брянск, Бежицкий район,                                      ул. Камозина, о/д 29"</t>
  </si>
  <si>
    <r>
      <t xml:space="preserve">бюджет города                                          </t>
    </r>
    <r>
      <rPr>
        <sz val="10"/>
        <rFont val="Arial Cyr"/>
        <charset val="204"/>
      </rPr>
      <t xml:space="preserve"> </t>
    </r>
    <r>
      <rPr>
        <sz val="10"/>
        <rFont val="Times New Roman"/>
        <family val="1"/>
        <charset val="204"/>
      </rPr>
      <t>1101 140 02S1270 414</t>
    </r>
  </si>
  <si>
    <r>
      <t xml:space="preserve">областной бюджет                                 </t>
    </r>
    <r>
      <rPr>
        <sz val="10"/>
        <rFont val="Arial Cyr"/>
        <charset val="204"/>
      </rPr>
      <t xml:space="preserve"> </t>
    </r>
    <r>
      <rPr>
        <sz val="10"/>
        <rFont val="Times New Roman"/>
        <family val="1"/>
        <charset val="204"/>
      </rPr>
      <t>1101 140 02S1270 414</t>
    </r>
    <r>
      <rPr>
        <sz val="10"/>
        <rFont val="Arial Cyr"/>
        <charset val="204"/>
      </rPr>
      <t xml:space="preserve">  </t>
    </r>
  </si>
  <si>
    <t>Пристройка к школе № 26 по пер. Детскому, 1а в Володарском районе                               г. Брянска</t>
  </si>
  <si>
    <t>Итого по комитету по ЖКХ:</t>
  </si>
  <si>
    <t>Всегопо комитету по ЖКХ городской администрации:</t>
  </si>
  <si>
    <t>1.2. Заказчик - Комитет по жилищно-коммунальному хозяйству Брянской городской администрации</t>
  </si>
  <si>
    <t>Подпрограмма "Коммунальное хозяйство"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</si>
  <si>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</t>
  </si>
  <si>
    <r>
      <t xml:space="preserve">22800  </t>
    </r>
    <r>
      <rPr>
        <sz val="10"/>
        <color indexed="10"/>
        <rFont val="Times New Roman"/>
        <family val="1"/>
        <charset val="204"/>
      </rPr>
      <t xml:space="preserve"> </t>
    </r>
  </si>
  <si>
    <r>
      <t xml:space="preserve">31000  </t>
    </r>
    <r>
      <rPr>
        <sz val="10"/>
        <color indexed="10"/>
        <rFont val="Times New Roman"/>
        <family val="1"/>
        <charset val="204"/>
      </rPr>
      <t xml:space="preserve"> </t>
    </r>
  </si>
  <si>
    <t xml:space="preserve">22800    </t>
  </si>
  <si>
    <t xml:space="preserve">31000   </t>
  </si>
  <si>
    <t>7561</t>
  </si>
  <si>
    <t xml:space="preserve">7561 </t>
  </si>
  <si>
    <t xml:space="preserve">7558 </t>
  </si>
  <si>
    <t xml:space="preserve">22800 </t>
  </si>
  <si>
    <t xml:space="preserve">31000  </t>
  </si>
  <si>
    <t xml:space="preserve">22800  </t>
  </si>
  <si>
    <t xml:space="preserve">8823                                        </t>
  </si>
  <si>
    <t xml:space="preserve">8823                                       </t>
  </si>
  <si>
    <t xml:space="preserve">8822                         </t>
  </si>
  <si>
    <t xml:space="preserve">8822                           </t>
  </si>
  <si>
    <t>Водопроводная сеть по адресу: г. Брянск, Бежицкий район, ул. Промышленная, 2а</t>
  </si>
  <si>
    <t>Канализационная сеть по адресу: г. Брянск, Бежицкий район, ул. Промышленная, 2а</t>
  </si>
  <si>
    <t>0,260 км</t>
  </si>
  <si>
    <t>И.В. Бзнуни</t>
  </si>
  <si>
    <t>Школа на 1225 мест в районе старого аэропорта в Советском районе г. Брянска</t>
  </si>
  <si>
    <t>1225 мест</t>
  </si>
  <si>
    <t>Объем бюджетных ассигнований, всего</t>
  </si>
  <si>
    <t>приобретение</t>
  </si>
  <si>
    <t>705 м.п.</t>
  </si>
  <si>
    <t>2020 год</t>
  </si>
  <si>
    <t>Водопроводные сети  по          ул. Профсоюзов в Володарском районе                                                          г. Брянска</t>
  </si>
  <si>
    <t>ориентир.                8 000 м.п.</t>
  </si>
  <si>
    <t>ориентир. 3050 м.п.</t>
  </si>
  <si>
    <t>2021 год</t>
  </si>
  <si>
    <t>1.3. Заказчик - МУП "Брянский городской водоканал"</t>
  </si>
  <si>
    <t>Итого по МУП "Брянский городской водоканал":</t>
  </si>
  <si>
    <t>Реконструкция автодороги                         по ул. Рекункова                                  (от ул. Крахмалева до                                             ул. Взлетной) в Советском районе г. Брянска</t>
  </si>
  <si>
    <t>Канализация по                                                          ул. Маяковского Бежицкого района г. Брянска</t>
  </si>
  <si>
    <t>Пристройка к детскому саду                                          № 15 «Ягодка» в Володарском районе города Брянска</t>
  </si>
  <si>
    <t>Пристройка к детскому саду                                     № 147 «Голубые дорожки» в Бежицком районе города Брянска</t>
  </si>
  <si>
    <t xml:space="preserve">22800  Обл 228 </t>
  </si>
  <si>
    <t>31000  Обл 310</t>
  </si>
  <si>
    <t>Наименование объекта, уровень бюджета, коды бюджетной классификации</t>
  </si>
  <si>
    <t>реконструк-ция</t>
  </si>
  <si>
    <r>
      <t xml:space="preserve">бюджет города                                  </t>
    </r>
    <r>
      <rPr>
        <sz val="10"/>
        <rFont val="Times New Roman"/>
        <family val="1"/>
        <charset val="204"/>
      </rPr>
      <t xml:space="preserve">0409 020 02S6160 414  </t>
    </r>
  </si>
  <si>
    <r>
      <t xml:space="preserve">бюджет города                                             </t>
    </r>
    <r>
      <rPr>
        <sz val="10"/>
        <rFont val="Times New Roman"/>
        <family val="1"/>
        <charset val="204"/>
      </rPr>
      <t xml:space="preserve"> 0409 020 0281680 414  </t>
    </r>
  </si>
  <si>
    <r>
      <t xml:space="preserve">бюджет города                                          </t>
    </r>
    <r>
      <rPr>
        <sz val="10"/>
        <rFont val="Times New Roman"/>
        <family val="1"/>
        <charset val="204"/>
      </rPr>
      <t xml:space="preserve"> 0409 020 0281680 414 </t>
    </r>
  </si>
  <si>
    <r>
      <t xml:space="preserve">бюджет города                                   </t>
    </r>
    <r>
      <rPr>
        <sz val="10"/>
        <rFont val="Times New Roman"/>
        <family val="1"/>
        <charset val="204"/>
      </rPr>
      <t xml:space="preserve"> 0409 020 0281680 414  </t>
    </r>
  </si>
  <si>
    <r>
      <t xml:space="preserve">бюджет города                             </t>
    </r>
    <r>
      <rPr>
        <sz val="10"/>
        <rFont val="Times New Roman"/>
        <family val="1"/>
        <charset val="204"/>
      </rPr>
      <t xml:space="preserve">  0409 020 0281680 414  </t>
    </r>
  </si>
  <si>
    <r>
      <t xml:space="preserve">бюджет города                                       </t>
    </r>
    <r>
      <rPr>
        <sz val="10"/>
        <rFont val="Times New Roman"/>
        <family val="1"/>
        <charset val="204"/>
      </rPr>
      <t xml:space="preserve">0502 082 02S1270 466  </t>
    </r>
    <r>
      <rPr>
        <i/>
        <sz val="10"/>
        <rFont val="Times New Roman"/>
        <family val="1"/>
        <charset val="204"/>
      </rPr>
      <t xml:space="preserve">                          </t>
    </r>
  </si>
  <si>
    <r>
      <t xml:space="preserve">бюджет города                                  </t>
    </r>
    <r>
      <rPr>
        <sz val="10"/>
        <rFont val="Times New Roman"/>
        <family val="1"/>
        <charset val="204"/>
      </rPr>
      <t xml:space="preserve">0502 082 02S1270 466 </t>
    </r>
    <r>
      <rPr>
        <i/>
        <sz val="10"/>
        <rFont val="Times New Roman"/>
        <family val="1"/>
        <charset val="204"/>
      </rPr>
      <t xml:space="preserve">                   </t>
    </r>
  </si>
  <si>
    <t>Направление инвестирова-ния,                      Доп. Класс./      Рег. Класс.                                        Код субсидии</t>
  </si>
  <si>
    <t xml:space="preserve">8823                         </t>
  </si>
  <si>
    <t xml:space="preserve">8823                           </t>
  </si>
  <si>
    <t xml:space="preserve">8818                    </t>
  </si>
  <si>
    <t xml:space="preserve">8818                       </t>
  </si>
  <si>
    <r>
      <t xml:space="preserve">бюджет города                                      </t>
    </r>
    <r>
      <rPr>
        <sz val="10"/>
        <rFont val="Times New Roman"/>
        <family val="1"/>
        <charset val="204"/>
      </rPr>
      <t xml:space="preserve">0502 082 0281680 414  </t>
    </r>
  </si>
  <si>
    <r>
      <t xml:space="preserve">бюджет города                              </t>
    </r>
    <r>
      <rPr>
        <sz val="10"/>
        <rFont val="Times New Roman"/>
        <family val="1"/>
        <charset val="204"/>
      </rPr>
      <t xml:space="preserve">0502 082 0281680 414 </t>
    </r>
    <r>
      <rPr>
        <i/>
        <sz val="10"/>
        <rFont val="Times New Roman"/>
        <family val="1"/>
        <charset val="204"/>
      </rPr>
      <t xml:space="preserve"> </t>
    </r>
  </si>
  <si>
    <r>
      <t xml:space="preserve">бюджет города                                   </t>
    </r>
    <r>
      <rPr>
        <sz val="10"/>
        <rFont val="Times New Roman"/>
        <family val="1"/>
        <charset val="204"/>
      </rPr>
      <t xml:space="preserve">0409 020 0281680 414  </t>
    </r>
  </si>
  <si>
    <r>
      <t xml:space="preserve">бюджет города                                                 </t>
    </r>
    <r>
      <rPr>
        <sz val="10"/>
        <rFont val="Times New Roman"/>
        <family val="1"/>
        <charset val="204"/>
      </rPr>
      <t xml:space="preserve">0409 020 0281680 414  </t>
    </r>
  </si>
  <si>
    <t>Строительство объекта "Автодорога по ул. Советской (от ул. Крахмалева до                                                                       ул. Объездной) в Советском районе г. Брянска"</t>
  </si>
  <si>
    <r>
      <t xml:space="preserve">бюджет города                                         </t>
    </r>
    <r>
      <rPr>
        <sz val="10"/>
        <rFont val="Times New Roman"/>
        <family val="1"/>
        <charset val="204"/>
      </rPr>
      <t xml:space="preserve"> 0409 020 02S6160 414  </t>
    </r>
  </si>
  <si>
    <t>Общее образование</t>
  </si>
  <si>
    <t>Дошкольное образование</t>
  </si>
  <si>
    <t>55 мест</t>
  </si>
  <si>
    <t>Школа в мкр № 4 в Советском районе г. Брянска</t>
  </si>
  <si>
    <t>Детский сад в районе старого аэропорта в Советском районе г. Брянска</t>
  </si>
  <si>
    <t xml:space="preserve">Заместитель Главы городской администрации </t>
  </si>
  <si>
    <t>А.А. Абрамов</t>
  </si>
  <si>
    <t>федеральный бюджет</t>
  </si>
  <si>
    <t>Уличная канализация по                            ул. Попова, пер. 1-й Телевизорный,                         пер. Антоновский,                              пер. Попова в Советском районе г. Брянска</t>
  </si>
  <si>
    <t>М.В. Коньшаков</t>
  </si>
  <si>
    <t>8823                                        Гор 19.WS.078</t>
  </si>
  <si>
    <t>8823                                        Обл 19.WS.078</t>
  </si>
  <si>
    <t>8822                           Гор 19.WS.076</t>
  </si>
  <si>
    <t>8822                           Обл 19.WS.076</t>
  </si>
  <si>
    <r>
      <t xml:space="preserve">8115  </t>
    </r>
    <r>
      <rPr>
        <sz val="10"/>
        <color indexed="10"/>
        <rFont val="Times New Roman"/>
        <family val="1"/>
        <charset val="204"/>
      </rPr>
      <t xml:space="preserve">                </t>
    </r>
    <r>
      <rPr>
        <sz val="10"/>
        <rFont val="Times New Roman"/>
        <family val="1"/>
        <charset val="204"/>
      </rPr>
      <t xml:space="preserve"> Гор  20.ED.014</t>
    </r>
  </si>
  <si>
    <r>
      <t xml:space="preserve">8115      </t>
    </r>
    <r>
      <rPr>
        <sz val="10"/>
        <color indexed="10"/>
        <rFont val="Times New Roman"/>
        <family val="1"/>
        <charset val="204"/>
      </rPr>
      <t xml:space="preserve">            </t>
    </r>
    <r>
      <rPr>
        <sz val="10"/>
        <rFont val="Times New Roman"/>
        <family val="1"/>
        <charset val="204"/>
      </rPr>
      <t xml:space="preserve"> Гор  20.ED.007</t>
    </r>
  </si>
  <si>
    <t>8823                                       Гор 19.WS.080</t>
  </si>
  <si>
    <t>8823                                        Обл 19.WS.080</t>
  </si>
  <si>
    <t>8823                                        Гор 19.WS.079</t>
  </si>
  <si>
    <t>8823                                        Обл 19.WS.079</t>
  </si>
  <si>
    <t>8823                                        Гор 19.WS.077</t>
  </si>
  <si>
    <t>8823                                        Обл 19.WS.077</t>
  </si>
  <si>
    <t>8822                                 Гор 19.WS.075</t>
  </si>
  <si>
    <t>8822                              Обл 19.WS.075</t>
  </si>
  <si>
    <t>8115                     Обл 20.ED.014</t>
  </si>
  <si>
    <r>
      <t>8115</t>
    </r>
    <r>
      <rPr>
        <sz val="10"/>
        <color indexed="10"/>
        <rFont val="Times New Roman"/>
        <family val="1"/>
        <charset val="204"/>
      </rPr>
      <t xml:space="preserve">                    </t>
    </r>
    <r>
      <rPr>
        <sz val="10"/>
        <rFont val="Times New Roman"/>
        <family val="1"/>
        <charset val="204"/>
      </rPr>
      <t xml:space="preserve"> Обл 20.ED.007</t>
    </r>
  </si>
  <si>
    <r>
      <t xml:space="preserve">бюджет города                              </t>
    </r>
    <r>
      <rPr>
        <sz val="10"/>
        <rFont val="Times New Roman"/>
        <family val="1"/>
        <charset val="204"/>
      </rPr>
      <t xml:space="preserve"> 0502 082 0281680 414 </t>
    </r>
    <r>
      <rPr>
        <i/>
        <sz val="10"/>
        <rFont val="Times New Roman"/>
        <family val="1"/>
        <charset val="204"/>
      </rPr>
      <t xml:space="preserve"> </t>
    </r>
  </si>
  <si>
    <t>ориентировочно 21 300 000,00</t>
  </si>
  <si>
    <t>500 мест</t>
  </si>
  <si>
    <r>
      <t xml:space="preserve">бюджет города                                 </t>
    </r>
    <r>
      <rPr>
        <sz val="10"/>
        <rFont val="Times New Roman"/>
        <family val="1"/>
        <charset val="204"/>
      </rPr>
      <t xml:space="preserve"> 0501  081 0381880 412 </t>
    </r>
  </si>
  <si>
    <t>Подпрограмма "Жилищное хозяйство"</t>
  </si>
  <si>
    <t>Подпрограмма "Внешнее благоустройство территории города Брянска"</t>
  </si>
  <si>
    <r>
      <t xml:space="preserve">бюджет города                                   </t>
    </r>
    <r>
      <rPr>
        <sz val="10"/>
        <rFont val="Times New Roman"/>
        <family val="1"/>
        <charset val="204"/>
      </rPr>
      <t xml:space="preserve"> 0503 083 0181690 414    </t>
    </r>
  </si>
  <si>
    <t>900 м</t>
  </si>
  <si>
    <t>1500 м</t>
  </si>
  <si>
    <t xml:space="preserve">Реконструкция Литейного моста через реку Десна в Бежицком районе                                          г.  Брянска (1 пусковой комплекс) </t>
  </si>
  <si>
    <t>L=2600 м</t>
  </si>
  <si>
    <t>L=143,5 м</t>
  </si>
  <si>
    <t>L= 454 м (2х227 м)</t>
  </si>
  <si>
    <t>L= 50 м              (2х25 м)</t>
  </si>
  <si>
    <t>L= 40 м              (2х20 м)</t>
  </si>
  <si>
    <t xml:space="preserve">L= 35 м </t>
  </si>
  <si>
    <t xml:space="preserve">L= 50 м </t>
  </si>
  <si>
    <t xml:space="preserve">L= 155 м </t>
  </si>
  <si>
    <t xml:space="preserve">L= 90 м </t>
  </si>
  <si>
    <t xml:space="preserve">L= 100 м </t>
  </si>
  <si>
    <t>L= 260 м (2х130 м)</t>
  </si>
  <si>
    <t>L= 580 м (2х290 м)</t>
  </si>
  <si>
    <t>70 000 м3/сутки</t>
  </si>
  <si>
    <t>L= 30 м                      (2х15 м)</t>
  </si>
  <si>
    <t>L= 530 м                      (2х265 м)</t>
  </si>
  <si>
    <t>Мероприятия по переселению граждан из аварийного жилищного фонда</t>
  </si>
  <si>
    <t>2022 год</t>
  </si>
  <si>
    <t>2,266 км</t>
  </si>
  <si>
    <t>Начальник Управления по строительству и развитию территории города Брянска</t>
  </si>
  <si>
    <t>3310 м</t>
  </si>
  <si>
    <t>ориентир.               12 000 м.п.</t>
  </si>
  <si>
    <t>реконструкция</t>
  </si>
  <si>
    <t>270 мест</t>
  </si>
  <si>
    <t>Канализация микрорайона «Малое Кузьмино» Советского района г. Брянска</t>
  </si>
  <si>
    <t>Реконструкция объекта: "Технологический комплекс ГКНС Калинина, о/д. 20 в Советском районе г. Брянска"</t>
  </si>
  <si>
    <t>Линия наружного освещения по ул. Карьерная от                                            ул. Шоссейная до ул. Фадеева и подходы к д/саду "Капелька"</t>
  </si>
  <si>
    <t>2020 год      проект</t>
  </si>
  <si>
    <t>8822                                        Гор 19.WS.094</t>
  </si>
  <si>
    <t>8822                                        Обл 19.WS.094</t>
  </si>
  <si>
    <r>
      <t xml:space="preserve">областной бюджет                                     </t>
    </r>
    <r>
      <rPr>
        <sz val="10"/>
        <rFont val="Times New Roman"/>
        <family val="1"/>
        <charset val="204"/>
      </rPr>
      <t>0701 051 Р252320 414</t>
    </r>
  </si>
  <si>
    <r>
      <t xml:space="preserve">федеральный бюджет                                     </t>
    </r>
    <r>
      <rPr>
        <sz val="10"/>
        <rFont val="Times New Roman"/>
        <family val="1"/>
        <charset val="204"/>
      </rPr>
      <t>0701 051 Р252320 414</t>
    </r>
  </si>
  <si>
    <r>
      <t xml:space="preserve">областной бюджет                                     </t>
    </r>
    <r>
      <rPr>
        <sz val="10"/>
        <rFont val="Times New Roman"/>
        <family val="1"/>
        <charset val="204"/>
      </rPr>
      <t>0702 051 Е155200 414</t>
    </r>
  </si>
  <si>
    <r>
      <t xml:space="preserve">федеральный бюджет                                     </t>
    </r>
    <r>
      <rPr>
        <sz val="10"/>
        <rFont val="Times New Roman"/>
        <family val="1"/>
        <charset val="204"/>
      </rPr>
      <t>0702 051 Е155200 414</t>
    </r>
  </si>
  <si>
    <r>
      <t xml:space="preserve">бюджет города                      </t>
    </r>
    <r>
      <rPr>
        <sz val="10"/>
        <rFont val="Times New Roman"/>
        <family val="1"/>
        <charset val="204"/>
      </rPr>
      <t>0702 051 Е111270 414</t>
    </r>
  </si>
  <si>
    <r>
      <t xml:space="preserve">областной бюджет                                     </t>
    </r>
    <r>
      <rPr>
        <sz val="10"/>
        <rFont val="Times New Roman"/>
        <family val="1"/>
        <charset val="204"/>
      </rPr>
      <t>0702 051 Е111270 414</t>
    </r>
  </si>
  <si>
    <r>
      <t xml:space="preserve">областной бюджет                                    </t>
    </r>
    <r>
      <rPr>
        <sz val="10"/>
        <rFont val="Times New Roman"/>
        <family val="1"/>
        <charset val="204"/>
      </rPr>
      <t xml:space="preserve"> 0409 020 02S6160 414</t>
    </r>
  </si>
  <si>
    <r>
      <t xml:space="preserve">областной бюджет                                    </t>
    </r>
    <r>
      <rPr>
        <sz val="10"/>
        <rFont val="Times New Roman"/>
        <family val="1"/>
        <charset val="204"/>
      </rPr>
      <t xml:space="preserve">0502 082 02S1270 466   </t>
    </r>
    <r>
      <rPr>
        <i/>
        <sz val="10"/>
        <rFont val="Times New Roman"/>
        <family val="1"/>
        <charset val="204"/>
      </rPr>
      <t xml:space="preserve">   </t>
    </r>
  </si>
  <si>
    <t xml:space="preserve">Уличная канализация по                                                   ул. Щербакова,                                           ул. Кольцевая,                                          ул. Славянская                                      в Фокинском районе                              г. Брянска </t>
  </si>
  <si>
    <t>Итого по МКУ "УКС" г. Брянска:</t>
  </si>
  <si>
    <t>8823                           Обл.19.ЕN.013</t>
  </si>
  <si>
    <t>8823                           Гор.19.ЕN.014</t>
  </si>
  <si>
    <r>
      <t xml:space="preserve">бюджет города                            </t>
    </r>
    <r>
      <rPr>
        <sz val="10"/>
        <rFont val="Times New Roman"/>
        <family val="1"/>
        <charset val="204"/>
      </rPr>
      <t xml:space="preserve"> 0701 051 Р252320 414</t>
    </r>
  </si>
  <si>
    <r>
      <t xml:space="preserve">бюджет города                                   </t>
    </r>
    <r>
      <rPr>
        <sz val="10"/>
        <rFont val="Times New Roman"/>
        <family val="1"/>
        <charset val="204"/>
      </rPr>
      <t xml:space="preserve"> 0409 020 02S6160 414  </t>
    </r>
  </si>
  <si>
    <t>Детский сад по                                                                                    ул. им. О.Н. Строкина в районе старого аэропорта в Советском районе г. Брянска</t>
  </si>
  <si>
    <r>
      <t xml:space="preserve">областной бюджет                                   </t>
    </r>
    <r>
      <rPr>
        <sz val="10"/>
        <rFont val="Times New Roman"/>
        <family val="1"/>
        <charset val="204"/>
      </rPr>
      <t xml:space="preserve"> 0409 020 02S6160 414  </t>
    </r>
  </si>
  <si>
    <r>
      <t xml:space="preserve">бюджет города                      </t>
    </r>
    <r>
      <rPr>
        <sz val="10"/>
        <rFont val="Times New Roman"/>
        <family val="1"/>
        <charset val="204"/>
      </rPr>
      <t>0702 051 Е155200 414</t>
    </r>
  </si>
  <si>
    <t>Строительство автомобильной дороги – защитной дамбы Брянск 1 -  Брянск 2 г. Брянска (1 этап). (ПК0+00-ПК17+00)</t>
  </si>
  <si>
    <t>Спортивно-оздоровительный комплекс в Бежицком районе                                                 г. Брянска</t>
  </si>
  <si>
    <t>Строительство водопроводных сетей микрорайона "Ковшовка"                                       г. Брянска (2 этап)</t>
  </si>
  <si>
    <t>6782,5 м.п.</t>
  </si>
  <si>
    <t>1 скважина</t>
  </si>
  <si>
    <r>
      <t xml:space="preserve">федеральный бюджет                                     </t>
    </r>
    <r>
      <rPr>
        <sz val="10"/>
        <rFont val="Times New Roman"/>
        <family val="1"/>
        <charset val="204"/>
      </rPr>
      <t xml:space="preserve"> 0505 080 G552430 414  </t>
    </r>
  </si>
  <si>
    <t>8823                          Гор 19.ЕN.011</t>
  </si>
  <si>
    <t>8823                          Обл 19.ЕN.011</t>
  </si>
  <si>
    <t>8823                          Гор 19.ЕN.012</t>
  </si>
  <si>
    <t>8823                           Обл 19.ЕN.012</t>
  </si>
  <si>
    <t>8823                           Гор 19.ЕN.013</t>
  </si>
  <si>
    <t>8823                           Обл 19.ЕN.014</t>
  </si>
  <si>
    <t>8823                           Гор 19.ЕN.015</t>
  </si>
  <si>
    <t>8823                           Обл 19.ЕN.015</t>
  </si>
  <si>
    <t>8823                           Гор 19.ЕN.016</t>
  </si>
  <si>
    <t>8823                           Обл 19.ЕN.016</t>
  </si>
  <si>
    <t>8823                           Гор 19.ЕN.017</t>
  </si>
  <si>
    <t>8823                           Обл 19.ЕN.017</t>
  </si>
  <si>
    <t>8823                           Гор 19.ЕN.018</t>
  </si>
  <si>
    <t>8823                           Обл 19.ЕN.018</t>
  </si>
  <si>
    <t>8823                           Гор 19.ЕN.019</t>
  </si>
  <si>
    <t>8823                           Обл 19.ЕN.019</t>
  </si>
  <si>
    <t>8823                           Гор 19.ЕN.020</t>
  </si>
  <si>
    <t>8823                           Обл 19.ЕN.020</t>
  </si>
  <si>
    <t>8823                          Гор 19.ЕN.021</t>
  </si>
  <si>
    <t>8823                          Обл 19.ЕN.021</t>
  </si>
  <si>
    <t>8823                          Гор 19.ЕN.022</t>
  </si>
  <si>
    <t>8823                           Обл 19.ЕN.022</t>
  </si>
  <si>
    <t>8823                           Гор 19.ЕN.023</t>
  </si>
  <si>
    <t>8823                           Обл 19.ЕN.023</t>
  </si>
  <si>
    <t>8823                           Гор 19.ЕN.024</t>
  </si>
  <si>
    <t>Приложение                                                                                                                                                                         к постановлению Брянской городской администрации                                                                                                                    от 16.06.2020  № 1494-п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</si>
</sst>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&quot;р.&quot;_-;\-* #,##0.00&quot;р.&quot;_-;_-* &quot;-&quot;??&quot;р.&quot;_-;_-@_-"/>
  </numFmts>
  <fonts count="27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b/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 Cyr"/>
      <charset val="204"/>
    </font>
    <font>
      <i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sz val="10"/>
      <color indexed="10"/>
      <name val="Arial Cyr"/>
      <charset val="204"/>
    </font>
    <font>
      <sz val="10"/>
      <color indexed="12"/>
      <name val="Times New Roman"/>
      <family val="1"/>
      <charset val="204"/>
    </font>
    <font>
      <sz val="10"/>
      <color indexed="10"/>
      <name val="Arial Cyr"/>
      <charset val="204"/>
    </font>
    <font>
      <sz val="10"/>
      <color indexed="10"/>
      <name val="Times New Roman"/>
      <family val="1"/>
      <charset val="204"/>
    </font>
    <font>
      <b/>
      <sz val="10"/>
      <color indexed="10"/>
      <name val="Times New Roman"/>
      <family val="1"/>
      <charset val="204"/>
    </font>
    <font>
      <sz val="10"/>
      <color indexed="10"/>
      <name val="Arial Cyr"/>
      <charset val="204"/>
    </font>
    <font>
      <sz val="10"/>
      <color indexed="10"/>
      <name val="Times New Roman"/>
      <family val="1"/>
      <charset val="204"/>
    </font>
    <font>
      <sz val="10"/>
      <color indexed="12"/>
      <name val="Arial Cyr"/>
      <charset val="204"/>
    </font>
    <font>
      <sz val="12"/>
      <color indexed="10"/>
      <name val="Times New Roman"/>
      <family val="1"/>
      <charset val="204"/>
    </font>
    <font>
      <b/>
      <i/>
      <sz val="10"/>
      <color indexed="10"/>
      <name val="Times New Roman"/>
      <family val="1"/>
      <charset val="204"/>
    </font>
    <font>
      <i/>
      <sz val="10"/>
      <color indexed="12"/>
      <name val="Times New Roman"/>
      <family val="1"/>
      <charset val="204"/>
    </font>
    <font>
      <i/>
      <sz val="10"/>
      <color indexed="10"/>
      <name val="Arial Cyr"/>
      <charset val="204"/>
    </font>
    <font>
      <sz val="9"/>
      <name val="Times New Roman"/>
      <family val="1"/>
      <charset val="204"/>
    </font>
    <font>
      <sz val="10"/>
      <color indexed="52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9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164" fontId="7" fillId="0" borderId="0" applyFont="0" applyFill="0" applyBorder="0" applyAlignment="0" applyProtection="0"/>
  </cellStyleXfs>
  <cellXfs count="317">
    <xf numFmtId="0" fontId="0" fillId="0" borderId="0" xfId="0"/>
    <xf numFmtId="164" fontId="3" fillId="0" borderId="0" xfId="1" applyFont="1" applyAlignment="1">
      <alignment horizontal="center"/>
    </xf>
    <xf numFmtId="0" fontId="4" fillId="0" borderId="0" xfId="0" applyFont="1"/>
    <xf numFmtId="4" fontId="0" fillId="0" borderId="0" xfId="0" applyNumberFormat="1" applyAlignment="1">
      <alignment horizontal="left" vertical="top"/>
    </xf>
    <xf numFmtId="0" fontId="4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49" fontId="4" fillId="0" borderId="3" xfId="0" applyNumberFormat="1" applyFont="1" applyBorder="1" applyAlignment="1">
      <alignment horizontal="left" vertical="top" wrapText="1"/>
    </xf>
    <xf numFmtId="49" fontId="4" fillId="0" borderId="4" xfId="0" applyNumberFormat="1" applyFont="1" applyBorder="1" applyAlignment="1">
      <alignment horizontal="left" vertical="top" wrapText="1"/>
    </xf>
    <xf numFmtId="4" fontId="4" fillId="0" borderId="1" xfId="0" applyNumberFormat="1" applyFont="1" applyBorder="1" applyAlignment="1">
      <alignment horizontal="center"/>
    </xf>
    <xf numFmtId="4" fontId="4" fillId="0" borderId="2" xfId="0" applyNumberFormat="1" applyFont="1" applyBorder="1" applyAlignment="1">
      <alignment horizontal="center"/>
    </xf>
    <xf numFmtId="4" fontId="4" fillId="0" borderId="3" xfId="0" applyNumberFormat="1" applyFont="1" applyBorder="1" applyAlignment="1">
      <alignment horizontal="center" vertical="top"/>
    </xf>
    <xf numFmtId="0" fontId="4" fillId="0" borderId="5" xfId="0" applyFont="1" applyBorder="1" applyAlignment="1">
      <alignment horizontal="center" vertical="top" wrapText="1"/>
    </xf>
    <xf numFmtId="0" fontId="8" fillId="0" borderId="3" xfId="0" applyFont="1" applyBorder="1" applyAlignment="1">
      <alignment vertical="top" wrapText="1"/>
    </xf>
    <xf numFmtId="0" fontId="4" fillId="0" borderId="6" xfId="0" applyFont="1" applyBorder="1" applyAlignment="1">
      <alignment vertical="top" wrapText="1"/>
    </xf>
    <xf numFmtId="0" fontId="5" fillId="0" borderId="5" xfId="0" applyFont="1" applyBorder="1" applyAlignment="1">
      <alignment vertical="top" wrapText="1"/>
    </xf>
    <xf numFmtId="0" fontId="4" fillId="0" borderId="3" xfId="0" applyFont="1" applyBorder="1" applyAlignment="1">
      <alignment horizontal="center" vertical="top"/>
    </xf>
    <xf numFmtId="0" fontId="4" fillId="0" borderId="4" xfId="0" applyFont="1" applyBorder="1" applyAlignment="1">
      <alignment horizontal="center" vertical="top"/>
    </xf>
    <xf numFmtId="4" fontId="4" fillId="0" borderId="4" xfId="0" applyNumberFormat="1" applyFont="1" applyBorder="1" applyAlignment="1">
      <alignment horizontal="center" vertical="top"/>
    </xf>
    <xf numFmtId="4" fontId="4" fillId="0" borderId="6" xfId="0" applyNumberFormat="1" applyFont="1" applyBorder="1" applyAlignment="1">
      <alignment horizontal="center" vertical="top"/>
    </xf>
    <xf numFmtId="4" fontId="4" fillId="0" borderId="7" xfId="0" applyNumberFormat="1" applyFont="1" applyBorder="1" applyAlignment="1">
      <alignment horizontal="center" vertical="top"/>
    </xf>
    <xf numFmtId="0" fontId="8" fillId="0" borderId="4" xfId="0" applyFont="1" applyBorder="1" applyAlignment="1">
      <alignment vertical="top" wrapText="1"/>
    </xf>
    <xf numFmtId="0" fontId="4" fillId="0" borderId="0" xfId="0" applyFont="1" applyBorder="1" applyAlignment="1">
      <alignment vertical="top" wrapText="1"/>
    </xf>
    <xf numFmtId="0" fontId="4" fillId="0" borderId="0" xfId="0" applyFont="1" applyBorder="1"/>
    <xf numFmtId="0" fontId="4" fillId="0" borderId="0" xfId="0" applyFont="1" applyBorder="1" applyAlignment="1">
      <alignment horizontal="center" vertical="top"/>
    </xf>
    <xf numFmtId="4" fontId="4" fillId="0" borderId="0" xfId="0" applyNumberFormat="1" applyFont="1" applyBorder="1" applyAlignment="1">
      <alignment horizontal="center" vertical="top"/>
    </xf>
    <xf numFmtId="0" fontId="0" fillId="0" borderId="0" xfId="0" applyBorder="1"/>
    <xf numFmtId="4" fontId="0" fillId="0" borderId="0" xfId="0" applyNumberFormat="1" applyBorder="1"/>
    <xf numFmtId="4" fontId="6" fillId="0" borderId="0" xfId="0" applyNumberFormat="1" applyFont="1" applyBorder="1" applyAlignment="1">
      <alignment horizontal="center" vertical="top"/>
    </xf>
    <xf numFmtId="49" fontId="4" fillId="0" borderId="6" xfId="0" applyNumberFormat="1" applyFont="1" applyBorder="1" applyAlignment="1">
      <alignment horizontal="left" vertical="top" wrapText="1"/>
    </xf>
    <xf numFmtId="0" fontId="4" fillId="0" borderId="6" xfId="0" applyFont="1" applyBorder="1" applyAlignment="1">
      <alignment horizontal="center" vertical="top" wrapText="1"/>
    </xf>
    <xf numFmtId="4" fontId="4" fillId="0" borderId="1" xfId="0" applyNumberFormat="1" applyFont="1" applyBorder="1" applyAlignment="1">
      <alignment horizontal="center" vertical="top"/>
    </xf>
    <xf numFmtId="4" fontId="4" fillId="0" borderId="2" xfId="0" applyNumberFormat="1" applyFont="1" applyBorder="1" applyAlignment="1">
      <alignment horizontal="center" vertical="top"/>
    </xf>
    <xf numFmtId="4" fontId="4" fillId="0" borderId="3" xfId="0" applyNumberFormat="1" applyFont="1" applyBorder="1" applyAlignment="1">
      <alignment horizontal="center" vertical="top" wrapText="1"/>
    </xf>
    <xf numFmtId="4" fontId="4" fillId="0" borderId="6" xfId="0" applyNumberFormat="1" applyFont="1" applyBorder="1" applyAlignment="1">
      <alignment horizontal="center" vertical="top" wrapText="1"/>
    </xf>
    <xf numFmtId="4" fontId="4" fillId="0" borderId="4" xfId="0" applyNumberFormat="1" applyFont="1" applyBorder="1" applyAlignment="1">
      <alignment horizontal="center" vertical="top" wrapText="1"/>
    </xf>
    <xf numFmtId="0" fontId="5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4" fontId="5" fillId="0" borderId="2" xfId="0" applyNumberFormat="1" applyFont="1" applyBorder="1" applyAlignment="1">
      <alignment horizontal="center" vertical="top"/>
    </xf>
    <xf numFmtId="0" fontId="8" fillId="0" borderId="5" xfId="0" applyFont="1" applyBorder="1" applyAlignment="1">
      <alignment vertical="top" wrapText="1"/>
    </xf>
    <xf numFmtId="4" fontId="5" fillId="0" borderId="5" xfId="0" applyNumberFormat="1" applyFont="1" applyBorder="1" applyAlignment="1">
      <alignment horizontal="center" vertical="top" wrapText="1"/>
    </xf>
    <xf numFmtId="0" fontId="5" fillId="0" borderId="5" xfId="0" applyFont="1" applyFill="1" applyBorder="1" applyAlignment="1">
      <alignment vertical="top" wrapText="1"/>
    </xf>
    <xf numFmtId="0" fontId="4" fillId="0" borderId="8" xfId="0" applyFont="1" applyBorder="1" applyAlignment="1">
      <alignment horizontal="center" vertical="top"/>
    </xf>
    <xf numFmtId="49" fontId="4" fillId="0" borderId="2" xfId="0" applyNumberFormat="1" applyFont="1" applyBorder="1" applyAlignment="1">
      <alignment horizontal="left" vertical="top" wrapText="1"/>
    </xf>
    <xf numFmtId="49" fontId="4" fillId="0" borderId="1" xfId="0" applyNumberFormat="1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4" fontId="4" fillId="0" borderId="8" xfId="0" applyNumberFormat="1" applyFont="1" applyBorder="1" applyAlignment="1">
      <alignment horizontal="center" vertical="top"/>
    </xf>
    <xf numFmtId="0" fontId="4" fillId="0" borderId="8" xfId="0" applyFont="1" applyBorder="1" applyAlignment="1">
      <alignment vertical="top" wrapText="1"/>
    </xf>
    <xf numFmtId="49" fontId="4" fillId="0" borderId="8" xfId="0" applyNumberFormat="1" applyFont="1" applyBorder="1" applyAlignment="1">
      <alignment horizontal="left" vertical="top" wrapText="1"/>
    </xf>
    <xf numFmtId="0" fontId="4" fillId="0" borderId="8" xfId="0" applyFont="1" applyBorder="1" applyAlignment="1">
      <alignment horizontal="center" vertical="top" wrapText="1"/>
    </xf>
    <xf numFmtId="0" fontId="12" fillId="0" borderId="3" xfId="0" applyFont="1" applyBorder="1" applyAlignment="1">
      <alignment vertical="top" wrapText="1"/>
    </xf>
    <xf numFmtId="0" fontId="12" fillId="0" borderId="6" xfId="0" applyFont="1" applyBorder="1" applyAlignment="1">
      <alignment vertical="top" wrapText="1"/>
    </xf>
    <xf numFmtId="0" fontId="6" fillId="0" borderId="9" xfId="0" applyFont="1" applyBorder="1" applyAlignment="1">
      <alignment horizontal="right" wrapText="1"/>
    </xf>
    <xf numFmtId="0" fontId="5" fillId="2" borderId="5" xfId="0" applyFont="1" applyFill="1" applyBorder="1" applyAlignment="1">
      <alignment vertical="top" wrapText="1"/>
    </xf>
    <xf numFmtId="0" fontId="5" fillId="3" borderId="5" xfId="0" applyFont="1" applyFill="1" applyBorder="1" applyAlignment="1">
      <alignment vertical="top" wrapText="1"/>
    </xf>
    <xf numFmtId="4" fontId="5" fillId="2" borderId="5" xfId="0" applyNumberFormat="1" applyFont="1" applyFill="1" applyBorder="1" applyAlignment="1">
      <alignment horizontal="center" vertical="top" wrapText="1"/>
    </xf>
    <xf numFmtId="4" fontId="4" fillId="0" borderId="8" xfId="0" applyNumberFormat="1" applyFont="1" applyBorder="1" applyAlignment="1">
      <alignment horizontal="center" vertical="top" wrapText="1"/>
    </xf>
    <xf numFmtId="0" fontId="5" fillId="0" borderId="2" xfId="0" applyFont="1" applyBorder="1" applyAlignment="1">
      <alignment vertical="top" wrapText="1"/>
    </xf>
    <xf numFmtId="0" fontId="4" fillId="0" borderId="8" xfId="0" applyNumberFormat="1" applyFont="1" applyBorder="1" applyAlignment="1">
      <alignment horizontal="left" vertical="top" wrapText="1"/>
    </xf>
    <xf numFmtId="4" fontId="0" fillId="0" borderId="0" xfId="0" applyNumberFormat="1" applyAlignment="1">
      <alignment horizontal="center" vertical="top"/>
    </xf>
    <xf numFmtId="0" fontId="11" fillId="0" borderId="5" xfId="0" applyFont="1" applyBorder="1" applyAlignment="1">
      <alignment horizontal="center" vertical="top"/>
    </xf>
    <xf numFmtId="4" fontId="11" fillId="0" borderId="5" xfId="0" applyNumberFormat="1" applyFont="1" applyBorder="1" applyAlignment="1">
      <alignment horizontal="center" vertical="top"/>
    </xf>
    <xf numFmtId="4" fontId="4" fillId="0" borderId="1" xfId="0" applyNumberFormat="1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left" vertical="top"/>
    </xf>
    <xf numFmtId="0" fontId="4" fillId="0" borderId="5" xfId="0" applyFont="1" applyBorder="1"/>
    <xf numFmtId="4" fontId="4" fillId="0" borderId="5" xfId="0" applyNumberFormat="1" applyFont="1" applyBorder="1"/>
    <xf numFmtId="49" fontId="4" fillId="0" borderId="5" xfId="0" applyNumberFormat="1" applyFont="1" applyBorder="1" applyAlignment="1">
      <alignment horizontal="left" vertical="top" wrapText="1"/>
    </xf>
    <xf numFmtId="0" fontId="4" fillId="3" borderId="5" xfId="0" applyFont="1" applyFill="1" applyBorder="1" applyAlignment="1">
      <alignment vertical="top" wrapText="1"/>
    </xf>
    <xf numFmtId="0" fontId="8" fillId="0" borderId="8" xfId="0" applyFont="1" applyBorder="1" applyAlignment="1">
      <alignment vertical="top" wrapText="1"/>
    </xf>
    <xf numFmtId="0" fontId="4" fillId="0" borderId="3" xfId="0" applyFont="1" applyBorder="1" applyAlignment="1">
      <alignment horizontal="center" vertical="top" wrapText="1"/>
    </xf>
    <xf numFmtId="0" fontId="13" fillId="0" borderId="0" xfId="0" applyFont="1" applyAlignment="1">
      <alignment vertical="top"/>
    </xf>
    <xf numFmtId="0" fontId="13" fillId="0" borderId="0" xfId="0" applyFont="1" applyAlignment="1">
      <alignment horizontal="left" vertical="top"/>
    </xf>
    <xf numFmtId="0" fontId="8" fillId="0" borderId="7" xfId="0" applyFont="1" applyBorder="1" applyAlignment="1">
      <alignment vertical="top" wrapText="1"/>
    </xf>
    <xf numFmtId="0" fontId="4" fillId="0" borderId="2" xfId="0" applyFont="1" applyBorder="1" applyAlignment="1">
      <alignment horizontal="left" vertical="top" wrapText="1"/>
    </xf>
    <xf numFmtId="4" fontId="1" fillId="0" borderId="0" xfId="0" applyNumberFormat="1" applyFont="1" applyAlignment="1">
      <alignment horizontal="left" vertical="top"/>
    </xf>
    <xf numFmtId="0" fontId="15" fillId="0" borderId="0" xfId="0" applyFont="1" applyAlignment="1">
      <alignment vertical="top"/>
    </xf>
    <xf numFmtId="0" fontId="9" fillId="0" borderId="5" xfId="0" applyFont="1" applyBorder="1" applyAlignment="1">
      <alignment vertical="center" wrapText="1"/>
    </xf>
    <xf numFmtId="4" fontId="13" fillId="0" borderId="0" xfId="0" applyNumberFormat="1" applyFont="1" applyAlignment="1">
      <alignment horizontal="left" vertical="top"/>
    </xf>
    <xf numFmtId="0" fontId="9" fillId="0" borderId="5" xfId="0" applyFont="1" applyBorder="1" applyAlignment="1">
      <alignment vertical="top" wrapText="1"/>
    </xf>
    <xf numFmtId="4" fontId="9" fillId="0" borderId="5" xfId="0" applyNumberFormat="1" applyFont="1" applyBorder="1" applyAlignment="1">
      <alignment horizontal="center" vertical="top"/>
    </xf>
    <xf numFmtId="0" fontId="5" fillId="3" borderId="5" xfId="0" applyFont="1" applyFill="1" applyBorder="1"/>
    <xf numFmtId="4" fontId="5" fillId="3" borderId="5" xfId="0" applyNumberFormat="1" applyFont="1" applyFill="1" applyBorder="1"/>
    <xf numFmtId="4" fontId="5" fillId="3" borderId="5" xfId="0" applyNumberFormat="1" applyFont="1" applyFill="1" applyBorder="1" applyAlignment="1">
      <alignment horizontal="center" vertical="top"/>
    </xf>
    <xf numFmtId="4" fontId="4" fillId="0" borderId="5" xfId="0" applyNumberFormat="1" applyFont="1" applyBorder="1" applyAlignment="1">
      <alignment horizontal="center" vertical="top"/>
    </xf>
    <xf numFmtId="0" fontId="4" fillId="3" borderId="5" xfId="0" applyFont="1" applyFill="1" applyBorder="1" applyAlignment="1">
      <alignment horizontal="center" vertical="top"/>
    </xf>
    <xf numFmtId="4" fontId="4" fillId="3" borderId="5" xfId="0" applyNumberFormat="1" applyFont="1" applyFill="1" applyBorder="1" applyAlignment="1">
      <alignment horizontal="center" vertical="top"/>
    </xf>
    <xf numFmtId="4" fontId="15" fillId="0" borderId="0" xfId="0" applyNumberFormat="1" applyFont="1" applyAlignment="1">
      <alignment horizontal="left" vertical="top"/>
    </xf>
    <xf numFmtId="0" fontId="8" fillId="3" borderId="5" xfId="0" applyFont="1" applyFill="1" applyBorder="1" applyAlignment="1">
      <alignment vertical="top" wrapText="1"/>
    </xf>
    <xf numFmtId="4" fontId="4" fillId="3" borderId="5" xfId="0" applyNumberFormat="1" applyFont="1" applyFill="1" applyBorder="1" applyAlignment="1">
      <alignment horizontal="center" vertical="top" wrapText="1"/>
    </xf>
    <xf numFmtId="4" fontId="9" fillId="0" borderId="5" xfId="0" applyNumberFormat="1" applyFont="1" applyBorder="1" applyAlignment="1">
      <alignment horizontal="center" vertical="top" wrapText="1"/>
    </xf>
    <xf numFmtId="4" fontId="14" fillId="0" borderId="0" xfId="0" applyNumberFormat="1" applyFont="1" applyAlignment="1">
      <alignment horizontal="left" vertical="top"/>
    </xf>
    <xf numFmtId="4" fontId="16" fillId="0" borderId="0" xfId="0" applyNumberFormat="1" applyFont="1" applyAlignment="1">
      <alignment horizontal="left" vertical="top"/>
    </xf>
    <xf numFmtId="4" fontId="4" fillId="0" borderId="0" xfId="0" applyNumberFormat="1" applyFont="1"/>
    <xf numFmtId="4" fontId="4" fillId="0" borderId="0" xfId="0" applyNumberFormat="1" applyFont="1" applyAlignment="1">
      <alignment horizontal="left" vertical="top"/>
    </xf>
    <xf numFmtId="4" fontId="17" fillId="0" borderId="2" xfId="0" applyNumberFormat="1" applyFont="1" applyBorder="1" applyAlignment="1">
      <alignment horizontal="center" vertical="top"/>
    </xf>
    <xf numFmtId="4" fontId="17" fillId="0" borderId="1" xfId="0" applyNumberFormat="1" applyFont="1" applyBorder="1" applyAlignment="1">
      <alignment horizontal="center" vertical="top"/>
    </xf>
    <xf numFmtId="4" fontId="16" fillId="0" borderId="1" xfId="0" applyNumberFormat="1" applyFont="1" applyBorder="1" applyAlignment="1">
      <alignment horizontal="center" vertical="top"/>
    </xf>
    <xf numFmtId="4" fontId="16" fillId="0" borderId="3" xfId="0" applyNumberFormat="1" applyFont="1" applyBorder="1" applyAlignment="1">
      <alignment horizontal="center" vertical="top"/>
    </xf>
    <xf numFmtId="4" fontId="16" fillId="0" borderId="4" xfId="0" applyNumberFormat="1" applyFont="1" applyBorder="1" applyAlignment="1">
      <alignment horizontal="center" vertical="top"/>
    </xf>
    <xf numFmtId="0" fontId="16" fillId="0" borderId="3" xfId="0" applyFont="1" applyBorder="1" applyAlignment="1">
      <alignment horizontal="center" vertical="top"/>
    </xf>
    <xf numFmtId="4" fontId="4" fillId="4" borderId="3" xfId="0" applyNumberFormat="1" applyFont="1" applyFill="1" applyBorder="1" applyAlignment="1">
      <alignment horizontal="center" vertical="top"/>
    </xf>
    <xf numFmtId="4" fontId="4" fillId="0" borderId="7" xfId="0" applyNumberFormat="1" applyFont="1" applyBorder="1" applyAlignment="1">
      <alignment horizontal="center" vertical="top" wrapText="1"/>
    </xf>
    <xf numFmtId="4" fontId="5" fillId="0" borderId="5" xfId="0" applyNumberFormat="1" applyFont="1" applyBorder="1" applyAlignment="1">
      <alignment horizontal="center" vertical="top"/>
    </xf>
    <xf numFmtId="0" fontId="4" fillId="0" borderId="10" xfId="0" applyFont="1" applyBorder="1" applyAlignment="1">
      <alignment horizontal="left" vertical="top" wrapText="1"/>
    </xf>
    <xf numFmtId="0" fontId="4" fillId="0" borderId="10" xfId="0" applyFont="1" applyBorder="1" applyAlignment="1">
      <alignment horizontal="center"/>
    </xf>
    <xf numFmtId="4" fontId="4" fillId="0" borderId="10" xfId="0" applyNumberFormat="1" applyFont="1" applyBorder="1" applyAlignment="1">
      <alignment horizontal="center"/>
    </xf>
    <xf numFmtId="4" fontId="17" fillId="0" borderId="10" xfId="0" applyNumberFormat="1" applyFont="1" applyBorder="1" applyAlignment="1">
      <alignment horizontal="center" vertical="top"/>
    </xf>
    <xf numFmtId="4" fontId="5" fillId="0" borderId="1" xfId="0" applyNumberFormat="1" applyFont="1" applyBorder="1" applyAlignment="1">
      <alignment horizontal="center" vertical="top"/>
    </xf>
    <xf numFmtId="4" fontId="4" fillId="0" borderId="10" xfId="0" applyNumberFormat="1" applyFont="1" applyBorder="1" applyAlignment="1">
      <alignment horizontal="center" vertical="top"/>
    </xf>
    <xf numFmtId="4" fontId="9" fillId="0" borderId="5" xfId="0" applyNumberFormat="1" applyFont="1" applyBorder="1" applyAlignment="1">
      <alignment horizontal="center" vertical="center"/>
    </xf>
    <xf numFmtId="0" fontId="18" fillId="0" borderId="0" xfId="0" applyFont="1" applyAlignment="1">
      <alignment vertical="top"/>
    </xf>
    <xf numFmtId="0" fontId="18" fillId="0" borderId="0" xfId="0" applyFont="1" applyAlignment="1">
      <alignment horizontal="left" vertical="top"/>
    </xf>
    <xf numFmtId="4" fontId="16" fillId="0" borderId="3" xfId="0" applyNumberFormat="1" applyFont="1" applyBorder="1" applyAlignment="1">
      <alignment horizontal="center" vertical="top" wrapText="1"/>
    </xf>
    <xf numFmtId="0" fontId="4" fillId="0" borderId="3" xfId="0" applyFont="1" applyBorder="1"/>
    <xf numFmtId="4" fontId="4" fillId="0" borderId="3" xfId="0" applyNumberFormat="1" applyFont="1" applyBorder="1"/>
    <xf numFmtId="4" fontId="5" fillId="3" borderId="5" xfId="0" applyNumberFormat="1" applyFont="1" applyFill="1" applyBorder="1" applyAlignment="1">
      <alignment horizontal="center" vertical="top" wrapText="1"/>
    </xf>
    <xf numFmtId="0" fontId="16" fillId="0" borderId="4" xfId="0" applyFont="1" applyBorder="1" applyAlignment="1">
      <alignment horizontal="center" vertical="top"/>
    </xf>
    <xf numFmtId="0" fontId="5" fillId="0" borderId="5" xfId="0" applyFont="1" applyBorder="1" applyAlignment="1">
      <alignment horizontal="left" vertical="top" wrapText="1"/>
    </xf>
    <xf numFmtId="0" fontId="4" fillId="0" borderId="5" xfId="0" applyFont="1" applyBorder="1" applyAlignment="1">
      <alignment horizontal="center"/>
    </xf>
    <xf numFmtId="4" fontId="4" fillId="0" borderId="5" xfId="0" applyNumberFormat="1" applyFont="1" applyBorder="1" applyAlignment="1">
      <alignment horizontal="center"/>
    </xf>
    <xf numFmtId="0" fontId="4" fillId="0" borderId="5" xfId="0" applyFont="1" applyBorder="1" applyAlignment="1">
      <alignment horizontal="center" vertical="top"/>
    </xf>
    <xf numFmtId="4" fontId="16" fillId="0" borderId="8" xfId="0" applyNumberFormat="1" applyFont="1" applyBorder="1" applyAlignment="1">
      <alignment horizontal="center" vertical="top"/>
    </xf>
    <xf numFmtId="0" fontId="8" fillId="0" borderId="6" xfId="0" applyFont="1" applyBorder="1" applyAlignment="1">
      <alignment vertical="top" wrapText="1"/>
    </xf>
    <xf numFmtId="0" fontId="4" fillId="0" borderId="6" xfId="0" applyFont="1" applyBorder="1" applyAlignment="1">
      <alignment horizontal="center" vertical="top"/>
    </xf>
    <xf numFmtId="4" fontId="20" fillId="0" borderId="0" xfId="0" applyNumberFormat="1" applyFont="1" applyAlignment="1">
      <alignment horizontal="left" vertical="top"/>
    </xf>
    <xf numFmtId="4" fontId="16" fillId="0" borderId="7" xfId="0" applyNumberFormat="1" applyFont="1" applyBorder="1" applyAlignment="1">
      <alignment horizontal="center" vertical="top"/>
    </xf>
    <xf numFmtId="0" fontId="8" fillId="0" borderId="1" xfId="0" applyFont="1" applyBorder="1" applyAlignment="1">
      <alignment vertical="top" wrapText="1"/>
    </xf>
    <xf numFmtId="49" fontId="4" fillId="0" borderId="11" xfId="0" applyNumberFormat="1" applyFont="1" applyBorder="1" applyAlignment="1">
      <alignment horizontal="left" vertical="top" wrapText="1"/>
    </xf>
    <xf numFmtId="4" fontId="16" fillId="0" borderId="6" xfId="0" applyNumberFormat="1" applyFont="1" applyBorder="1" applyAlignment="1">
      <alignment horizontal="center" vertical="top"/>
    </xf>
    <xf numFmtId="0" fontId="12" fillId="0" borderId="8" xfId="0" applyFont="1" applyBorder="1" applyAlignment="1">
      <alignment vertical="top" wrapText="1"/>
    </xf>
    <xf numFmtId="0" fontId="4" fillId="0" borderId="2" xfId="0" applyFont="1" applyBorder="1" applyAlignment="1">
      <alignment horizontal="center" vertical="top"/>
    </xf>
    <xf numFmtId="4" fontId="21" fillId="0" borderId="0" xfId="0" applyNumberFormat="1" applyFont="1" applyBorder="1" applyAlignment="1">
      <alignment horizontal="center" vertical="top"/>
    </xf>
    <xf numFmtId="4" fontId="16" fillId="0" borderId="2" xfId="0" applyNumberFormat="1" applyFont="1" applyBorder="1" applyAlignment="1">
      <alignment horizontal="center" vertical="top"/>
    </xf>
    <xf numFmtId="0" fontId="8" fillId="0" borderId="2" xfId="0" applyFont="1" applyBorder="1" applyAlignment="1">
      <alignment vertical="top" wrapText="1"/>
    </xf>
    <xf numFmtId="0" fontId="4" fillId="0" borderId="7" xfId="0" applyFont="1" applyBorder="1" applyAlignment="1">
      <alignment horizontal="center" vertical="top" wrapText="1"/>
    </xf>
    <xf numFmtId="0" fontId="0" fillId="0" borderId="0" xfId="0" applyAlignment="1">
      <alignment horizontal="right"/>
    </xf>
    <xf numFmtId="0" fontId="13" fillId="0" borderId="0" xfId="0" applyFont="1" applyAlignment="1">
      <alignment horizontal="right" vertical="top"/>
    </xf>
    <xf numFmtId="4" fontId="4" fillId="0" borderId="0" xfId="0" applyNumberFormat="1" applyFont="1" applyBorder="1" applyAlignment="1">
      <alignment horizontal="left" vertical="top"/>
    </xf>
    <xf numFmtId="4" fontId="16" fillId="0" borderId="3" xfId="0" applyNumberFormat="1" applyFont="1" applyFill="1" applyBorder="1" applyAlignment="1">
      <alignment horizontal="center" vertical="top"/>
    </xf>
    <xf numFmtId="4" fontId="4" fillId="0" borderId="8" xfId="0" applyNumberFormat="1" applyFont="1" applyFill="1" applyBorder="1" applyAlignment="1">
      <alignment horizontal="center" vertical="top"/>
    </xf>
    <xf numFmtId="0" fontId="4" fillId="0" borderId="1" xfId="0" applyFont="1" applyBorder="1" applyAlignment="1">
      <alignment horizontal="center" vertical="top"/>
    </xf>
    <xf numFmtId="0" fontId="19" fillId="0" borderId="2" xfId="0" applyFont="1" applyBorder="1"/>
    <xf numFmtId="0" fontId="19" fillId="0" borderId="2" xfId="0" applyFont="1" applyBorder="1" applyAlignment="1">
      <alignment horizontal="center" vertical="top"/>
    </xf>
    <xf numFmtId="4" fontId="19" fillId="0" borderId="2" xfId="0" applyNumberFormat="1" applyFont="1" applyBorder="1" applyAlignment="1">
      <alignment horizontal="center" vertical="top"/>
    </xf>
    <xf numFmtId="49" fontId="22" fillId="0" borderId="5" xfId="0" applyNumberFormat="1" applyFont="1" applyBorder="1" applyAlignment="1">
      <alignment horizontal="left" vertical="top" wrapText="1"/>
    </xf>
    <xf numFmtId="0" fontId="22" fillId="0" borderId="5" xfId="0" applyFont="1" applyBorder="1" applyAlignment="1">
      <alignment horizontal="center" vertical="top"/>
    </xf>
    <xf numFmtId="4" fontId="22" fillId="0" borderId="5" xfId="0" applyNumberFormat="1" applyFont="1" applyBorder="1" applyAlignment="1">
      <alignment horizontal="center" vertical="top"/>
    </xf>
    <xf numFmtId="0" fontId="16" fillId="0" borderId="3" xfId="0" applyFont="1" applyBorder="1" applyAlignment="1">
      <alignment horizontal="center" vertical="top" wrapText="1"/>
    </xf>
    <xf numFmtId="0" fontId="16" fillId="0" borderId="8" xfId="0" applyFont="1" applyBorder="1" applyAlignment="1">
      <alignment horizontal="center" vertical="top"/>
    </xf>
    <xf numFmtId="49" fontId="19" fillId="0" borderId="5" xfId="0" applyNumberFormat="1" applyFont="1" applyBorder="1" applyAlignment="1">
      <alignment horizontal="left" vertical="top" wrapText="1"/>
    </xf>
    <xf numFmtId="0" fontId="19" fillId="0" borderId="5" xfId="0" applyFont="1" applyBorder="1" applyAlignment="1">
      <alignment horizontal="center" vertical="top"/>
    </xf>
    <xf numFmtId="4" fontId="19" fillId="0" borderId="5" xfId="0" applyNumberFormat="1" applyFont="1" applyBorder="1" applyAlignment="1">
      <alignment horizontal="center" vertical="top"/>
    </xf>
    <xf numFmtId="49" fontId="11" fillId="0" borderId="5" xfId="0" applyNumberFormat="1" applyFont="1" applyBorder="1" applyAlignment="1">
      <alignment horizontal="left" vertical="top" wrapText="1"/>
    </xf>
    <xf numFmtId="0" fontId="16" fillId="0" borderId="7" xfId="0" applyFont="1" applyBorder="1" applyAlignment="1">
      <alignment horizontal="center" vertical="top"/>
    </xf>
    <xf numFmtId="0" fontId="16" fillId="0" borderId="6" xfId="0" applyFont="1" applyBorder="1" applyAlignment="1">
      <alignment horizontal="center" vertical="top"/>
    </xf>
    <xf numFmtId="0" fontId="18" fillId="0" borderId="3" xfId="0" applyFont="1" applyBorder="1"/>
    <xf numFmtId="0" fontId="16" fillId="0" borderId="3" xfId="0" applyFont="1" applyFill="1" applyBorder="1" applyAlignment="1">
      <alignment horizontal="center" vertical="top"/>
    </xf>
    <xf numFmtId="0" fontId="16" fillId="0" borderId="12" xfId="0" applyFont="1" applyBorder="1" applyAlignment="1">
      <alignment horizontal="center" vertical="top"/>
    </xf>
    <xf numFmtId="0" fontId="17" fillId="2" borderId="2" xfId="0" applyFont="1" applyFill="1" applyBorder="1" applyAlignment="1">
      <alignment horizontal="center" vertical="top"/>
    </xf>
    <xf numFmtId="4" fontId="17" fillId="2" borderId="2" xfId="0" applyNumberFormat="1" applyFont="1" applyFill="1" applyBorder="1" applyAlignment="1">
      <alignment horizontal="center" vertical="top"/>
    </xf>
    <xf numFmtId="0" fontId="17" fillId="0" borderId="8" xfId="0" applyFont="1" applyFill="1" applyBorder="1" applyAlignment="1">
      <alignment horizontal="center" vertical="top"/>
    </xf>
    <xf numFmtId="4" fontId="17" fillId="0" borderId="8" xfId="0" applyNumberFormat="1" applyFont="1" applyFill="1" applyBorder="1" applyAlignment="1">
      <alignment horizontal="center" vertical="top"/>
    </xf>
    <xf numFmtId="0" fontId="17" fillId="0" borderId="3" xfId="0" applyFont="1" applyFill="1" applyBorder="1" applyAlignment="1">
      <alignment horizontal="center" vertical="top"/>
    </xf>
    <xf numFmtId="4" fontId="17" fillId="0" borderId="3" xfId="0" applyNumberFormat="1" applyFont="1" applyFill="1" applyBorder="1" applyAlignment="1">
      <alignment horizontal="center" vertical="top"/>
    </xf>
    <xf numFmtId="0" fontId="4" fillId="0" borderId="5" xfId="0" applyFont="1" applyBorder="1" applyAlignment="1">
      <alignment vertical="top" wrapText="1"/>
    </xf>
    <xf numFmtId="4" fontId="11" fillId="0" borderId="3" xfId="0" applyNumberFormat="1" applyFont="1" applyBorder="1" applyAlignment="1">
      <alignment horizontal="center" vertical="top" wrapText="1"/>
    </xf>
    <xf numFmtId="0" fontId="7" fillId="0" borderId="3" xfId="0" applyFont="1" applyBorder="1"/>
    <xf numFmtId="49" fontId="4" fillId="0" borderId="5" xfId="0" applyNumberFormat="1" applyFont="1" applyBorder="1" applyAlignment="1">
      <alignment horizontal="left" vertical="center" wrapText="1"/>
    </xf>
    <xf numFmtId="0" fontId="4" fillId="0" borderId="5" xfId="0" applyFont="1" applyBorder="1" applyAlignment="1">
      <alignment horizontal="center" vertical="center"/>
    </xf>
    <xf numFmtId="4" fontId="4" fillId="0" borderId="5" xfId="0" applyNumberFormat="1" applyFont="1" applyBorder="1" applyAlignment="1">
      <alignment horizontal="center" vertical="center"/>
    </xf>
    <xf numFmtId="0" fontId="16" fillId="0" borderId="4" xfId="0" applyFont="1" applyBorder="1" applyAlignment="1">
      <alignment horizontal="center" vertical="top" wrapText="1"/>
    </xf>
    <xf numFmtId="0" fontId="4" fillId="0" borderId="6" xfId="0" applyFont="1" applyFill="1" applyBorder="1" applyAlignment="1">
      <alignment horizontal="center" vertical="top" wrapText="1"/>
    </xf>
    <xf numFmtId="4" fontId="4" fillId="0" borderId="13" xfId="0" applyNumberFormat="1" applyFont="1" applyBorder="1" applyAlignment="1">
      <alignment horizontal="center" vertical="top"/>
    </xf>
    <xf numFmtId="4" fontId="4" fillId="0" borderId="14" xfId="0" applyNumberFormat="1" applyFont="1" applyBorder="1" applyAlignment="1">
      <alignment horizontal="center" vertical="top"/>
    </xf>
    <xf numFmtId="0" fontId="4" fillId="0" borderId="2" xfId="0" applyFont="1" applyBorder="1" applyAlignment="1">
      <alignment horizontal="center" vertical="top" wrapText="1"/>
    </xf>
    <xf numFmtId="0" fontId="4" fillId="0" borderId="4" xfId="0" applyFont="1" applyBorder="1" applyAlignment="1">
      <alignment vertical="top" wrapText="1"/>
    </xf>
    <xf numFmtId="14" fontId="4" fillId="0" borderId="4" xfId="0" applyNumberFormat="1" applyFont="1" applyBorder="1" applyAlignment="1">
      <alignment vertical="top" wrapText="1"/>
    </xf>
    <xf numFmtId="14" fontId="4" fillId="0" borderId="1" xfId="0" applyNumberFormat="1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14" fontId="4" fillId="0" borderId="3" xfId="0" applyNumberFormat="1" applyFont="1" applyBorder="1" applyAlignment="1">
      <alignment vertical="top" wrapText="1"/>
    </xf>
    <xf numFmtId="4" fontId="16" fillId="0" borderId="4" xfId="0" applyNumberFormat="1" applyFont="1" applyBorder="1" applyAlignment="1">
      <alignment horizontal="center" vertical="top" wrapText="1"/>
    </xf>
    <xf numFmtId="4" fontId="9" fillId="0" borderId="3" xfId="0" applyNumberFormat="1" applyFont="1" applyBorder="1"/>
    <xf numFmtId="0" fontId="9" fillId="0" borderId="3" xfId="0" applyFont="1" applyBorder="1"/>
    <xf numFmtId="0" fontId="4" fillId="0" borderId="12" xfId="0" applyFont="1" applyBorder="1" applyAlignment="1">
      <alignment horizontal="center" vertical="top"/>
    </xf>
    <xf numFmtId="4" fontId="4" fillId="0" borderId="3" xfId="0" applyNumberFormat="1" applyFont="1" applyFill="1" applyBorder="1" applyAlignment="1">
      <alignment horizontal="center" vertical="top"/>
    </xf>
    <xf numFmtId="4" fontId="4" fillId="0" borderId="4" xfId="0" applyNumberFormat="1" applyFont="1" applyFill="1" applyBorder="1" applyAlignment="1">
      <alignment horizontal="center" vertical="top"/>
    </xf>
    <xf numFmtId="4" fontId="5" fillId="2" borderId="2" xfId="0" applyNumberFormat="1" applyFont="1" applyFill="1" applyBorder="1" applyAlignment="1">
      <alignment horizontal="center" vertical="top"/>
    </xf>
    <xf numFmtId="0" fontId="4" fillId="0" borderId="8" xfId="0" applyFont="1" applyFill="1" applyBorder="1" applyAlignment="1">
      <alignment horizontal="center" vertical="top" wrapText="1"/>
    </xf>
    <xf numFmtId="0" fontId="16" fillId="0" borderId="3" xfId="0" applyFont="1" applyFill="1" applyBorder="1" applyAlignment="1">
      <alignment horizontal="center" vertical="top" wrapText="1"/>
    </xf>
    <xf numFmtId="0" fontId="16" fillId="0" borderId="4" xfId="0" applyFont="1" applyFill="1" applyBorder="1" applyAlignment="1">
      <alignment horizontal="center" vertical="top" wrapText="1"/>
    </xf>
    <xf numFmtId="4" fontId="16" fillId="0" borderId="1" xfId="0" applyNumberFormat="1" applyFont="1" applyFill="1" applyBorder="1" applyAlignment="1">
      <alignment horizontal="center" vertical="top"/>
    </xf>
    <xf numFmtId="0" fontId="4" fillId="0" borderId="4" xfId="0" applyFont="1" applyFill="1" applyBorder="1" applyAlignment="1">
      <alignment horizontal="center" vertical="top" wrapText="1"/>
    </xf>
    <xf numFmtId="0" fontId="12" fillId="0" borderId="7" xfId="0" applyFont="1" applyFill="1" applyBorder="1" applyAlignment="1">
      <alignment vertical="top" wrapText="1"/>
    </xf>
    <xf numFmtId="0" fontId="12" fillId="0" borderId="4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 vertical="top" wrapText="1"/>
    </xf>
    <xf numFmtId="4" fontId="4" fillId="0" borderId="6" xfId="0" applyNumberFormat="1" applyFont="1" applyFill="1" applyBorder="1" applyAlignment="1">
      <alignment horizontal="center" vertical="top" wrapText="1"/>
    </xf>
    <xf numFmtId="4" fontId="4" fillId="0" borderId="1" xfId="0" applyNumberFormat="1" applyFont="1" applyFill="1" applyBorder="1" applyAlignment="1">
      <alignment horizontal="center" vertical="top" wrapText="1"/>
    </xf>
    <xf numFmtId="0" fontId="8" fillId="0" borderId="7" xfId="0" applyFont="1" applyFill="1" applyBorder="1" applyAlignment="1">
      <alignment vertical="top" wrapText="1"/>
    </xf>
    <xf numFmtId="0" fontId="8" fillId="0" borderId="4" xfId="0" applyFont="1" applyFill="1" applyBorder="1" applyAlignment="1">
      <alignment vertical="top" wrapText="1"/>
    </xf>
    <xf numFmtId="0" fontId="12" fillId="0" borderId="3" xfId="0" applyFont="1" applyFill="1" applyBorder="1" applyAlignment="1">
      <alignment vertical="top" wrapText="1"/>
    </xf>
    <xf numFmtId="4" fontId="4" fillId="0" borderId="8" xfId="0" applyNumberFormat="1" applyFont="1" applyFill="1" applyBorder="1" applyAlignment="1">
      <alignment horizontal="center" vertical="top" wrapText="1"/>
    </xf>
    <xf numFmtId="0" fontId="4" fillId="0" borderId="8" xfId="0" applyFont="1" applyFill="1" applyBorder="1" applyAlignment="1">
      <alignment horizontal="center" vertical="top"/>
    </xf>
    <xf numFmtId="0" fontId="4" fillId="0" borderId="3" xfId="0" applyFont="1" applyFill="1" applyBorder="1" applyAlignment="1">
      <alignment horizontal="center" vertical="top" wrapText="1"/>
    </xf>
    <xf numFmtId="4" fontId="8" fillId="0" borderId="1" xfId="0" applyNumberFormat="1" applyFont="1" applyBorder="1" applyAlignment="1">
      <alignment horizontal="center" vertical="top"/>
    </xf>
    <xf numFmtId="4" fontId="8" fillId="0" borderId="4" xfId="0" applyNumberFormat="1" applyFont="1" applyBorder="1" applyAlignment="1">
      <alignment horizontal="center" vertical="top"/>
    </xf>
    <xf numFmtId="4" fontId="12" fillId="0" borderId="2" xfId="0" applyNumberFormat="1" applyFont="1" applyBorder="1" applyAlignment="1">
      <alignment horizontal="center" vertical="top"/>
    </xf>
    <xf numFmtId="4" fontId="8" fillId="0" borderId="2" xfId="0" applyNumberFormat="1" applyFont="1" applyBorder="1" applyAlignment="1">
      <alignment horizontal="center" vertical="top"/>
    </xf>
    <xf numFmtId="4" fontId="8" fillId="0" borderId="6" xfId="0" applyNumberFormat="1" applyFont="1" applyBorder="1" applyAlignment="1">
      <alignment horizontal="center" vertical="top"/>
    </xf>
    <xf numFmtId="0" fontId="8" fillId="0" borderId="3" xfId="0" applyFont="1" applyBorder="1" applyAlignment="1">
      <alignment horizontal="center" vertical="top"/>
    </xf>
    <xf numFmtId="4" fontId="12" fillId="0" borderId="3" xfId="0" applyNumberFormat="1" applyFont="1" applyBorder="1" applyAlignment="1">
      <alignment horizontal="center" vertical="top"/>
    </xf>
    <xf numFmtId="4" fontId="8" fillId="0" borderId="3" xfId="0" applyNumberFormat="1" applyFont="1" applyBorder="1" applyAlignment="1">
      <alignment horizontal="center" vertical="top"/>
    </xf>
    <xf numFmtId="4" fontId="12" fillId="0" borderId="4" xfId="0" applyNumberFormat="1" applyFont="1" applyBorder="1" applyAlignment="1">
      <alignment horizontal="center" vertical="top"/>
    </xf>
    <xf numFmtId="0" fontId="0" fillId="0" borderId="15" xfId="0" applyBorder="1"/>
    <xf numFmtId="49" fontId="8" fillId="0" borderId="2" xfId="0" applyNumberFormat="1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top"/>
    </xf>
    <xf numFmtId="49" fontId="4" fillId="0" borderId="7" xfId="0" applyNumberFormat="1" applyFont="1" applyBorder="1" applyAlignment="1">
      <alignment horizontal="left" vertical="top" wrapText="1"/>
    </xf>
    <xf numFmtId="0" fontId="4" fillId="0" borderId="7" xfId="0" applyFont="1" applyBorder="1" applyAlignment="1">
      <alignment horizontal="center" vertical="top"/>
    </xf>
    <xf numFmtId="4" fontId="8" fillId="0" borderId="7" xfId="0" applyNumberFormat="1" applyFont="1" applyBorder="1" applyAlignment="1">
      <alignment horizontal="center" vertical="top"/>
    </xf>
    <xf numFmtId="0" fontId="16" fillId="0" borderId="1" xfId="0" applyFont="1" applyFill="1" applyBorder="1" applyAlignment="1">
      <alignment horizontal="center" vertical="top"/>
    </xf>
    <xf numFmtId="0" fontId="16" fillId="0" borderId="7" xfId="0" applyFont="1" applyFill="1" applyBorder="1" applyAlignment="1">
      <alignment horizontal="center" vertical="top"/>
    </xf>
    <xf numFmtId="4" fontId="16" fillId="0" borderId="7" xfId="0" applyNumberFormat="1" applyFont="1" applyFill="1" applyBorder="1" applyAlignment="1">
      <alignment horizontal="center" vertical="top"/>
    </xf>
    <xf numFmtId="0" fontId="4" fillId="0" borderId="10" xfId="0" applyFont="1" applyBorder="1" applyAlignment="1">
      <alignment vertical="top" wrapText="1"/>
    </xf>
    <xf numFmtId="49" fontId="25" fillId="0" borderId="8" xfId="0" applyNumberFormat="1" applyFont="1" applyBorder="1" applyAlignment="1">
      <alignment horizontal="left" vertical="top" wrapText="1"/>
    </xf>
    <xf numFmtId="0" fontId="4" fillId="0" borderId="8" xfId="0" applyFont="1" applyFill="1" applyBorder="1" applyAlignment="1">
      <alignment vertical="top" wrapText="1"/>
    </xf>
    <xf numFmtId="14" fontId="4" fillId="0" borderId="8" xfId="0" applyNumberFormat="1" applyFont="1" applyFill="1" applyBorder="1" applyAlignment="1">
      <alignment horizontal="center" vertical="top" wrapText="1"/>
    </xf>
    <xf numFmtId="49" fontId="4" fillId="0" borderId="1" xfId="0" applyNumberFormat="1" applyFont="1" applyFill="1" applyBorder="1" applyAlignment="1">
      <alignment horizontal="left" vertical="top" wrapText="1"/>
    </xf>
    <xf numFmtId="49" fontId="4" fillId="0" borderId="3" xfId="0" applyNumberFormat="1" applyFont="1" applyFill="1" applyBorder="1" applyAlignment="1">
      <alignment horizontal="left" vertical="top" wrapText="1"/>
    </xf>
    <xf numFmtId="49" fontId="4" fillId="0" borderId="4" xfId="0" applyNumberFormat="1" applyFont="1" applyFill="1" applyBorder="1" applyAlignment="1">
      <alignment horizontal="left" vertical="top" wrapText="1"/>
    </xf>
    <xf numFmtId="0" fontId="7" fillId="0" borderId="12" xfId="0" applyFont="1" applyBorder="1"/>
    <xf numFmtId="0" fontId="7" fillId="0" borderId="16" xfId="0" applyFont="1" applyBorder="1"/>
    <xf numFmtId="164" fontId="10" fillId="0" borderId="15" xfId="1" applyFont="1" applyBorder="1" applyAlignment="1">
      <alignment horizontal="center" vertical="top" wrapText="1"/>
    </xf>
    <xf numFmtId="0" fontId="16" fillId="0" borderId="6" xfId="0" applyFont="1" applyFill="1" applyBorder="1" applyAlignment="1">
      <alignment horizontal="center" vertical="top"/>
    </xf>
    <xf numFmtId="4" fontId="16" fillId="0" borderId="6" xfId="0" applyNumberFormat="1" applyFont="1" applyFill="1" applyBorder="1" applyAlignment="1">
      <alignment horizontal="center" vertical="top"/>
    </xf>
    <xf numFmtId="4" fontId="4" fillId="0" borderId="6" xfId="0" applyNumberFormat="1" applyFont="1" applyFill="1" applyBorder="1" applyAlignment="1">
      <alignment horizontal="center" vertical="top"/>
    </xf>
    <xf numFmtId="0" fontId="4" fillId="0" borderId="3" xfId="0" applyFont="1" applyFill="1" applyBorder="1" applyAlignment="1">
      <alignment horizontal="center" vertical="top"/>
    </xf>
    <xf numFmtId="4" fontId="16" fillId="0" borderId="2" xfId="0" applyNumberFormat="1" applyFont="1" applyFill="1" applyBorder="1" applyAlignment="1">
      <alignment horizontal="center" vertical="top"/>
    </xf>
    <xf numFmtId="4" fontId="16" fillId="0" borderId="4" xfId="0" applyNumberFormat="1" applyFont="1" applyFill="1" applyBorder="1" applyAlignment="1">
      <alignment horizontal="center" vertical="top"/>
    </xf>
    <xf numFmtId="49" fontId="4" fillId="0" borderId="12" xfId="0" applyNumberFormat="1" applyFont="1" applyBorder="1" applyAlignment="1">
      <alignment horizontal="left" vertical="top" wrapText="1"/>
    </xf>
    <xf numFmtId="49" fontId="4" fillId="0" borderId="8" xfId="0" applyNumberFormat="1" applyFont="1" applyFill="1" applyBorder="1" applyAlignment="1">
      <alignment horizontal="left" vertical="top" wrapText="1"/>
    </xf>
    <xf numFmtId="49" fontId="4" fillId="0" borderId="2" xfId="0" applyNumberFormat="1" applyFont="1" applyFill="1" applyBorder="1" applyAlignment="1">
      <alignment horizontal="left" vertical="top" wrapText="1"/>
    </xf>
    <xf numFmtId="0" fontId="4" fillId="0" borderId="5" xfId="0" applyFont="1" applyFill="1" applyBorder="1" applyAlignment="1">
      <alignment horizontal="center" vertical="top" wrapText="1"/>
    </xf>
    <xf numFmtId="4" fontId="4" fillId="0" borderId="8" xfId="0" applyNumberFormat="1" applyFont="1" applyFill="1" applyBorder="1" applyAlignment="1">
      <alignment vertical="top" wrapText="1"/>
    </xf>
    <xf numFmtId="4" fontId="4" fillId="0" borderId="4" xfId="0" applyNumberFormat="1" applyFont="1" applyFill="1" applyBorder="1" applyAlignment="1">
      <alignment horizontal="center" vertical="top" wrapText="1"/>
    </xf>
    <xf numFmtId="49" fontId="23" fillId="0" borderId="4" xfId="0" applyNumberFormat="1" applyFont="1" applyBorder="1" applyAlignment="1">
      <alignment horizontal="left" vertical="top" wrapText="1"/>
    </xf>
    <xf numFmtId="4" fontId="4" fillId="4" borderId="7" xfId="0" applyNumberFormat="1" applyFont="1" applyFill="1" applyBorder="1" applyAlignment="1">
      <alignment horizontal="center" vertical="top"/>
    </xf>
    <xf numFmtId="4" fontId="11" fillId="0" borderId="4" xfId="0" applyNumberFormat="1" applyFont="1" applyBorder="1" applyAlignment="1">
      <alignment horizontal="center" vertical="top"/>
    </xf>
    <xf numFmtId="0" fontId="9" fillId="0" borderId="6" xfId="0" applyFont="1" applyBorder="1"/>
    <xf numFmtId="4" fontId="9" fillId="0" borderId="6" xfId="0" applyNumberFormat="1" applyFont="1" applyBorder="1"/>
    <xf numFmtId="49" fontId="4" fillId="0" borderId="7" xfId="0" applyNumberFormat="1" applyFont="1" applyFill="1" applyBorder="1" applyAlignment="1">
      <alignment horizontal="left" vertical="top" wrapText="1"/>
    </xf>
    <xf numFmtId="0" fontId="11" fillId="4" borderId="8" xfId="0" applyFont="1" applyFill="1" applyBorder="1" applyAlignment="1">
      <alignment horizontal="center" vertical="top" wrapText="1"/>
    </xf>
    <xf numFmtId="0" fontId="4" fillId="0" borderId="6" xfId="0" applyFont="1" applyBorder="1"/>
    <xf numFmtId="4" fontId="4" fillId="0" borderId="6" xfId="0" applyNumberFormat="1" applyFont="1" applyBorder="1"/>
    <xf numFmtId="4" fontId="0" fillId="0" borderId="17" xfId="0" applyNumberFormat="1" applyBorder="1" applyAlignment="1">
      <alignment horizontal="left" vertical="top"/>
    </xf>
    <xf numFmtId="0" fontId="9" fillId="0" borderId="4" xfId="0" applyFont="1" applyBorder="1"/>
    <xf numFmtId="4" fontId="9" fillId="0" borderId="4" xfId="0" applyNumberFormat="1" applyFont="1" applyBorder="1"/>
    <xf numFmtId="0" fontId="16" fillId="0" borderId="4" xfId="0" applyFont="1" applyFill="1" applyBorder="1" applyAlignment="1">
      <alignment horizontal="center" vertical="top"/>
    </xf>
    <xf numFmtId="4" fontId="8" fillId="0" borderId="3" xfId="0" applyNumberFormat="1" applyFont="1" applyFill="1" applyBorder="1" applyAlignment="1">
      <alignment horizontal="center" vertical="top" wrapText="1"/>
    </xf>
    <xf numFmtId="4" fontId="12" fillId="0" borderId="3" xfId="0" applyNumberFormat="1" applyFont="1" applyFill="1" applyBorder="1" applyAlignment="1">
      <alignment horizontal="center" vertical="top"/>
    </xf>
    <xf numFmtId="4" fontId="4" fillId="0" borderId="3" xfId="0" applyNumberFormat="1" applyFont="1" applyFill="1" applyBorder="1" applyAlignment="1">
      <alignment horizontal="center" vertical="top" wrapText="1"/>
    </xf>
    <xf numFmtId="4" fontId="4" fillId="0" borderId="2" xfId="0" applyNumberFormat="1" applyFont="1" applyFill="1" applyBorder="1" applyAlignment="1">
      <alignment horizontal="center" vertical="top" wrapText="1"/>
    </xf>
    <xf numFmtId="0" fontId="12" fillId="0" borderId="1" xfId="0" applyFont="1" applyFill="1" applyBorder="1" applyAlignment="1">
      <alignment vertical="top" wrapText="1"/>
    </xf>
    <xf numFmtId="4" fontId="4" fillId="0" borderId="5" xfId="0" applyNumberFormat="1" applyFont="1" applyFill="1" applyBorder="1" applyAlignment="1">
      <alignment horizontal="center" vertical="top" wrapText="1"/>
    </xf>
    <xf numFmtId="4" fontId="4" fillId="0" borderId="5" xfId="0" applyNumberFormat="1" applyFont="1" applyBorder="1" applyAlignment="1">
      <alignment horizontal="center" vertical="top" wrapText="1"/>
    </xf>
    <xf numFmtId="0" fontId="7" fillId="0" borderId="4" xfId="0" applyFont="1" applyBorder="1"/>
    <xf numFmtId="0" fontId="8" fillId="0" borderId="3" xfId="0" applyFont="1" applyFill="1" applyBorder="1" applyAlignment="1">
      <alignment vertical="top" wrapText="1"/>
    </xf>
    <xf numFmtId="0" fontId="8" fillId="0" borderId="6" xfId="0" applyFont="1" applyFill="1" applyBorder="1" applyAlignment="1">
      <alignment vertical="top" wrapText="1"/>
    </xf>
    <xf numFmtId="49" fontId="8" fillId="0" borderId="3" xfId="0" applyNumberFormat="1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vertical="top" wrapText="1"/>
    </xf>
    <xf numFmtId="0" fontId="4" fillId="0" borderId="6" xfId="0" applyFont="1" applyFill="1" applyBorder="1" applyAlignment="1">
      <alignment vertical="top" wrapText="1"/>
    </xf>
    <xf numFmtId="0" fontId="0" fillId="0" borderId="2" xfId="0" applyFill="1" applyBorder="1"/>
    <xf numFmtId="0" fontId="4" fillId="0" borderId="1" xfId="0" applyFont="1" applyFill="1" applyBorder="1" applyAlignment="1">
      <alignment vertical="top" wrapText="1"/>
    </xf>
    <xf numFmtId="4" fontId="20" fillId="0" borderId="0" xfId="0" applyNumberFormat="1" applyFont="1"/>
    <xf numFmtId="0" fontId="9" fillId="0" borderId="5" xfId="0" applyFont="1" applyFill="1" applyBorder="1" applyAlignment="1">
      <alignment vertical="top" wrapText="1"/>
    </xf>
    <xf numFmtId="0" fontId="11" fillId="0" borderId="4" xfId="0" applyFont="1" applyBorder="1" applyAlignment="1">
      <alignment horizontal="center" vertical="top"/>
    </xf>
    <xf numFmtId="0" fontId="16" fillId="0" borderId="2" xfId="0" applyFont="1" applyFill="1" applyBorder="1" applyAlignment="1">
      <alignment horizontal="center" vertical="top" wrapText="1"/>
    </xf>
    <xf numFmtId="0" fontId="16" fillId="0" borderId="8" xfId="0" applyFont="1" applyFill="1" applyBorder="1" applyAlignment="1">
      <alignment horizontal="center" vertical="top" wrapText="1"/>
    </xf>
    <xf numFmtId="4" fontId="16" fillId="0" borderId="8" xfId="0" applyNumberFormat="1" applyFont="1" applyFill="1" applyBorder="1" applyAlignment="1">
      <alignment horizontal="center" vertical="top"/>
    </xf>
    <xf numFmtId="49" fontId="4" fillId="0" borderId="6" xfId="0" applyNumberFormat="1" applyFont="1" applyBorder="1" applyAlignment="1">
      <alignment horizontal="center" vertical="top" wrapText="1"/>
    </xf>
    <xf numFmtId="4" fontId="16" fillId="0" borderId="3" xfId="0" applyNumberFormat="1" applyFont="1" applyFill="1" applyBorder="1" applyAlignment="1">
      <alignment horizontal="center" vertical="top" wrapText="1"/>
    </xf>
    <xf numFmtId="0" fontId="4" fillId="0" borderId="10" xfId="0" applyNumberFormat="1" applyFont="1" applyBorder="1" applyAlignment="1">
      <alignment horizontal="left" vertical="top" wrapText="1"/>
    </xf>
    <xf numFmtId="0" fontId="4" fillId="0" borderId="10" xfId="0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" fontId="4" fillId="0" borderId="10" xfId="0" applyNumberFormat="1" applyFont="1" applyBorder="1" applyAlignment="1">
      <alignment horizontal="center" vertical="top" wrapText="1"/>
    </xf>
    <xf numFmtId="4" fontId="16" fillId="0" borderId="10" xfId="0" applyNumberFormat="1" applyFont="1" applyBorder="1" applyAlignment="1">
      <alignment horizontal="center" vertical="top"/>
    </xf>
    <xf numFmtId="49" fontId="16" fillId="0" borderId="4" xfId="0" applyNumberFormat="1" applyFont="1" applyBorder="1" applyAlignment="1">
      <alignment horizontal="center" vertical="top" wrapText="1"/>
    </xf>
    <xf numFmtId="0" fontId="24" fillId="0" borderId="4" xfId="0" applyFont="1" applyBorder="1"/>
    <xf numFmtId="0" fontId="24" fillId="0" borderId="3" xfId="0" applyFont="1" applyBorder="1"/>
    <xf numFmtId="0" fontId="26" fillId="0" borderId="0" xfId="0" applyFont="1" applyAlignment="1">
      <alignment horizontal="left" vertical="top"/>
    </xf>
    <xf numFmtId="0" fontId="6" fillId="0" borderId="0" xfId="0" applyFont="1" applyBorder="1" applyAlignment="1">
      <alignment vertical="top" wrapText="1"/>
    </xf>
    <xf numFmtId="4" fontId="4" fillId="0" borderId="8" xfId="0" applyNumberFormat="1" applyFont="1" applyFill="1" applyBorder="1" applyAlignment="1">
      <alignment horizontal="center" vertical="justify"/>
    </xf>
    <xf numFmtId="0" fontId="13" fillId="0" borderId="4" xfId="0" applyFont="1" applyBorder="1"/>
    <xf numFmtId="4" fontId="13" fillId="0" borderId="4" xfId="0" applyNumberFormat="1" applyFont="1" applyBorder="1"/>
    <xf numFmtId="49" fontId="4" fillId="0" borderId="19" xfId="0" applyNumberFormat="1" applyFont="1" applyBorder="1" applyAlignment="1">
      <alignment horizontal="left" vertical="top" wrapText="1"/>
    </xf>
    <xf numFmtId="49" fontId="4" fillId="0" borderId="6" xfId="0" applyNumberFormat="1" applyFont="1" applyFill="1" applyBorder="1" applyAlignment="1">
      <alignment horizontal="left" vertical="top" wrapText="1"/>
    </xf>
    <xf numFmtId="0" fontId="16" fillId="0" borderId="12" xfId="0" applyFont="1" applyFill="1" applyBorder="1" applyAlignment="1">
      <alignment horizontal="center" vertical="top"/>
    </xf>
    <xf numFmtId="4" fontId="0" fillId="0" borderId="0" xfId="0" applyNumberFormat="1"/>
    <xf numFmtId="0" fontId="4" fillId="0" borderId="1" xfId="0" applyFont="1" applyBorder="1" applyAlignment="1">
      <alignment horizontal="center" vertical="top" wrapText="1"/>
    </xf>
    <xf numFmtId="4" fontId="4" fillId="0" borderId="1" xfId="0" applyNumberFormat="1" applyFont="1" applyFill="1" applyBorder="1" applyAlignment="1">
      <alignment horizontal="center" vertical="top"/>
    </xf>
    <xf numFmtId="0" fontId="6" fillId="0" borderId="0" xfId="0" applyFont="1" applyBorder="1" applyAlignment="1">
      <alignment vertical="top" wrapText="1"/>
    </xf>
    <xf numFmtId="4" fontId="6" fillId="0" borderId="0" xfId="0" applyNumberFormat="1" applyFont="1" applyBorder="1" applyAlignment="1">
      <alignment horizontal="center" vertical="top"/>
    </xf>
    <xf numFmtId="0" fontId="5" fillId="2" borderId="5" xfId="0" applyFont="1" applyFill="1" applyBorder="1" applyAlignment="1">
      <alignment vertical="top" wrapText="1"/>
    </xf>
    <xf numFmtId="4" fontId="6" fillId="0" borderId="0" xfId="0" applyNumberFormat="1" applyFont="1" applyBorder="1" applyAlignment="1">
      <alignment horizontal="right"/>
    </xf>
    <xf numFmtId="0" fontId="5" fillId="2" borderId="21" xfId="0" applyFont="1" applyFill="1" applyBorder="1" applyAlignment="1">
      <alignment vertical="top" wrapText="1"/>
    </xf>
    <xf numFmtId="0" fontId="5" fillId="2" borderId="18" xfId="0" applyFont="1" applyFill="1" applyBorder="1" applyAlignment="1">
      <alignment vertical="top" wrapText="1"/>
    </xf>
    <xf numFmtId="0" fontId="5" fillId="3" borderId="5" xfId="0" applyFont="1" applyFill="1" applyBorder="1" applyAlignment="1">
      <alignment vertical="top" wrapText="1"/>
    </xf>
    <xf numFmtId="4" fontId="6" fillId="0" borderId="0" xfId="0" applyNumberFormat="1" applyFont="1" applyBorder="1" applyAlignment="1">
      <alignment horizontal="right" vertical="top"/>
    </xf>
    <xf numFmtId="0" fontId="5" fillId="3" borderId="20" xfId="0" applyFont="1" applyFill="1" applyBorder="1" applyAlignment="1">
      <alignment vertical="top" wrapText="1"/>
    </xf>
    <xf numFmtId="0" fontId="5" fillId="3" borderId="19" xfId="0" applyFont="1" applyFill="1" applyBorder="1" applyAlignment="1">
      <alignment vertical="top" wrapText="1"/>
    </xf>
    <xf numFmtId="0" fontId="6" fillId="0" borderId="9" xfId="0" applyFont="1" applyBorder="1" applyAlignment="1">
      <alignment horizontal="right" vertical="top"/>
    </xf>
    <xf numFmtId="0" fontId="4" fillId="0" borderId="5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6" fillId="0" borderId="0" xfId="0" applyFont="1" applyAlignment="1">
      <alignment horizontal="left" vertical="top" wrapText="1"/>
    </xf>
    <xf numFmtId="164" fontId="10" fillId="0" borderId="0" xfId="1" applyFont="1" applyAlignment="1">
      <alignment horizontal="center"/>
    </xf>
    <xf numFmtId="164" fontId="10" fillId="0" borderId="15" xfId="1" applyFont="1" applyBorder="1" applyAlignment="1">
      <alignment horizontal="center" vertical="top" wrapText="1"/>
    </xf>
    <xf numFmtId="0" fontId="5" fillId="2" borderId="5" xfId="0" applyFont="1" applyFill="1" applyBorder="1" applyAlignment="1">
      <alignment horizontal="left" vertical="top" wrapText="1"/>
    </xf>
    <xf numFmtId="164" fontId="4" fillId="0" borderId="5" xfId="1" applyFont="1" applyBorder="1" applyAlignment="1">
      <alignment horizontal="center" vertical="top" wrapText="1"/>
    </xf>
  </cellXfs>
  <cellStyles count="3">
    <cellStyle name="Денежный" xfId="1" builtinId="4"/>
    <cellStyle name="Денежный 2" xfId="2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57"/>
  <sheetViews>
    <sheetView tabSelected="1" view="pageBreakPreview" topLeftCell="A496" zoomScale="75" zoomScaleNormal="75" zoomScaleSheetLayoutView="90" workbookViewId="0">
      <selection activeCell="G206" sqref="G206"/>
    </sheetView>
  </sheetViews>
  <sheetFormatPr defaultRowHeight="12.75" x14ac:dyDescent="0.2"/>
  <cols>
    <col min="1" max="1" width="25" customWidth="1"/>
    <col min="2" max="2" width="13.42578125" customWidth="1"/>
    <col min="3" max="3" width="13" customWidth="1"/>
    <col min="4" max="4" width="12.7109375" customWidth="1"/>
    <col min="5" max="5" width="15" customWidth="1"/>
    <col min="6" max="6" width="13.7109375" customWidth="1"/>
    <col min="7" max="7" width="15" customWidth="1"/>
    <col min="8" max="8" width="15.7109375" customWidth="1"/>
    <col min="9" max="9" width="15.42578125" customWidth="1"/>
    <col min="10" max="10" width="15" customWidth="1"/>
    <col min="11" max="11" width="15" style="25" customWidth="1"/>
    <col min="12" max="12" width="17.140625" customWidth="1"/>
    <col min="13" max="13" width="17.28515625" customWidth="1"/>
    <col min="14" max="14" width="16.7109375" customWidth="1"/>
  </cols>
  <sheetData>
    <row r="1" spans="1:14" ht="54" customHeight="1" x14ac:dyDescent="0.2">
      <c r="G1" s="312" t="s">
        <v>490</v>
      </c>
      <c r="H1" s="312"/>
      <c r="I1" s="312"/>
      <c r="J1" s="312"/>
      <c r="K1" s="312"/>
    </row>
    <row r="2" spans="1:14" ht="48.75" customHeight="1" x14ac:dyDescent="0.2">
      <c r="G2" s="312" t="s">
        <v>219</v>
      </c>
      <c r="H2" s="312"/>
      <c r="I2" s="312"/>
      <c r="J2" s="312"/>
      <c r="K2" s="312"/>
    </row>
    <row r="3" spans="1:14" ht="15.75" x14ac:dyDescent="0.25">
      <c r="A3" s="313" t="s">
        <v>42</v>
      </c>
      <c r="B3" s="313"/>
      <c r="C3" s="313"/>
      <c r="D3" s="313"/>
      <c r="E3" s="313"/>
      <c r="F3" s="313"/>
      <c r="G3" s="313"/>
      <c r="H3" s="313"/>
      <c r="I3" s="313"/>
      <c r="J3" s="313"/>
      <c r="K3" s="313"/>
      <c r="L3" s="1"/>
    </row>
    <row r="4" spans="1:14" ht="33.75" customHeight="1" thickBot="1" x14ac:dyDescent="0.25">
      <c r="A4" s="230"/>
      <c r="B4" s="314" t="s">
        <v>54</v>
      </c>
      <c r="C4" s="314"/>
      <c r="D4" s="314"/>
      <c r="E4" s="314"/>
      <c r="F4" s="314"/>
      <c r="G4" s="314"/>
      <c r="H4" s="314"/>
      <c r="I4" s="314"/>
      <c r="J4" s="230"/>
      <c r="K4" s="230"/>
      <c r="L4" s="1"/>
    </row>
    <row r="5" spans="1:14" ht="24.75" customHeight="1" thickBot="1" x14ac:dyDescent="0.25">
      <c r="A5" s="310" t="s">
        <v>357</v>
      </c>
      <c r="B5" s="309" t="s">
        <v>366</v>
      </c>
      <c r="C5" s="309" t="s">
        <v>30</v>
      </c>
      <c r="D5" s="309" t="s">
        <v>44</v>
      </c>
      <c r="E5" s="309" t="s">
        <v>43</v>
      </c>
      <c r="F5" s="309" t="s">
        <v>250</v>
      </c>
      <c r="G5" s="316" t="s">
        <v>111</v>
      </c>
      <c r="H5" s="316" t="s">
        <v>341</v>
      </c>
      <c r="I5" s="309" t="s">
        <v>41</v>
      </c>
      <c r="J5" s="309"/>
      <c r="K5" s="309"/>
      <c r="L5" s="2"/>
      <c r="M5" s="2"/>
      <c r="N5" s="2"/>
    </row>
    <row r="6" spans="1:14" ht="168.75" customHeight="1" thickBot="1" x14ac:dyDescent="0.25">
      <c r="A6" s="311"/>
      <c r="B6" s="309"/>
      <c r="C6" s="309"/>
      <c r="D6" s="309"/>
      <c r="E6" s="309"/>
      <c r="F6" s="309"/>
      <c r="G6" s="316"/>
      <c r="H6" s="316"/>
      <c r="I6" s="11" t="s">
        <v>344</v>
      </c>
      <c r="J6" s="11" t="s">
        <v>348</v>
      </c>
      <c r="K6" s="11" t="s">
        <v>429</v>
      </c>
      <c r="L6" s="90"/>
      <c r="M6" s="91"/>
      <c r="N6" s="92"/>
    </row>
    <row r="7" spans="1:14" ht="24.75" customHeight="1" thickBot="1" x14ac:dyDescent="0.25">
      <c r="A7" s="117" t="s">
        <v>50</v>
      </c>
      <c r="B7" s="118"/>
      <c r="C7" s="118"/>
      <c r="D7" s="118"/>
      <c r="E7" s="119"/>
      <c r="F7" s="119"/>
      <c r="G7" s="119"/>
      <c r="H7" s="102">
        <f>H8+H9+H10</f>
        <v>6582370262.670001</v>
      </c>
      <c r="I7" s="102">
        <f>SUM(I8:I10)</f>
        <v>2551232695.5</v>
      </c>
      <c r="J7" s="102">
        <f>SUM(J8:J10)</f>
        <v>2043354636.8699999</v>
      </c>
      <c r="K7" s="102">
        <f>SUM(K8:K10)</f>
        <v>1987782930.3</v>
      </c>
      <c r="L7" s="93"/>
      <c r="M7" s="2"/>
      <c r="N7" s="2"/>
    </row>
    <row r="8" spans="1:14" ht="15.75" customHeight="1" x14ac:dyDescent="0.2">
      <c r="A8" s="36" t="s">
        <v>48</v>
      </c>
      <c r="B8" s="4"/>
      <c r="C8" s="4"/>
      <c r="D8" s="4"/>
      <c r="E8" s="8"/>
      <c r="F8" s="8"/>
      <c r="G8" s="8"/>
      <c r="H8" s="30">
        <f>I8+J8+K8</f>
        <v>338529230.68000001</v>
      </c>
      <c r="I8" s="30">
        <f>I80+I81+I84+I97+I119+I120+I124+I180+I384+I386+I388+I390+I391+I400+I411+I416+I418+I98+I82+I83+I89+I394+359+I398+I396+I409+I385+I123+I395+I87+I88+I399+I397+I410</f>
        <v>176381891.08000001</v>
      </c>
      <c r="J8" s="30">
        <f>J80+J81+J84+J97+J119+J120+J124+J180+J384+J386+J388+J390+J391+J400+J411+J416+J418+J98+J82+J83+J89+J394+359+J398+J396+J409+J385+J123+J395+J87+J88+J399+J397+J410</f>
        <v>84196094.590000004</v>
      </c>
      <c r="K8" s="30">
        <f>K80+K81+K84+K97+K119+K120+K124+K180+K384+K386+K388+K390+K391+K400+K411+K416+K418+K98+K82+K83+K89+K394+359+K398+K396+K409+K385+K123+K395+K87+K88+K399+K397+K410</f>
        <v>77951245.00999999</v>
      </c>
      <c r="L8" s="2"/>
      <c r="M8" s="2"/>
      <c r="N8" s="2"/>
    </row>
    <row r="9" spans="1:14" ht="16.5" customHeight="1" x14ac:dyDescent="0.2">
      <c r="A9" s="36" t="s">
        <v>49</v>
      </c>
      <c r="B9" s="4"/>
      <c r="C9" s="4"/>
      <c r="D9" s="4"/>
      <c r="E9" s="8"/>
      <c r="F9" s="8"/>
      <c r="G9" s="8"/>
      <c r="H9" s="30">
        <f>I9+J9+K9</f>
        <v>4000690206.9800005</v>
      </c>
      <c r="I9" s="30">
        <f>I86+I121+I181+I382+I383+I387+I389+I392+I404+I413+I417+I419+I85+I93+I91+I92+I402+I403+I401+I412+I90</f>
        <v>1155331495.6900003</v>
      </c>
      <c r="J9" s="30">
        <f>J86+J121+J181+J382+J383+J387+J389+J392+J404+J413+J417+J419+J85+J93+J91+J92+J402+J403+J401+J412</f>
        <v>1395295775</v>
      </c>
      <c r="K9" s="30">
        <f>K86+K121+K181+K382+K383+K387+K389+K392+K404+K413+K417+K419+K85+K93+K91+K92+K402+K403+K401+K412</f>
        <v>1450062936.29</v>
      </c>
    </row>
    <row r="10" spans="1:14" ht="16.5" customHeight="1" thickBot="1" x14ac:dyDescent="0.25">
      <c r="A10" s="73" t="s">
        <v>384</v>
      </c>
      <c r="B10" s="5"/>
      <c r="C10" s="5"/>
      <c r="D10" s="5"/>
      <c r="E10" s="9"/>
      <c r="F10" s="9"/>
      <c r="G10" s="9"/>
      <c r="H10" s="31">
        <f>I10+J10+K10</f>
        <v>2243150825.0100002</v>
      </c>
      <c r="I10" s="31">
        <f>I122+I393+I408+I415+I96+I95+I406+I407+I405+I414+I94</f>
        <v>1219519308.73</v>
      </c>
      <c r="J10" s="31">
        <f>J122+J393+J408+J415+J96+J95+J406+J407+J405+J414</f>
        <v>563862767.27999997</v>
      </c>
      <c r="K10" s="31">
        <f>K122+K393+K408+K415+K96+K95+K406+K407+K405+K414</f>
        <v>459768749</v>
      </c>
    </row>
    <row r="11" spans="1:14" ht="42" customHeight="1" thickBot="1" x14ac:dyDescent="0.25">
      <c r="A11" s="35" t="s">
        <v>226</v>
      </c>
      <c r="B11" s="4"/>
      <c r="C11" s="4"/>
      <c r="D11" s="4"/>
      <c r="E11" s="8"/>
      <c r="F11" s="8"/>
      <c r="G11" s="8"/>
      <c r="H11" s="107">
        <f>I11+J11+K11</f>
        <v>31840421.16</v>
      </c>
      <c r="I11" s="107">
        <f>SUM(I12:I14)</f>
        <v>31840421.16</v>
      </c>
      <c r="J11" s="96"/>
      <c r="K11" s="96"/>
      <c r="L11" s="58"/>
    </row>
    <row r="12" spans="1:14" ht="16.5" customHeight="1" x14ac:dyDescent="0.2">
      <c r="A12" s="103" t="s">
        <v>48</v>
      </c>
      <c r="B12" s="104"/>
      <c r="C12" s="104"/>
      <c r="D12" s="104"/>
      <c r="E12" s="105"/>
      <c r="F12" s="105"/>
      <c r="G12" s="105"/>
      <c r="H12" s="108">
        <f>I12</f>
        <v>13994226.08</v>
      </c>
      <c r="I12" s="108">
        <f>I24+I39+I282+I293+I302+I308+I313+I323+I328+I332+I337+I342+I352+I359+I370+I375</f>
        <v>13994226.08</v>
      </c>
      <c r="J12" s="106"/>
      <c r="K12" s="106"/>
    </row>
    <row r="13" spans="1:14" ht="16.5" customHeight="1" x14ac:dyDescent="0.2">
      <c r="A13" s="36" t="s">
        <v>49</v>
      </c>
      <c r="B13" s="4"/>
      <c r="C13" s="4"/>
      <c r="D13" s="4"/>
      <c r="E13" s="8"/>
      <c r="F13" s="8"/>
      <c r="G13" s="8"/>
      <c r="H13" s="30">
        <f>I13</f>
        <v>6135190.2700000005</v>
      </c>
      <c r="I13" s="30">
        <f>I283+I314+I353+I371+I376</f>
        <v>6135190.2700000005</v>
      </c>
      <c r="J13" s="95"/>
      <c r="K13" s="95"/>
    </row>
    <row r="14" spans="1:14" ht="16.5" customHeight="1" thickBot="1" x14ac:dyDescent="0.25">
      <c r="A14" s="73" t="s">
        <v>384</v>
      </c>
      <c r="B14" s="5"/>
      <c r="C14" s="5"/>
      <c r="D14" s="5"/>
      <c r="E14" s="9"/>
      <c r="F14" s="9"/>
      <c r="G14" s="9"/>
      <c r="H14" s="18">
        <f>I14</f>
        <v>11711004.809999999</v>
      </c>
      <c r="I14" s="31">
        <f>I284+I315+I354</f>
        <v>11711004.809999999</v>
      </c>
      <c r="J14" s="94"/>
      <c r="K14" s="94"/>
    </row>
    <row r="15" spans="1:14" ht="23.25" customHeight="1" thickBot="1" x14ac:dyDescent="0.25">
      <c r="A15" s="315" t="s">
        <v>45</v>
      </c>
      <c r="B15" s="315"/>
      <c r="C15" s="315"/>
      <c r="D15" s="315"/>
      <c r="E15" s="315"/>
      <c r="F15" s="315"/>
      <c r="G15" s="315"/>
      <c r="H15" s="315"/>
      <c r="I15" s="315"/>
      <c r="J15" s="315"/>
      <c r="K15" s="315"/>
    </row>
    <row r="16" spans="1:14" ht="23.25" customHeight="1" thickBot="1" x14ac:dyDescent="0.25">
      <c r="A16" s="304" t="s">
        <v>46</v>
      </c>
      <c r="B16" s="304"/>
      <c r="C16" s="304"/>
      <c r="D16" s="304"/>
      <c r="E16" s="304"/>
      <c r="F16" s="304"/>
      <c r="G16" s="304"/>
      <c r="H16" s="304"/>
      <c r="I16" s="304"/>
      <c r="J16" s="304"/>
      <c r="K16" s="304"/>
    </row>
    <row r="17" spans="1:14" ht="57" customHeight="1" thickBot="1" x14ac:dyDescent="0.25">
      <c r="A17" s="14" t="s">
        <v>39</v>
      </c>
      <c r="B17" s="63"/>
      <c r="C17" s="64"/>
      <c r="D17" s="64"/>
      <c r="E17" s="65"/>
      <c r="F17" s="65"/>
      <c r="G17" s="65"/>
      <c r="H17" s="102">
        <f>K17+J17+I17</f>
        <v>3205567769.0599999</v>
      </c>
      <c r="I17" s="102">
        <f>I18+I32+I46+I51+I40+I30+I64+I67+I25+I28+I44</f>
        <v>1109287390.02</v>
      </c>
      <c r="J17" s="102">
        <f>J18+J32+J46+J51+J40+J30+J64+J67+J25+J28+J44</f>
        <v>1268735330.55</v>
      </c>
      <c r="K17" s="102">
        <f>K18+K32+K46+K51+K40+K30+K64+K67+K25+K28+K44</f>
        <v>827545048.49000001</v>
      </c>
      <c r="L17" s="137"/>
    </row>
    <row r="18" spans="1:14" ht="63.75" x14ac:dyDescent="0.2">
      <c r="A18" s="46" t="s">
        <v>412</v>
      </c>
      <c r="B18" s="47" t="s">
        <v>434</v>
      </c>
      <c r="C18" s="48" t="s">
        <v>168</v>
      </c>
      <c r="D18" s="48" t="s">
        <v>344</v>
      </c>
      <c r="E18" s="55">
        <v>461353016.22000003</v>
      </c>
      <c r="F18" s="233">
        <v>101649928.8</v>
      </c>
      <c r="G18" s="55">
        <f>E18-F18</f>
        <v>359703087.42000002</v>
      </c>
      <c r="H18" s="30">
        <f>I18+J18+K18</f>
        <v>360203087.42000002</v>
      </c>
      <c r="I18" s="18">
        <f>SUM(I19:I23)</f>
        <v>360203087.42000002</v>
      </c>
      <c r="J18" s="18">
        <f>SUM(J19:J23)</f>
        <v>0</v>
      </c>
      <c r="K18" s="18">
        <f>SUM(K19:K23)</f>
        <v>0</v>
      </c>
    </row>
    <row r="19" spans="1:14" ht="25.5" x14ac:dyDescent="0.2">
      <c r="A19" s="12" t="s">
        <v>360</v>
      </c>
      <c r="B19" s="6" t="s">
        <v>241</v>
      </c>
      <c r="C19" s="15"/>
      <c r="D19" s="15"/>
      <c r="E19" s="10"/>
      <c r="F19" s="10"/>
      <c r="G19" s="10"/>
      <c r="H19" s="10">
        <f t="shared" ref="H19:H45" si="0">I19+J19+K19</f>
        <v>1255559</v>
      </c>
      <c r="I19" s="100">
        <v>1255559</v>
      </c>
      <c r="J19" s="10"/>
      <c r="K19" s="10"/>
      <c r="L19" s="71"/>
    </row>
    <row r="20" spans="1:14" ht="25.5" x14ac:dyDescent="0.2">
      <c r="A20" s="122" t="s">
        <v>257</v>
      </c>
      <c r="B20" s="28" t="s">
        <v>256</v>
      </c>
      <c r="C20" s="216"/>
      <c r="D20" s="216"/>
      <c r="E20" s="19"/>
      <c r="F20" s="19"/>
      <c r="G20" s="19"/>
      <c r="H20" s="10">
        <f t="shared" si="0"/>
        <v>2836300.74</v>
      </c>
      <c r="I20" s="244">
        <v>2836300.74</v>
      </c>
      <c r="J20" s="19"/>
      <c r="K20" s="19"/>
      <c r="L20" s="71"/>
    </row>
    <row r="21" spans="1:14" ht="38.25" x14ac:dyDescent="0.2">
      <c r="A21" s="122" t="s">
        <v>257</v>
      </c>
      <c r="B21" s="28" t="s">
        <v>258</v>
      </c>
      <c r="C21" s="216"/>
      <c r="D21" s="216"/>
      <c r="E21" s="19"/>
      <c r="F21" s="19"/>
      <c r="G21" s="19"/>
      <c r="H21" s="10">
        <f t="shared" si="0"/>
        <v>15111075.68</v>
      </c>
      <c r="I21" s="244">
        <v>15111075.68</v>
      </c>
      <c r="J21" s="19"/>
      <c r="K21" s="19"/>
      <c r="L21" s="71"/>
    </row>
    <row r="22" spans="1:14" ht="25.5" x14ac:dyDescent="0.2">
      <c r="A22" s="12" t="s">
        <v>282</v>
      </c>
      <c r="B22" s="28" t="s">
        <v>283</v>
      </c>
      <c r="C22" s="153"/>
      <c r="D22" s="153"/>
      <c r="E22" s="125"/>
      <c r="F22" s="125"/>
      <c r="G22" s="125"/>
      <c r="H22" s="19">
        <f t="shared" si="0"/>
        <v>53889714.060000002</v>
      </c>
      <c r="I22" s="19">
        <v>53889714.060000002</v>
      </c>
      <c r="J22" s="19"/>
      <c r="K22" s="19"/>
      <c r="L22" s="71"/>
      <c r="M22" s="71"/>
    </row>
    <row r="23" spans="1:14" ht="38.25" x14ac:dyDescent="0.2">
      <c r="A23" s="12" t="s">
        <v>284</v>
      </c>
      <c r="B23" s="6" t="s">
        <v>285</v>
      </c>
      <c r="C23" s="99"/>
      <c r="D23" s="99"/>
      <c r="E23" s="97"/>
      <c r="F23" s="97"/>
      <c r="G23" s="97"/>
      <c r="H23" s="10">
        <f t="shared" si="0"/>
        <v>287110437.94</v>
      </c>
      <c r="I23" s="10">
        <v>287110437.94</v>
      </c>
      <c r="J23" s="10"/>
      <c r="K23" s="10"/>
      <c r="L23" s="71"/>
      <c r="M23" s="71"/>
    </row>
    <row r="24" spans="1:14" ht="39" thickBot="1" x14ac:dyDescent="0.25">
      <c r="A24" s="20" t="s">
        <v>154</v>
      </c>
      <c r="B24" s="243"/>
      <c r="C24" s="116"/>
      <c r="D24" s="116"/>
      <c r="E24" s="98"/>
      <c r="F24" s="98"/>
      <c r="G24" s="98"/>
      <c r="H24" s="204">
        <f t="shared" ref="H24:H30" si="1">I24+J24+K24</f>
        <v>113953.5</v>
      </c>
      <c r="I24" s="204">
        <v>113953.5</v>
      </c>
      <c r="J24" s="17"/>
      <c r="K24" s="17"/>
      <c r="L24" s="71"/>
      <c r="M24" s="71"/>
    </row>
    <row r="25" spans="1:14" ht="63.75" x14ac:dyDescent="0.2">
      <c r="A25" s="46" t="s">
        <v>272</v>
      </c>
      <c r="B25" s="47" t="s">
        <v>434</v>
      </c>
      <c r="C25" s="201" t="s">
        <v>168</v>
      </c>
      <c r="D25" s="201" t="s">
        <v>429</v>
      </c>
      <c r="E25" s="139">
        <v>437182780</v>
      </c>
      <c r="F25" s="139"/>
      <c r="G25" s="139">
        <f>E25-F25</f>
        <v>437182780</v>
      </c>
      <c r="H25" s="45">
        <f t="shared" si="1"/>
        <v>469679452.54999995</v>
      </c>
      <c r="I25" s="45">
        <f>SUM(I26:I27)</f>
        <v>52631578.950000003</v>
      </c>
      <c r="J25" s="45">
        <f>SUM(J26:J27)</f>
        <v>291082205.44</v>
      </c>
      <c r="K25" s="45">
        <f>SUM(K26:K27)</f>
        <v>125965668.16</v>
      </c>
      <c r="L25" s="71"/>
      <c r="M25" s="71"/>
    </row>
    <row r="26" spans="1:14" ht="25.5" x14ac:dyDescent="0.2">
      <c r="A26" s="72" t="s">
        <v>257</v>
      </c>
      <c r="B26" s="215" t="s">
        <v>273</v>
      </c>
      <c r="C26" s="219"/>
      <c r="D26" s="219"/>
      <c r="E26" s="220"/>
      <c r="F26" s="220"/>
      <c r="G26" s="220"/>
      <c r="H26" s="19">
        <f t="shared" si="1"/>
        <v>23483972.629999999</v>
      </c>
      <c r="I26" s="19">
        <v>2631578.9500000002</v>
      </c>
      <c r="J26" s="19">
        <v>14554110.27</v>
      </c>
      <c r="K26" s="19">
        <v>6298283.4100000001</v>
      </c>
      <c r="L26" s="71"/>
      <c r="M26" s="71"/>
      <c r="N26" s="71"/>
    </row>
    <row r="27" spans="1:14" ht="26.25" thickBot="1" x14ac:dyDescent="0.25">
      <c r="A27" s="12" t="s">
        <v>282</v>
      </c>
      <c r="B27" s="7" t="s">
        <v>292</v>
      </c>
      <c r="C27" s="255"/>
      <c r="D27" s="255"/>
      <c r="E27" s="236"/>
      <c r="F27" s="236"/>
      <c r="G27" s="236"/>
      <c r="H27" s="17">
        <f t="shared" si="1"/>
        <v>446195479.92000002</v>
      </c>
      <c r="I27" s="17">
        <v>50000000</v>
      </c>
      <c r="J27" s="17">
        <v>276528095.17000002</v>
      </c>
      <c r="K27" s="17">
        <v>119667384.75</v>
      </c>
      <c r="L27" s="71"/>
      <c r="M27" s="71"/>
      <c r="N27" s="71"/>
    </row>
    <row r="28" spans="1:14" ht="51" x14ac:dyDescent="0.2">
      <c r="A28" s="46" t="s">
        <v>276</v>
      </c>
      <c r="B28" s="47" t="s">
        <v>231</v>
      </c>
      <c r="C28" s="187"/>
      <c r="D28" s="187" t="s">
        <v>301</v>
      </c>
      <c r="E28" s="200">
        <v>11978907</v>
      </c>
      <c r="F28" s="139">
        <v>6978907</v>
      </c>
      <c r="G28" s="139">
        <f>E28-F28</f>
        <v>5000000</v>
      </c>
      <c r="H28" s="45">
        <f t="shared" si="1"/>
        <v>2000000</v>
      </c>
      <c r="I28" s="45">
        <f>SUM(I29)</f>
        <v>2000000</v>
      </c>
      <c r="J28" s="45">
        <f>SUM(J29)</f>
        <v>0</v>
      </c>
      <c r="K28" s="45">
        <f>SUM(K29)</f>
        <v>0</v>
      </c>
      <c r="L28" s="71"/>
      <c r="M28" s="71"/>
    </row>
    <row r="29" spans="1:14" ht="26.25" thickBot="1" x14ac:dyDescent="0.25">
      <c r="A29" s="20" t="s">
        <v>362</v>
      </c>
      <c r="B29" s="7" t="s">
        <v>221</v>
      </c>
      <c r="C29" s="62"/>
      <c r="D29" s="62"/>
      <c r="E29" s="245"/>
      <c r="F29" s="245"/>
      <c r="G29" s="245"/>
      <c r="H29" s="17">
        <f t="shared" si="1"/>
        <v>2000000</v>
      </c>
      <c r="I29" s="17">
        <v>2000000</v>
      </c>
      <c r="J29" s="17"/>
      <c r="K29" s="17"/>
      <c r="L29" s="71"/>
      <c r="M29" s="71"/>
    </row>
    <row r="30" spans="1:14" ht="51" x14ac:dyDescent="0.2">
      <c r="A30" s="13" t="s">
        <v>124</v>
      </c>
      <c r="B30" s="28" t="s">
        <v>231</v>
      </c>
      <c r="C30" s="154"/>
      <c r="D30" s="187" t="s">
        <v>301</v>
      </c>
      <c r="E30" s="233">
        <v>3000000</v>
      </c>
      <c r="F30" s="233"/>
      <c r="G30" s="233">
        <f>E30-F30</f>
        <v>3000000</v>
      </c>
      <c r="H30" s="30">
        <f t="shared" si="1"/>
        <v>3000000</v>
      </c>
      <c r="I30" s="18">
        <f>SUM(I31)</f>
        <v>3000000</v>
      </c>
      <c r="J30" s="18">
        <f>SUM(J31)</f>
        <v>0</v>
      </c>
      <c r="K30" s="18">
        <f>SUM(K31)</f>
        <v>0</v>
      </c>
      <c r="L30" s="71"/>
      <c r="M30" s="71"/>
    </row>
    <row r="31" spans="1:14" ht="26.25" thickBot="1" x14ac:dyDescent="0.25">
      <c r="A31" s="20" t="s">
        <v>361</v>
      </c>
      <c r="B31" s="7" t="s">
        <v>240</v>
      </c>
      <c r="C31" s="116"/>
      <c r="D31" s="116"/>
      <c r="E31" s="98"/>
      <c r="F31" s="98"/>
      <c r="G31" s="98"/>
      <c r="H31" s="17">
        <f t="shared" si="0"/>
        <v>3000000</v>
      </c>
      <c r="I31" s="185">
        <v>3000000</v>
      </c>
      <c r="J31" s="17"/>
      <c r="K31" s="17"/>
      <c r="L31" s="71"/>
      <c r="M31" s="71"/>
    </row>
    <row r="32" spans="1:14" ht="63.75" x14ac:dyDescent="0.2">
      <c r="A32" s="46" t="s">
        <v>459</v>
      </c>
      <c r="B32" s="47" t="s">
        <v>52</v>
      </c>
      <c r="C32" s="48" t="s">
        <v>220</v>
      </c>
      <c r="D32" s="41" t="s">
        <v>348</v>
      </c>
      <c r="E32" s="45">
        <v>1118953630.8599999</v>
      </c>
      <c r="F32" s="45">
        <v>191506166.86000001</v>
      </c>
      <c r="G32" s="45">
        <f>E32-F32</f>
        <v>927447463.99999988</v>
      </c>
      <c r="H32" s="45">
        <f t="shared" si="0"/>
        <v>778257674.48000002</v>
      </c>
      <c r="I32" s="45">
        <f>SUM(I33:I38)</f>
        <v>361335223.12</v>
      </c>
      <c r="J32" s="45">
        <f>SUM(J33:J38)</f>
        <v>416922451.36000001</v>
      </c>
      <c r="K32" s="45">
        <f>SUM(K33:K38)</f>
        <v>0</v>
      </c>
    </row>
    <row r="33" spans="1:14" ht="25.5" x14ac:dyDescent="0.2">
      <c r="A33" s="12" t="s">
        <v>361</v>
      </c>
      <c r="B33" s="6" t="s">
        <v>240</v>
      </c>
      <c r="C33" s="15"/>
      <c r="D33" s="15"/>
      <c r="E33" s="10"/>
      <c r="F33" s="10"/>
      <c r="G33" s="10"/>
      <c r="H33" s="10">
        <f t="shared" si="0"/>
        <v>1100089.28</v>
      </c>
      <c r="I33" s="184">
        <v>1100089.28</v>
      </c>
      <c r="J33" s="10"/>
      <c r="K33" s="10"/>
      <c r="L33" s="71"/>
    </row>
    <row r="34" spans="1:14" ht="25.5" x14ac:dyDescent="0.2">
      <c r="A34" s="12" t="s">
        <v>3</v>
      </c>
      <c r="B34" s="6" t="s">
        <v>232</v>
      </c>
      <c r="C34" s="15"/>
      <c r="D34" s="15"/>
      <c r="E34" s="10"/>
      <c r="F34" s="10"/>
      <c r="G34" s="10"/>
      <c r="H34" s="10">
        <f t="shared" si="0"/>
        <v>466220.72</v>
      </c>
      <c r="I34" s="10">
        <v>466220.72</v>
      </c>
      <c r="J34" s="10">
        <v>0</v>
      </c>
      <c r="K34" s="10"/>
      <c r="L34" s="71"/>
      <c r="M34" s="71"/>
      <c r="N34" s="111"/>
    </row>
    <row r="35" spans="1:14" ht="25.5" x14ac:dyDescent="0.2">
      <c r="A35" s="12" t="s">
        <v>257</v>
      </c>
      <c r="B35" s="6" t="s">
        <v>274</v>
      </c>
      <c r="C35" s="153"/>
      <c r="D35" s="153"/>
      <c r="E35" s="125"/>
      <c r="F35" s="125"/>
      <c r="G35" s="125"/>
      <c r="H35" s="19">
        <f t="shared" si="0"/>
        <v>28156170.219999999</v>
      </c>
      <c r="I35" s="19">
        <v>7310047.6500000004</v>
      </c>
      <c r="J35" s="19">
        <v>20846122.57</v>
      </c>
      <c r="K35" s="19"/>
      <c r="L35" s="71"/>
      <c r="M35" s="111"/>
      <c r="N35" s="111"/>
    </row>
    <row r="36" spans="1:14" ht="38.25" x14ac:dyDescent="0.2">
      <c r="A36" s="122" t="s">
        <v>257</v>
      </c>
      <c r="B36" s="28" t="s">
        <v>275</v>
      </c>
      <c r="C36" s="153"/>
      <c r="D36" s="153"/>
      <c r="E36" s="125"/>
      <c r="F36" s="125"/>
      <c r="G36" s="125"/>
      <c r="H36" s="19">
        <f t="shared" si="0"/>
        <v>10678398.01</v>
      </c>
      <c r="I36" s="19">
        <v>10678398.01</v>
      </c>
      <c r="J36" s="19"/>
      <c r="K36" s="19"/>
      <c r="L36" s="71"/>
      <c r="M36" s="111"/>
      <c r="N36" s="111"/>
    </row>
    <row r="37" spans="1:14" ht="25.5" x14ac:dyDescent="0.2">
      <c r="A37" s="12" t="s">
        <v>282</v>
      </c>
      <c r="B37" s="6" t="s">
        <v>286</v>
      </c>
      <c r="C37" s="153"/>
      <c r="D37" s="153"/>
      <c r="E37" s="125"/>
      <c r="F37" s="125"/>
      <c r="G37" s="125"/>
      <c r="H37" s="19">
        <f t="shared" si="0"/>
        <v>534967234.19000006</v>
      </c>
      <c r="I37" s="19">
        <v>138890905.40000001</v>
      </c>
      <c r="J37" s="19">
        <v>396076328.79000002</v>
      </c>
      <c r="K37" s="19"/>
      <c r="L37" s="71"/>
      <c r="M37" s="111"/>
    </row>
    <row r="38" spans="1:14" ht="38.25" x14ac:dyDescent="0.2">
      <c r="A38" s="12" t="s">
        <v>284</v>
      </c>
      <c r="B38" s="28" t="s">
        <v>287</v>
      </c>
      <c r="C38" s="99"/>
      <c r="D38" s="99"/>
      <c r="E38" s="97"/>
      <c r="F38" s="97"/>
      <c r="G38" s="97"/>
      <c r="H38" s="10">
        <f t="shared" si="0"/>
        <v>202889562.06</v>
      </c>
      <c r="I38" s="10">
        <v>202889562.06</v>
      </c>
      <c r="J38" s="10"/>
      <c r="K38" s="10"/>
      <c r="L38" s="71"/>
      <c r="M38" s="71"/>
      <c r="N38" s="71"/>
    </row>
    <row r="39" spans="1:14" ht="39" thickBot="1" x14ac:dyDescent="0.25">
      <c r="A39" s="20" t="s">
        <v>155</v>
      </c>
      <c r="B39" s="243"/>
      <c r="C39" s="116"/>
      <c r="D39" s="116"/>
      <c r="E39" s="98"/>
      <c r="F39" s="98"/>
      <c r="G39" s="211"/>
      <c r="H39" s="204">
        <f>I39+J39+K39</f>
        <v>160634.4</v>
      </c>
      <c r="I39" s="204">
        <v>160634.4</v>
      </c>
      <c r="J39" s="204"/>
      <c r="K39" s="204"/>
      <c r="L39" s="71"/>
      <c r="M39" s="71"/>
      <c r="N39" s="71"/>
    </row>
    <row r="40" spans="1:14" ht="63.75" x14ac:dyDescent="0.2">
      <c r="A40" s="46" t="s">
        <v>4</v>
      </c>
      <c r="B40" s="47" t="s">
        <v>52</v>
      </c>
      <c r="C40" s="48" t="s">
        <v>190</v>
      </c>
      <c r="D40" s="123" t="s">
        <v>429</v>
      </c>
      <c r="E40" s="18">
        <v>1142911711.8199999</v>
      </c>
      <c r="F40" s="233">
        <v>0</v>
      </c>
      <c r="G40" s="18">
        <f>E40-F40</f>
        <v>1142911711.8199999</v>
      </c>
      <c r="H40" s="18">
        <f t="shared" si="0"/>
        <v>1162033651.8200002</v>
      </c>
      <c r="I40" s="45">
        <f>SUM(I41:I43)</f>
        <v>52952705.700000003</v>
      </c>
      <c r="J40" s="45">
        <f>SUM(J41:J43)</f>
        <v>446344163.94</v>
      </c>
      <c r="K40" s="45">
        <f>SUM(K41:K43)</f>
        <v>662736782.18000007</v>
      </c>
      <c r="L40" s="71"/>
      <c r="M40" s="71"/>
      <c r="N40" s="71"/>
    </row>
    <row r="41" spans="1:14" ht="25.5" x14ac:dyDescent="0.2">
      <c r="A41" s="12" t="s">
        <v>361</v>
      </c>
      <c r="B41" s="6" t="s">
        <v>240</v>
      </c>
      <c r="C41" s="296"/>
      <c r="D41" s="140"/>
      <c r="E41" s="30"/>
      <c r="F41" s="297"/>
      <c r="G41" s="30"/>
      <c r="H41" s="10">
        <f t="shared" si="0"/>
        <v>321126.75</v>
      </c>
      <c r="I41" s="30">
        <v>321126.75</v>
      </c>
      <c r="J41" s="18"/>
      <c r="K41" s="18"/>
      <c r="L41" s="71"/>
      <c r="M41" s="71"/>
      <c r="N41" s="71"/>
    </row>
    <row r="42" spans="1:14" ht="25.5" x14ac:dyDescent="0.2">
      <c r="A42" s="12" t="s">
        <v>257</v>
      </c>
      <c r="B42" s="28" t="s">
        <v>263</v>
      </c>
      <c r="C42" s="153"/>
      <c r="D42" s="153"/>
      <c r="E42" s="125"/>
      <c r="F42" s="125"/>
      <c r="G42" s="125"/>
      <c r="H42" s="10">
        <f t="shared" si="0"/>
        <v>58085626.259999998</v>
      </c>
      <c r="I42" s="19">
        <v>2631578.9500000002</v>
      </c>
      <c r="J42" s="19">
        <v>22317208.199999999</v>
      </c>
      <c r="K42" s="19">
        <v>33136839.109999999</v>
      </c>
      <c r="L42" s="71"/>
      <c r="M42" s="71"/>
      <c r="N42" s="71"/>
    </row>
    <row r="43" spans="1:14" ht="26.25" thickBot="1" x14ac:dyDescent="0.25">
      <c r="A43" s="20" t="s">
        <v>282</v>
      </c>
      <c r="B43" s="7" t="s">
        <v>293</v>
      </c>
      <c r="C43" s="116"/>
      <c r="D43" s="116"/>
      <c r="E43" s="98"/>
      <c r="F43" s="98"/>
      <c r="G43" s="98"/>
      <c r="H43" s="17">
        <f t="shared" si="0"/>
        <v>1103626898.8099999</v>
      </c>
      <c r="I43" s="17">
        <v>50000000</v>
      </c>
      <c r="J43" s="17">
        <v>424026955.74000001</v>
      </c>
      <c r="K43" s="17">
        <v>629599943.07000005</v>
      </c>
      <c r="L43" s="71"/>
      <c r="M43" s="71"/>
      <c r="N43" s="111"/>
    </row>
    <row r="44" spans="1:14" ht="51" x14ac:dyDescent="0.2">
      <c r="A44" s="46" t="s">
        <v>194</v>
      </c>
      <c r="B44" s="47" t="s">
        <v>52</v>
      </c>
      <c r="C44" s="48" t="s">
        <v>195</v>
      </c>
      <c r="D44" s="201" t="s">
        <v>429</v>
      </c>
      <c r="E44" s="200" t="s">
        <v>196</v>
      </c>
      <c r="F44" s="289">
        <v>3806826</v>
      </c>
      <c r="G44" s="200" t="s">
        <v>197</v>
      </c>
      <c r="H44" s="45">
        <f t="shared" si="0"/>
        <v>2500000</v>
      </c>
      <c r="I44" s="45">
        <f>SUM(I45:I45)</f>
        <v>2500000</v>
      </c>
      <c r="J44" s="45">
        <f>SUM(J45:J45)</f>
        <v>0</v>
      </c>
      <c r="K44" s="45">
        <f>SUM(K45:K45)</f>
        <v>0</v>
      </c>
      <c r="M44" s="71"/>
      <c r="N44" s="111"/>
    </row>
    <row r="45" spans="1:14" ht="26.25" thickBot="1" x14ac:dyDescent="0.25">
      <c r="A45" s="20" t="s">
        <v>198</v>
      </c>
      <c r="B45" s="7" t="s">
        <v>221</v>
      </c>
      <c r="C45" s="290"/>
      <c r="D45" s="290"/>
      <c r="E45" s="291"/>
      <c r="F45" s="291"/>
      <c r="G45" s="291"/>
      <c r="H45" s="17">
        <f t="shared" si="0"/>
        <v>2500000</v>
      </c>
      <c r="I45" s="185">
        <v>2500000</v>
      </c>
      <c r="J45" s="17"/>
      <c r="K45" s="17"/>
      <c r="L45" s="71"/>
      <c r="M45" s="71"/>
      <c r="N45" s="111"/>
    </row>
    <row r="46" spans="1:14" ht="63.75" x14ac:dyDescent="0.2">
      <c r="A46" s="13" t="s">
        <v>351</v>
      </c>
      <c r="B46" s="28" t="s">
        <v>358</v>
      </c>
      <c r="C46" s="29" t="s">
        <v>40</v>
      </c>
      <c r="D46" s="171" t="s">
        <v>429</v>
      </c>
      <c r="E46" s="18">
        <v>40632661.149999999</v>
      </c>
      <c r="F46" s="233">
        <v>418932</v>
      </c>
      <c r="G46" s="18">
        <f>E46-F46</f>
        <v>40213729.149999999</v>
      </c>
      <c r="H46" s="18">
        <f>I46+J46+K46</f>
        <v>39882602.399999999</v>
      </c>
      <c r="I46" s="18">
        <f>SUM(I47:I50)</f>
        <v>1040004.25</v>
      </c>
      <c r="J46" s="18">
        <f>SUM(J47:J50)</f>
        <v>0</v>
      </c>
      <c r="K46" s="18">
        <f>SUM(K47:K50)</f>
        <v>38842598.149999999</v>
      </c>
    </row>
    <row r="47" spans="1:14" ht="25.5" x14ac:dyDescent="0.2">
      <c r="A47" s="12" t="s">
        <v>373</v>
      </c>
      <c r="B47" s="6" t="s">
        <v>242</v>
      </c>
      <c r="C47" s="69"/>
      <c r="D47" s="69"/>
      <c r="E47" s="10"/>
      <c r="F47" s="10"/>
      <c r="G47" s="10"/>
      <c r="H47" s="10">
        <f t="shared" ref="H47:H78" si="2">I47+J47+K47</f>
        <v>0</v>
      </c>
      <c r="I47" s="10"/>
      <c r="J47" s="10"/>
      <c r="K47" s="10"/>
      <c r="L47" s="71"/>
    </row>
    <row r="48" spans="1:14" ht="25.5" x14ac:dyDescent="0.2">
      <c r="A48" s="12" t="s">
        <v>373</v>
      </c>
      <c r="B48" s="215" t="s">
        <v>243</v>
      </c>
      <c r="C48" s="134"/>
      <c r="D48" s="134"/>
      <c r="E48" s="19"/>
      <c r="F48" s="19"/>
      <c r="G48" s="19"/>
      <c r="H48" s="19">
        <f t="shared" si="2"/>
        <v>1040004.25</v>
      </c>
      <c r="I48" s="19">
        <v>1040004.25</v>
      </c>
      <c r="J48" s="19"/>
      <c r="K48" s="19"/>
      <c r="L48" s="71"/>
    </row>
    <row r="49" spans="1:14" ht="25.5" x14ac:dyDescent="0.2">
      <c r="A49" s="12" t="s">
        <v>376</v>
      </c>
      <c r="B49" s="6" t="s">
        <v>239</v>
      </c>
      <c r="C49" s="147"/>
      <c r="D49" s="147"/>
      <c r="E49" s="97"/>
      <c r="F49" s="97"/>
      <c r="G49" s="97"/>
      <c r="H49" s="10">
        <f t="shared" si="2"/>
        <v>1942129.91</v>
      </c>
      <c r="I49" s="10"/>
      <c r="J49" s="10"/>
      <c r="K49" s="10">
        <v>1942129.91</v>
      </c>
      <c r="L49" s="71"/>
    </row>
    <row r="50" spans="1:14" ht="26.25" thickBot="1" x14ac:dyDescent="0.25">
      <c r="A50" s="20" t="s">
        <v>448</v>
      </c>
      <c r="B50" s="7" t="s">
        <v>238</v>
      </c>
      <c r="C50" s="170"/>
      <c r="D50" s="170"/>
      <c r="E50" s="98"/>
      <c r="F50" s="98"/>
      <c r="G50" s="98"/>
      <c r="H50" s="17">
        <f t="shared" si="2"/>
        <v>36900468.240000002</v>
      </c>
      <c r="I50" s="17"/>
      <c r="J50" s="17"/>
      <c r="K50" s="17">
        <v>36900468.240000002</v>
      </c>
      <c r="L50" s="71"/>
    </row>
    <row r="51" spans="1:14" ht="76.5" customHeight="1" x14ac:dyDescent="0.2">
      <c r="A51" s="13" t="s">
        <v>375</v>
      </c>
      <c r="B51" s="28" t="s">
        <v>52</v>
      </c>
      <c r="C51" s="171" t="s">
        <v>430</v>
      </c>
      <c r="D51" s="171" t="s">
        <v>348</v>
      </c>
      <c r="E51" s="233">
        <v>415792132.80000001</v>
      </c>
      <c r="F51" s="233">
        <v>120942038.31</v>
      </c>
      <c r="G51" s="233">
        <f>E51-F51</f>
        <v>294850094.49000001</v>
      </c>
      <c r="H51" s="18">
        <f t="shared" si="2"/>
        <v>352914524.45999998</v>
      </c>
      <c r="I51" s="18">
        <f>SUM(I52:I63)</f>
        <v>238528014.64999998</v>
      </c>
      <c r="J51" s="18">
        <f>SUM(J52:J63)</f>
        <v>114386509.81</v>
      </c>
      <c r="K51" s="18">
        <f>SUM(K52:K63)</f>
        <v>0</v>
      </c>
      <c r="L51" s="135"/>
    </row>
    <row r="52" spans="1:14" ht="28.5" customHeight="1" x14ac:dyDescent="0.2">
      <c r="A52" s="12" t="s">
        <v>362</v>
      </c>
      <c r="B52" s="6" t="s">
        <v>244</v>
      </c>
      <c r="C52" s="69"/>
      <c r="D52" s="69"/>
      <c r="E52" s="10"/>
      <c r="F52" s="10"/>
      <c r="G52" s="10"/>
      <c r="H52" s="10">
        <f t="shared" si="2"/>
        <v>4762667.7</v>
      </c>
      <c r="I52" s="10">
        <v>3000000</v>
      </c>
      <c r="J52" s="184">
        <v>1762667.7</v>
      </c>
      <c r="K52" s="10"/>
      <c r="L52" s="287"/>
    </row>
    <row r="53" spans="1:14" ht="28.5" customHeight="1" x14ac:dyDescent="0.2">
      <c r="A53" s="12" t="s">
        <v>362</v>
      </c>
      <c r="B53" s="6" t="s">
        <v>245</v>
      </c>
      <c r="C53" s="69"/>
      <c r="D53" s="69"/>
      <c r="E53" s="10"/>
      <c r="F53" s="10"/>
      <c r="G53" s="10"/>
      <c r="H53" s="10">
        <f t="shared" si="2"/>
        <v>7371852.6299999999</v>
      </c>
      <c r="I53" s="10">
        <v>7371852.6299999999</v>
      </c>
      <c r="J53" s="10"/>
      <c r="K53" s="10"/>
      <c r="L53" s="71"/>
      <c r="M53" s="70"/>
      <c r="N53" s="136"/>
    </row>
    <row r="54" spans="1:14" ht="38.25" x14ac:dyDescent="0.2">
      <c r="A54" s="264" t="s">
        <v>205</v>
      </c>
      <c r="B54" s="226" t="s">
        <v>67</v>
      </c>
      <c r="C54" s="69"/>
      <c r="D54" s="69"/>
      <c r="E54" s="10"/>
      <c r="F54" s="10"/>
      <c r="G54" s="10"/>
      <c r="H54" s="10">
        <f t="shared" si="2"/>
        <v>2867551.49</v>
      </c>
      <c r="I54" s="10">
        <v>2867551.49</v>
      </c>
      <c r="J54" s="10"/>
      <c r="K54" s="10"/>
      <c r="L54" s="71"/>
      <c r="M54" s="70"/>
      <c r="N54" s="136"/>
    </row>
    <row r="55" spans="1:14" ht="38.25" x14ac:dyDescent="0.2">
      <c r="A55" s="264" t="s">
        <v>205</v>
      </c>
      <c r="B55" s="226" t="s">
        <v>207</v>
      </c>
      <c r="C55" s="69"/>
      <c r="D55" s="69"/>
      <c r="E55" s="10"/>
      <c r="F55" s="10"/>
      <c r="G55" s="10"/>
      <c r="H55" s="10">
        <f t="shared" si="2"/>
        <v>0</v>
      </c>
      <c r="I55" s="10"/>
      <c r="J55" s="10"/>
      <c r="K55" s="10"/>
      <c r="L55" s="71"/>
      <c r="M55" s="70"/>
      <c r="N55" s="136"/>
    </row>
    <row r="56" spans="1:14" ht="28.5" customHeight="1" x14ac:dyDescent="0.2">
      <c r="A56" s="264" t="s">
        <v>205</v>
      </c>
      <c r="B56" s="226" t="s">
        <v>206</v>
      </c>
      <c r="C56" s="69"/>
      <c r="D56" s="69"/>
      <c r="E56" s="10"/>
      <c r="F56" s="10"/>
      <c r="G56" s="10"/>
      <c r="H56" s="10">
        <f t="shared" si="2"/>
        <v>8540256.6099999994</v>
      </c>
      <c r="I56" s="10">
        <v>8540256.6099999994</v>
      </c>
      <c r="J56" s="10"/>
      <c r="K56" s="10"/>
      <c r="L56" s="71"/>
      <c r="M56" s="70"/>
      <c r="N56" s="136"/>
    </row>
    <row r="57" spans="1:14" ht="28.5" customHeight="1" x14ac:dyDescent="0.2">
      <c r="A57" s="12" t="s">
        <v>5</v>
      </c>
      <c r="B57" s="226" t="s">
        <v>294</v>
      </c>
      <c r="C57" s="202"/>
      <c r="D57" s="202"/>
      <c r="E57" s="184"/>
      <c r="F57" s="184"/>
      <c r="G57" s="184"/>
      <c r="H57" s="10">
        <v>5631192.1100000003</v>
      </c>
      <c r="I57" s="184" t="s">
        <v>24</v>
      </c>
      <c r="J57" s="184">
        <v>5631192.1100000003</v>
      </c>
      <c r="K57" s="10"/>
      <c r="L57" s="71"/>
      <c r="M57" s="70"/>
      <c r="N57" s="136"/>
    </row>
    <row r="58" spans="1:14" ht="38.25" x14ac:dyDescent="0.2">
      <c r="A58" s="264" t="s">
        <v>192</v>
      </c>
      <c r="B58" s="226" t="s">
        <v>64</v>
      </c>
      <c r="C58" s="202"/>
      <c r="D58" s="202"/>
      <c r="E58" s="184"/>
      <c r="F58" s="184"/>
      <c r="G58" s="184"/>
      <c r="H58" s="184">
        <f t="shared" ref="H58:H67" si="3">I58+J58+K58</f>
        <v>4358678.26</v>
      </c>
      <c r="I58" s="184">
        <v>4358678.26</v>
      </c>
      <c r="J58" s="184"/>
      <c r="K58" s="10"/>
      <c r="L58" s="71"/>
      <c r="M58" s="70"/>
      <c r="N58" s="136"/>
    </row>
    <row r="59" spans="1:14" ht="38.25" x14ac:dyDescent="0.2">
      <c r="A59" s="264" t="s">
        <v>192</v>
      </c>
      <c r="B59" s="226" t="s">
        <v>199</v>
      </c>
      <c r="C59" s="202"/>
      <c r="D59" s="202"/>
      <c r="E59" s="184"/>
      <c r="F59" s="184"/>
      <c r="G59" s="184"/>
      <c r="H59" s="184">
        <f t="shared" si="3"/>
        <v>0</v>
      </c>
      <c r="I59" s="184"/>
      <c r="J59" s="184"/>
      <c r="K59" s="10"/>
      <c r="L59" s="71"/>
      <c r="M59" s="70"/>
      <c r="N59" s="136"/>
    </row>
    <row r="60" spans="1:14" ht="28.5" customHeight="1" x14ac:dyDescent="0.2">
      <c r="A60" s="264" t="s">
        <v>192</v>
      </c>
      <c r="B60" s="226" t="s">
        <v>193</v>
      </c>
      <c r="C60" s="202"/>
      <c r="D60" s="202"/>
      <c r="E60" s="184"/>
      <c r="F60" s="184"/>
      <c r="G60" s="184"/>
      <c r="H60" s="184">
        <f t="shared" si="3"/>
        <v>162264875.66</v>
      </c>
      <c r="I60" s="184">
        <v>162264875.66</v>
      </c>
      <c r="J60" s="184"/>
      <c r="K60" s="10"/>
      <c r="L60" s="71"/>
      <c r="M60" s="70"/>
      <c r="N60" s="136"/>
    </row>
    <row r="61" spans="1:14" ht="28.5" customHeight="1" x14ac:dyDescent="0.2">
      <c r="A61" s="264" t="s">
        <v>6</v>
      </c>
      <c r="B61" s="226" t="s">
        <v>296</v>
      </c>
      <c r="C61" s="202"/>
      <c r="D61" s="202"/>
      <c r="E61" s="184"/>
      <c r="F61" s="184"/>
      <c r="G61" s="184"/>
      <c r="H61" s="184">
        <f t="shared" si="3"/>
        <v>106992650</v>
      </c>
      <c r="I61" s="184"/>
      <c r="J61" s="184">
        <v>106992650</v>
      </c>
      <c r="K61" s="10"/>
      <c r="L61" s="71"/>
      <c r="M61" s="70"/>
      <c r="N61" s="136"/>
    </row>
    <row r="62" spans="1:14" ht="38.25" x14ac:dyDescent="0.2">
      <c r="A62" s="265" t="s">
        <v>202</v>
      </c>
      <c r="B62" s="293" t="s">
        <v>63</v>
      </c>
      <c r="C62" s="202"/>
      <c r="D62" s="202"/>
      <c r="E62" s="184"/>
      <c r="F62" s="184"/>
      <c r="G62" s="184"/>
      <c r="H62" s="184">
        <f t="shared" si="3"/>
        <v>50124800</v>
      </c>
      <c r="I62" s="184">
        <v>50124800</v>
      </c>
      <c r="J62" s="184"/>
      <c r="K62" s="10"/>
      <c r="L62" s="71"/>
      <c r="M62" s="70"/>
      <c r="N62" s="136"/>
    </row>
    <row r="63" spans="1:14" ht="39" thickBot="1" x14ac:dyDescent="0.25">
      <c r="A63" s="198" t="s">
        <v>202</v>
      </c>
      <c r="B63" s="227" t="s">
        <v>203</v>
      </c>
      <c r="C63" s="191"/>
      <c r="D63" s="191"/>
      <c r="E63" s="185"/>
      <c r="F63" s="185"/>
      <c r="G63" s="185"/>
      <c r="H63" s="185">
        <f t="shared" si="3"/>
        <v>0</v>
      </c>
      <c r="I63" s="185"/>
      <c r="J63" s="185"/>
      <c r="K63" s="17"/>
      <c r="L63" s="71"/>
      <c r="M63" s="70"/>
      <c r="N63" s="136"/>
    </row>
    <row r="64" spans="1:14" ht="102" x14ac:dyDescent="0.2">
      <c r="A64" s="46" t="s">
        <v>270</v>
      </c>
      <c r="B64" s="47" t="s">
        <v>434</v>
      </c>
      <c r="C64" s="249"/>
      <c r="D64" s="48" t="s">
        <v>344</v>
      </c>
      <c r="E64" s="139">
        <v>75531480.019999996</v>
      </c>
      <c r="F64" s="139">
        <v>32952618.719999999</v>
      </c>
      <c r="G64" s="139">
        <f>E64-F64</f>
        <v>42578861.299999997</v>
      </c>
      <c r="H64" s="45">
        <f t="shared" si="3"/>
        <v>17129393.530000001</v>
      </c>
      <c r="I64" s="45">
        <f>SUM(I65:I66)</f>
        <v>17129393.530000001</v>
      </c>
      <c r="J64" s="45">
        <f>SUM(J65:J66)</f>
        <v>0</v>
      </c>
      <c r="K64" s="45">
        <f>SUM(K65:K66)</f>
        <v>0</v>
      </c>
      <c r="L64" s="71"/>
      <c r="M64" s="70"/>
      <c r="N64" s="136"/>
    </row>
    <row r="65" spans="1:14" ht="28.5" customHeight="1" x14ac:dyDescent="0.2">
      <c r="A65" s="12" t="s">
        <v>359</v>
      </c>
      <c r="B65" s="6" t="s">
        <v>271</v>
      </c>
      <c r="C65" s="69"/>
      <c r="D65" s="69"/>
      <c r="E65" s="184"/>
      <c r="F65" s="184"/>
      <c r="G65" s="184"/>
      <c r="H65" s="10">
        <f t="shared" si="3"/>
        <v>856469.68</v>
      </c>
      <c r="I65" s="10">
        <v>856469.68</v>
      </c>
      <c r="J65" s="10"/>
      <c r="K65" s="10"/>
      <c r="L65" s="71"/>
      <c r="M65" s="70"/>
      <c r="N65" s="136"/>
    </row>
    <row r="66" spans="1:14" ht="28.5" customHeight="1" thickBot="1" x14ac:dyDescent="0.25">
      <c r="A66" s="20" t="s">
        <v>448</v>
      </c>
      <c r="B66" s="7" t="s">
        <v>290</v>
      </c>
      <c r="C66" s="62"/>
      <c r="D66" s="62"/>
      <c r="E66" s="185"/>
      <c r="F66" s="185"/>
      <c r="G66" s="185"/>
      <c r="H66" s="17">
        <f t="shared" si="3"/>
        <v>16272923.85</v>
      </c>
      <c r="I66" s="17">
        <v>16272923.85</v>
      </c>
      <c r="J66" s="17"/>
      <c r="K66" s="17"/>
      <c r="L66" s="71"/>
      <c r="M66" s="70"/>
      <c r="N66" s="136"/>
    </row>
    <row r="67" spans="1:14" ht="102" x14ac:dyDescent="0.2">
      <c r="A67" s="46" t="s">
        <v>259</v>
      </c>
      <c r="B67" s="47" t="s">
        <v>434</v>
      </c>
      <c r="C67" s="48" t="s">
        <v>260</v>
      </c>
      <c r="D67" s="48" t="s">
        <v>344</v>
      </c>
      <c r="E67" s="139">
        <v>25335120</v>
      </c>
      <c r="F67" s="139">
        <v>9889748.5999999996</v>
      </c>
      <c r="G67" s="139">
        <f>E67-F67</f>
        <v>15445371.4</v>
      </c>
      <c r="H67" s="45">
        <f t="shared" si="3"/>
        <v>17967382.400000002</v>
      </c>
      <c r="I67" s="45">
        <f>SUM(I68:I69)</f>
        <v>17967382.400000002</v>
      </c>
      <c r="J67" s="45">
        <f>SUM(J68:J69)</f>
        <v>0</v>
      </c>
      <c r="K67" s="45">
        <f>SUM(K68:K69)</f>
        <v>0</v>
      </c>
      <c r="L67" s="71"/>
      <c r="M67" s="70"/>
      <c r="N67" s="136"/>
    </row>
    <row r="68" spans="1:14" ht="28.5" customHeight="1" x14ac:dyDescent="0.2">
      <c r="A68" s="12" t="s">
        <v>359</v>
      </c>
      <c r="B68" s="6" t="s">
        <v>262</v>
      </c>
      <c r="C68" s="69"/>
      <c r="D68" s="69"/>
      <c r="E68" s="10"/>
      <c r="F68" s="10"/>
      <c r="G68" s="10"/>
      <c r="H68" s="10">
        <f t="shared" si="2"/>
        <v>898369.12</v>
      </c>
      <c r="I68" s="10">
        <v>898369.12</v>
      </c>
      <c r="J68" s="10"/>
      <c r="K68" s="10"/>
      <c r="L68" s="71"/>
      <c r="M68" s="70"/>
      <c r="N68" s="136"/>
    </row>
    <row r="69" spans="1:14" ht="28.5" customHeight="1" thickBot="1" x14ac:dyDescent="0.25">
      <c r="A69" s="20" t="s">
        <v>448</v>
      </c>
      <c r="B69" s="7" t="s">
        <v>291</v>
      </c>
      <c r="C69" s="174"/>
      <c r="D69" s="174"/>
      <c r="E69" s="31"/>
      <c r="F69" s="31"/>
      <c r="G69" s="31"/>
      <c r="H69" s="17">
        <f t="shared" si="2"/>
        <v>17069013.280000001</v>
      </c>
      <c r="I69" s="31">
        <v>17069013.280000001</v>
      </c>
      <c r="J69" s="31"/>
      <c r="K69" s="31"/>
      <c r="L69" s="71"/>
      <c r="M69" s="70"/>
      <c r="N69" s="136"/>
    </row>
    <row r="70" spans="1:14" ht="39.75" customHeight="1" thickBot="1" x14ac:dyDescent="0.25">
      <c r="A70" s="14" t="s">
        <v>37</v>
      </c>
      <c r="B70" s="66"/>
      <c r="C70" s="11"/>
      <c r="D70" s="11"/>
      <c r="E70" s="83"/>
      <c r="F70" s="83"/>
      <c r="G70" s="83"/>
      <c r="H70" s="102">
        <f t="shared" si="2"/>
        <v>6482000</v>
      </c>
      <c r="I70" s="102">
        <f>I71</f>
        <v>6482000</v>
      </c>
      <c r="J70" s="102">
        <f>J71</f>
        <v>0</v>
      </c>
      <c r="K70" s="102">
        <f>K71</f>
        <v>0</v>
      </c>
      <c r="L70" s="71"/>
      <c r="M70" s="75"/>
    </row>
    <row r="71" spans="1:14" ht="45.75" customHeight="1" thickBot="1" x14ac:dyDescent="0.25">
      <c r="A71" s="78" t="s">
        <v>408</v>
      </c>
      <c r="B71" s="66"/>
      <c r="C71" s="11"/>
      <c r="D71" s="11"/>
      <c r="E71" s="83"/>
      <c r="F71" s="83"/>
      <c r="G71" s="83"/>
      <c r="H71" s="79">
        <f t="shared" si="2"/>
        <v>6482000</v>
      </c>
      <c r="I71" s="79">
        <f>I72+I75+I77</f>
        <v>6482000</v>
      </c>
      <c r="J71" s="79">
        <f>J72+J75+J77</f>
        <v>0</v>
      </c>
      <c r="K71" s="79">
        <f>K72+K75+K77</f>
        <v>0</v>
      </c>
      <c r="L71" s="71"/>
    </row>
    <row r="72" spans="1:14" ht="119.25" customHeight="1" x14ac:dyDescent="0.2">
      <c r="A72" s="46" t="s">
        <v>22</v>
      </c>
      <c r="B72" s="47" t="s">
        <v>52</v>
      </c>
      <c r="C72" s="48" t="s">
        <v>432</v>
      </c>
      <c r="D72" s="187">
        <v>2020</v>
      </c>
      <c r="E72" s="139">
        <v>6280629.5300000003</v>
      </c>
      <c r="F72" s="139">
        <v>348629.53</v>
      </c>
      <c r="G72" s="139">
        <f>E72-F72</f>
        <v>5932000</v>
      </c>
      <c r="H72" s="45">
        <f t="shared" si="2"/>
        <v>5932000</v>
      </c>
      <c r="I72" s="45">
        <f>SUM(I73:I74)</f>
        <v>5932000</v>
      </c>
      <c r="J72" s="45">
        <f>SUM(J73:J74)</f>
        <v>0</v>
      </c>
      <c r="K72" s="45">
        <f>SUM(K73:K74)</f>
        <v>0</v>
      </c>
      <c r="L72" s="71"/>
    </row>
    <row r="73" spans="1:14" ht="26.25" thickBot="1" x14ac:dyDescent="0.25">
      <c r="A73" s="20" t="s">
        <v>409</v>
      </c>
      <c r="B73" s="227" t="s">
        <v>242</v>
      </c>
      <c r="C73" s="296"/>
      <c r="D73" s="194"/>
      <c r="E73" s="297"/>
      <c r="F73" s="297"/>
      <c r="G73" s="297"/>
      <c r="H73" s="10">
        <f t="shared" si="2"/>
        <v>26630</v>
      </c>
      <c r="I73" s="30">
        <v>26630</v>
      </c>
      <c r="J73" s="30"/>
      <c r="K73" s="30"/>
      <c r="L73" s="71"/>
    </row>
    <row r="74" spans="1:14" ht="26.25" thickBot="1" x14ac:dyDescent="0.25">
      <c r="A74" s="20" t="s">
        <v>409</v>
      </c>
      <c r="B74" s="227" t="s">
        <v>247</v>
      </c>
      <c r="C74" s="62"/>
      <c r="D74" s="170"/>
      <c r="E74" s="98"/>
      <c r="F74" s="98"/>
      <c r="G74" s="98"/>
      <c r="H74" s="31">
        <f t="shared" si="2"/>
        <v>5905370</v>
      </c>
      <c r="I74" s="17">
        <v>5905370</v>
      </c>
      <c r="J74" s="17"/>
      <c r="K74" s="17"/>
      <c r="L74" s="71"/>
    </row>
    <row r="75" spans="1:14" ht="63.75" x14ac:dyDescent="0.2">
      <c r="A75" s="46" t="s">
        <v>438</v>
      </c>
      <c r="B75" s="238" t="s">
        <v>231</v>
      </c>
      <c r="C75" s="48" t="s">
        <v>410</v>
      </c>
      <c r="D75" s="187">
        <v>2020</v>
      </c>
      <c r="E75" s="139">
        <v>450000</v>
      </c>
      <c r="F75" s="139">
        <v>0</v>
      </c>
      <c r="G75" s="139">
        <f>E75-F75</f>
        <v>450000</v>
      </c>
      <c r="H75" s="45">
        <f t="shared" si="2"/>
        <v>250000</v>
      </c>
      <c r="I75" s="45">
        <f>SUM(I76)</f>
        <v>250000</v>
      </c>
      <c r="J75" s="45">
        <f>SUM(J76)</f>
        <v>0</v>
      </c>
      <c r="K75" s="45">
        <f>SUM(K76)</f>
        <v>0</v>
      </c>
      <c r="L75" s="71"/>
    </row>
    <row r="76" spans="1:14" ht="26.25" thickBot="1" x14ac:dyDescent="0.25">
      <c r="A76" s="133" t="s">
        <v>409</v>
      </c>
      <c r="B76" s="239" t="s">
        <v>246</v>
      </c>
      <c r="C76" s="174"/>
      <c r="D76" s="174"/>
      <c r="E76" s="31"/>
      <c r="F76" s="31"/>
      <c r="G76" s="31"/>
      <c r="H76" s="31">
        <f>I76+J76+K76</f>
        <v>250000</v>
      </c>
      <c r="I76" s="31">
        <v>250000</v>
      </c>
      <c r="J76" s="31"/>
      <c r="K76" s="31"/>
      <c r="L76" s="71"/>
    </row>
    <row r="77" spans="1:14" ht="55.5" customHeight="1" x14ac:dyDescent="0.2">
      <c r="A77" s="46" t="s">
        <v>14</v>
      </c>
      <c r="B77" s="238" t="s">
        <v>231</v>
      </c>
      <c r="C77" s="48" t="s">
        <v>411</v>
      </c>
      <c r="D77" s="48">
        <v>2020</v>
      </c>
      <c r="E77" s="45">
        <v>2400000</v>
      </c>
      <c r="F77" s="45">
        <v>0</v>
      </c>
      <c r="G77" s="45">
        <f>E77-F77</f>
        <v>2400000</v>
      </c>
      <c r="H77" s="45">
        <f t="shared" si="2"/>
        <v>300000</v>
      </c>
      <c r="I77" s="45">
        <f>SUM(I78)</f>
        <v>300000</v>
      </c>
      <c r="J77" s="45">
        <f>SUM(J78)</f>
        <v>0</v>
      </c>
      <c r="K77" s="45">
        <f>SUM(K78)</f>
        <v>0</v>
      </c>
      <c r="L77" s="71"/>
    </row>
    <row r="78" spans="1:14" ht="26.25" thickBot="1" x14ac:dyDescent="0.25">
      <c r="A78" s="20" t="s">
        <v>409</v>
      </c>
      <c r="B78" s="227" t="s">
        <v>242</v>
      </c>
      <c r="C78" s="62"/>
      <c r="D78" s="170"/>
      <c r="E78" s="98"/>
      <c r="F78" s="98"/>
      <c r="G78" s="98"/>
      <c r="H78" s="17">
        <f t="shared" si="2"/>
        <v>300000</v>
      </c>
      <c r="I78" s="17">
        <v>300000</v>
      </c>
      <c r="J78" s="17"/>
      <c r="K78" s="17"/>
      <c r="L78" s="71"/>
    </row>
    <row r="79" spans="1:14" ht="26.25" thickBot="1" x14ac:dyDescent="0.25">
      <c r="A79" s="53" t="s">
        <v>53</v>
      </c>
      <c r="B79" s="80"/>
      <c r="C79" s="80"/>
      <c r="D79" s="80"/>
      <c r="E79" s="81"/>
      <c r="F79" s="81"/>
      <c r="G79" s="81"/>
      <c r="H79" s="82">
        <f>H17+H70</f>
        <v>3212049769.0599999</v>
      </c>
      <c r="I79" s="82">
        <f>SUM(I80:I98)</f>
        <v>1115769390.02</v>
      </c>
      <c r="J79" s="82">
        <f>SUM(J80:J98)</f>
        <v>1268735330.55</v>
      </c>
      <c r="K79" s="82">
        <f>SUM(K80:K98)</f>
        <v>827545048.49000001</v>
      </c>
      <c r="L79" s="252"/>
    </row>
    <row r="80" spans="1:14" ht="25.5" x14ac:dyDescent="0.2">
      <c r="A80" s="122" t="s">
        <v>363</v>
      </c>
      <c r="B80" s="28" t="s">
        <v>321</v>
      </c>
      <c r="C80" s="250"/>
      <c r="D80" s="250"/>
      <c r="E80" s="251"/>
      <c r="F80" s="251"/>
      <c r="G80" s="251"/>
      <c r="H80" s="18">
        <f>I80+J80+K80</f>
        <v>14939442.73</v>
      </c>
      <c r="I80" s="18">
        <f>I19+I33+I47+I52+I31+I29+I45+I41</f>
        <v>13176775.030000001</v>
      </c>
      <c r="J80" s="18">
        <f>J19+J33+J47+J52+J31+J29+J45+J41</f>
        <v>1762667.7</v>
      </c>
      <c r="K80" s="18">
        <f>K19+K33+K47+K52+K31+K29+K45+K41</f>
        <v>0</v>
      </c>
    </row>
    <row r="81" spans="1:11" ht="25.5" x14ac:dyDescent="0.2">
      <c r="A81" s="12" t="s">
        <v>23</v>
      </c>
      <c r="B81" s="6" t="s">
        <v>322</v>
      </c>
      <c r="C81" s="113"/>
      <c r="D81" s="113"/>
      <c r="E81" s="114"/>
      <c r="F81" s="114"/>
      <c r="G81" s="114"/>
      <c r="H81" s="10">
        <f>I81+J81+K81</f>
        <v>8878077.5999999996</v>
      </c>
      <c r="I81" s="10">
        <f>I34+I48+I53</f>
        <v>8878077.5999999996</v>
      </c>
      <c r="J81" s="10">
        <f>J34+J48+J53</f>
        <v>0</v>
      </c>
      <c r="K81" s="10">
        <f>K34+K48+K53</f>
        <v>0</v>
      </c>
    </row>
    <row r="82" spans="1:11" ht="25.5" x14ac:dyDescent="0.2">
      <c r="A82" s="122" t="s">
        <v>257</v>
      </c>
      <c r="B82" s="28" t="s">
        <v>264</v>
      </c>
      <c r="C82" s="113"/>
      <c r="D82" s="113"/>
      <c r="E82" s="114"/>
      <c r="F82" s="114"/>
      <c r="G82" s="114"/>
      <c r="H82" s="10">
        <f t="shared" ref="H82:H98" si="4">I82+J82+K82</f>
        <v>112562069.84999999</v>
      </c>
      <c r="I82" s="10">
        <f>I20+I42+I26+I35</f>
        <v>15409506.290000001</v>
      </c>
      <c r="J82" s="10">
        <f>J20+J42+J26+J35</f>
        <v>57717441.039999999</v>
      </c>
      <c r="K82" s="10">
        <f>K20+K42+K26+K35</f>
        <v>39435122.519999996</v>
      </c>
    </row>
    <row r="83" spans="1:11" ht="25.5" x14ac:dyDescent="0.2">
      <c r="A83" s="122" t="s">
        <v>257</v>
      </c>
      <c r="B83" s="28" t="s">
        <v>265</v>
      </c>
      <c r="C83" s="113"/>
      <c r="D83" s="113"/>
      <c r="E83" s="114"/>
      <c r="F83" s="114"/>
      <c r="G83" s="114"/>
      <c r="H83" s="10">
        <f t="shared" si="4"/>
        <v>25789473.689999998</v>
      </c>
      <c r="I83" s="10">
        <f>I21+I36</f>
        <v>25789473.689999998</v>
      </c>
      <c r="J83" s="10">
        <f>J21+J36</f>
        <v>0</v>
      </c>
      <c r="K83" s="10">
        <f>K21+K36</f>
        <v>0</v>
      </c>
    </row>
    <row r="84" spans="1:11" ht="25.5" x14ac:dyDescent="0.25">
      <c r="A84" s="122" t="s">
        <v>455</v>
      </c>
      <c r="B84" s="28" t="s">
        <v>369</v>
      </c>
      <c r="C84" s="182"/>
      <c r="D84" s="182"/>
      <c r="E84" s="181"/>
      <c r="F84" s="181"/>
      <c r="G84" s="181"/>
      <c r="H84" s="10">
        <f t="shared" si="4"/>
        <v>3696968.71</v>
      </c>
      <c r="I84" s="10">
        <f>I49+I68+I65</f>
        <v>1754838.8</v>
      </c>
      <c r="J84" s="10">
        <f>J49+J68+J65</f>
        <v>0</v>
      </c>
      <c r="K84" s="10">
        <f>K49+K68+K65</f>
        <v>1942129.91</v>
      </c>
    </row>
    <row r="85" spans="1:11" ht="25.5" x14ac:dyDescent="0.25">
      <c r="A85" s="122" t="s">
        <v>288</v>
      </c>
      <c r="B85" s="28" t="s">
        <v>264</v>
      </c>
      <c r="C85" s="182"/>
      <c r="D85" s="182"/>
      <c r="E85" s="181"/>
      <c r="F85" s="181"/>
      <c r="G85" s="181"/>
      <c r="H85" s="10">
        <f t="shared" si="4"/>
        <v>2138679326.98</v>
      </c>
      <c r="I85" s="10">
        <f>I22+I37+I27+I43</f>
        <v>292780619.46000004</v>
      </c>
      <c r="J85" s="10">
        <f>J22+J37+J27+J43</f>
        <v>1096631379.7</v>
      </c>
      <c r="K85" s="10">
        <f>K22+K37+K27+K43</f>
        <v>749267327.82000005</v>
      </c>
    </row>
    <row r="86" spans="1:11" ht="25.5" x14ac:dyDescent="0.25">
      <c r="A86" s="12" t="s">
        <v>457</v>
      </c>
      <c r="B86" s="6" t="s">
        <v>370</v>
      </c>
      <c r="C86" s="182"/>
      <c r="D86" s="182"/>
      <c r="E86" s="181"/>
      <c r="F86" s="181"/>
      <c r="G86" s="181"/>
      <c r="H86" s="10">
        <f t="shared" si="4"/>
        <v>70242405.370000005</v>
      </c>
      <c r="I86" s="10">
        <f>I50+I66+I69</f>
        <v>33341937.130000003</v>
      </c>
      <c r="J86" s="10">
        <f>J50+J66+J69</f>
        <v>0</v>
      </c>
      <c r="K86" s="10">
        <f>K50+K66+K69</f>
        <v>36900468.240000002</v>
      </c>
    </row>
    <row r="87" spans="1:11" ht="25.5" x14ac:dyDescent="0.25">
      <c r="A87" s="264" t="s">
        <v>205</v>
      </c>
      <c r="B87" s="226" t="s">
        <v>65</v>
      </c>
      <c r="C87" s="182"/>
      <c r="D87" s="182"/>
      <c r="E87" s="181"/>
      <c r="F87" s="181"/>
      <c r="G87" s="181"/>
      <c r="H87" s="10">
        <f t="shared" si="4"/>
        <v>2867551.49</v>
      </c>
      <c r="I87" s="10">
        <f>I54</f>
        <v>2867551.49</v>
      </c>
      <c r="J87" s="10">
        <f>J54</f>
        <v>0</v>
      </c>
      <c r="K87" s="10">
        <f>K54</f>
        <v>0</v>
      </c>
    </row>
    <row r="88" spans="1:11" ht="25.5" x14ac:dyDescent="0.25">
      <c r="A88" s="264" t="s">
        <v>205</v>
      </c>
      <c r="B88" s="226" t="s">
        <v>214</v>
      </c>
      <c r="C88" s="182"/>
      <c r="D88" s="182"/>
      <c r="E88" s="181"/>
      <c r="F88" s="181"/>
      <c r="G88" s="181"/>
      <c r="H88" s="10">
        <f t="shared" si="4"/>
        <v>8540256.6099999994</v>
      </c>
      <c r="I88" s="10">
        <f>I56</f>
        <v>8540256.6099999994</v>
      </c>
      <c r="J88" s="10">
        <f>J56</f>
        <v>0</v>
      </c>
      <c r="K88" s="10">
        <f>K56</f>
        <v>0</v>
      </c>
    </row>
    <row r="89" spans="1:11" ht="25.5" x14ac:dyDescent="0.25">
      <c r="A89" s="197" t="s">
        <v>5</v>
      </c>
      <c r="B89" s="28" t="s">
        <v>295</v>
      </c>
      <c r="C89" s="182"/>
      <c r="D89" s="182"/>
      <c r="E89" s="181"/>
      <c r="F89" s="181"/>
      <c r="G89" s="181"/>
      <c r="H89" s="10">
        <f>J89</f>
        <v>5631192.1100000003</v>
      </c>
      <c r="I89" s="10">
        <v>0</v>
      </c>
      <c r="J89" s="10">
        <f t="shared" ref="J89:K95" si="5">J57</f>
        <v>5631192.1100000003</v>
      </c>
      <c r="K89" s="10">
        <f t="shared" si="5"/>
        <v>0</v>
      </c>
    </row>
    <row r="90" spans="1:11" ht="25.5" x14ac:dyDescent="0.25">
      <c r="A90" s="264" t="s">
        <v>192</v>
      </c>
      <c r="B90" s="226" t="s">
        <v>66</v>
      </c>
      <c r="C90" s="182"/>
      <c r="D90" s="182"/>
      <c r="E90" s="181"/>
      <c r="F90" s="181"/>
      <c r="G90" s="181"/>
      <c r="H90" s="10">
        <f t="shared" si="4"/>
        <v>4358678.26</v>
      </c>
      <c r="I90" s="10">
        <f t="shared" ref="I90:I95" si="6">I58</f>
        <v>4358678.26</v>
      </c>
      <c r="J90" s="10">
        <f t="shared" si="5"/>
        <v>0</v>
      </c>
      <c r="K90" s="10">
        <f t="shared" si="5"/>
        <v>0</v>
      </c>
    </row>
    <row r="91" spans="1:11" ht="25.5" x14ac:dyDescent="0.25">
      <c r="A91" s="264" t="s">
        <v>192</v>
      </c>
      <c r="B91" s="226" t="s">
        <v>200</v>
      </c>
      <c r="C91" s="182"/>
      <c r="D91" s="182"/>
      <c r="E91" s="181"/>
      <c r="F91" s="181"/>
      <c r="G91" s="181"/>
      <c r="H91" s="10">
        <f t="shared" si="4"/>
        <v>0</v>
      </c>
      <c r="I91" s="10">
        <f t="shared" si="6"/>
        <v>0</v>
      </c>
      <c r="J91" s="10">
        <f t="shared" si="5"/>
        <v>0</v>
      </c>
      <c r="K91" s="10">
        <f t="shared" si="5"/>
        <v>0</v>
      </c>
    </row>
    <row r="92" spans="1:11" ht="25.5" x14ac:dyDescent="0.25">
      <c r="A92" s="264" t="s">
        <v>192</v>
      </c>
      <c r="B92" s="226" t="s">
        <v>201</v>
      </c>
      <c r="C92" s="182"/>
      <c r="D92" s="182"/>
      <c r="E92" s="181"/>
      <c r="F92" s="181"/>
      <c r="G92" s="181"/>
      <c r="H92" s="10">
        <f t="shared" si="4"/>
        <v>162264875.66</v>
      </c>
      <c r="I92" s="10">
        <f t="shared" si="6"/>
        <v>162264875.66</v>
      </c>
      <c r="J92" s="10">
        <f t="shared" si="5"/>
        <v>0</v>
      </c>
      <c r="K92" s="10">
        <f t="shared" si="5"/>
        <v>0</v>
      </c>
    </row>
    <row r="93" spans="1:11" ht="25.5" x14ac:dyDescent="0.25">
      <c r="A93" s="264" t="s">
        <v>6</v>
      </c>
      <c r="B93" s="226" t="s">
        <v>297</v>
      </c>
      <c r="C93" s="182"/>
      <c r="D93" s="182"/>
      <c r="E93" s="181"/>
      <c r="F93" s="181"/>
      <c r="G93" s="181"/>
      <c r="H93" s="10">
        <f t="shared" si="4"/>
        <v>106992650</v>
      </c>
      <c r="I93" s="10">
        <f t="shared" si="6"/>
        <v>0</v>
      </c>
      <c r="J93" s="10">
        <f t="shared" si="5"/>
        <v>106992650</v>
      </c>
      <c r="K93" s="10">
        <f t="shared" si="5"/>
        <v>0</v>
      </c>
    </row>
    <row r="94" spans="1:11" ht="25.5" x14ac:dyDescent="0.25">
      <c r="A94" s="264" t="s">
        <v>202</v>
      </c>
      <c r="B94" s="226" t="s">
        <v>65</v>
      </c>
      <c r="C94" s="182"/>
      <c r="D94" s="182"/>
      <c r="E94" s="181"/>
      <c r="F94" s="181"/>
      <c r="G94" s="181"/>
      <c r="H94" s="10">
        <f t="shared" si="4"/>
        <v>50124800</v>
      </c>
      <c r="I94" s="10">
        <f t="shared" si="6"/>
        <v>50124800</v>
      </c>
      <c r="J94" s="10">
        <f t="shared" si="5"/>
        <v>0</v>
      </c>
      <c r="K94" s="10">
        <f t="shared" si="5"/>
        <v>0</v>
      </c>
    </row>
    <row r="95" spans="1:11" ht="25.5" x14ac:dyDescent="0.25">
      <c r="A95" s="264" t="s">
        <v>202</v>
      </c>
      <c r="B95" s="226" t="s">
        <v>204</v>
      </c>
      <c r="C95" s="182"/>
      <c r="D95" s="182"/>
      <c r="E95" s="181"/>
      <c r="F95" s="181"/>
      <c r="G95" s="181"/>
      <c r="H95" s="10">
        <f t="shared" si="4"/>
        <v>0</v>
      </c>
      <c r="I95" s="10">
        <f t="shared" si="6"/>
        <v>0</v>
      </c>
      <c r="J95" s="10">
        <f t="shared" si="5"/>
        <v>0</v>
      </c>
      <c r="K95" s="10">
        <f t="shared" si="5"/>
        <v>0</v>
      </c>
    </row>
    <row r="96" spans="1:11" ht="25.5" x14ac:dyDescent="0.25">
      <c r="A96" s="122" t="s">
        <v>284</v>
      </c>
      <c r="B96" s="28" t="s">
        <v>289</v>
      </c>
      <c r="C96" s="182"/>
      <c r="D96" s="182"/>
      <c r="E96" s="181"/>
      <c r="F96" s="181"/>
      <c r="G96" s="181"/>
      <c r="H96" s="10">
        <f t="shared" si="4"/>
        <v>490000000</v>
      </c>
      <c r="I96" s="10">
        <f>I23+I38</f>
        <v>490000000</v>
      </c>
      <c r="J96" s="10">
        <f>J23+J38</f>
        <v>0</v>
      </c>
      <c r="K96" s="10">
        <f>K23+K38</f>
        <v>0</v>
      </c>
    </row>
    <row r="97" spans="1:14" ht="25.5" x14ac:dyDescent="0.25">
      <c r="A97" s="126" t="s">
        <v>409</v>
      </c>
      <c r="B97" s="43" t="s">
        <v>323</v>
      </c>
      <c r="C97" s="246"/>
      <c r="D97" s="246"/>
      <c r="E97" s="247"/>
      <c r="F97" s="247"/>
      <c r="G97" s="247"/>
      <c r="H97" s="18">
        <f t="shared" si="4"/>
        <v>576630</v>
      </c>
      <c r="I97" s="18">
        <f>I76+I78+I73</f>
        <v>576630</v>
      </c>
      <c r="J97" s="18">
        <f>J76+J78</f>
        <v>0</v>
      </c>
      <c r="K97" s="18">
        <f>K76+K78</f>
        <v>0</v>
      </c>
    </row>
    <row r="98" spans="1:14" ht="26.25" thickBot="1" x14ac:dyDescent="0.3">
      <c r="A98" s="20" t="s">
        <v>409</v>
      </c>
      <c r="B98" s="7" t="s">
        <v>324</v>
      </c>
      <c r="C98" s="253"/>
      <c r="D98" s="253"/>
      <c r="E98" s="254"/>
      <c r="F98" s="254"/>
      <c r="G98" s="254"/>
      <c r="H98" s="17">
        <f t="shared" si="4"/>
        <v>5905370</v>
      </c>
      <c r="I98" s="17">
        <f>I74</f>
        <v>5905370</v>
      </c>
      <c r="J98" s="17">
        <f>J74</f>
        <v>0</v>
      </c>
      <c r="K98" s="17">
        <f>K74</f>
        <v>0</v>
      </c>
    </row>
    <row r="99" spans="1:14" ht="19.5" customHeight="1" thickBot="1" x14ac:dyDescent="0.25">
      <c r="A99" s="304" t="s">
        <v>318</v>
      </c>
      <c r="B99" s="304"/>
      <c r="C99" s="304"/>
      <c r="D99" s="304"/>
      <c r="E99" s="304"/>
      <c r="F99" s="304"/>
      <c r="G99" s="304"/>
      <c r="H99" s="304"/>
      <c r="I99" s="304"/>
      <c r="J99" s="304"/>
      <c r="K99" s="304"/>
    </row>
    <row r="100" spans="1:14" ht="43.5" customHeight="1" thickBot="1" x14ac:dyDescent="0.25">
      <c r="A100" s="14" t="s">
        <v>37</v>
      </c>
      <c r="B100" s="40"/>
      <c r="C100" s="40"/>
      <c r="D100" s="40"/>
      <c r="E100" s="40"/>
      <c r="F100" s="40"/>
      <c r="G100" s="40"/>
      <c r="H100" s="39">
        <f t="shared" ref="H100:H107" si="7">I100+J100+K100</f>
        <v>59587733.879999995</v>
      </c>
      <c r="I100" s="39">
        <f>I101+I108</f>
        <v>27320761.43</v>
      </c>
      <c r="J100" s="39">
        <f>J101+J108</f>
        <v>11784041.76</v>
      </c>
      <c r="K100" s="39">
        <f>K101+K108</f>
        <v>20482930.690000001</v>
      </c>
      <c r="L100" s="3"/>
    </row>
    <row r="101" spans="1:14" ht="36.75" customHeight="1" thickBot="1" x14ac:dyDescent="0.25">
      <c r="A101" s="78" t="s">
        <v>407</v>
      </c>
      <c r="B101" s="40"/>
      <c r="C101" s="40"/>
      <c r="D101" s="40"/>
      <c r="E101" s="40"/>
      <c r="F101" s="40"/>
      <c r="G101" s="40"/>
      <c r="H101" s="89">
        <f>I101+J101+K101</f>
        <v>58837733.879999995</v>
      </c>
      <c r="I101" s="89">
        <f>I102+I104</f>
        <v>26570761.43</v>
      </c>
      <c r="J101" s="89">
        <f>J102+J104</f>
        <v>11784041.76</v>
      </c>
      <c r="K101" s="89">
        <f>K102+K104</f>
        <v>20482930.690000001</v>
      </c>
      <c r="L101" s="3"/>
    </row>
    <row r="102" spans="1:14" ht="39.75" customHeight="1" x14ac:dyDescent="0.2">
      <c r="A102" s="46" t="s">
        <v>428</v>
      </c>
      <c r="B102" s="222" t="s">
        <v>342</v>
      </c>
      <c r="C102" s="187" t="s">
        <v>167</v>
      </c>
      <c r="D102" s="224" t="s">
        <v>344</v>
      </c>
      <c r="E102" s="200">
        <v>7000000</v>
      </c>
      <c r="F102" s="187"/>
      <c r="G102" s="200">
        <f>E102-F102</f>
        <v>7000000</v>
      </c>
      <c r="H102" s="55">
        <f t="shared" si="7"/>
        <v>6688703.1799999997</v>
      </c>
      <c r="I102" s="55">
        <f>SUM(I103:I103)</f>
        <v>6688703.1799999997</v>
      </c>
      <c r="J102" s="55">
        <f>SUM(J103:J103)</f>
        <v>0</v>
      </c>
      <c r="K102" s="55">
        <f>SUM(K103:K103)</f>
        <v>0</v>
      </c>
      <c r="L102" s="86"/>
    </row>
    <row r="103" spans="1:14" ht="26.25" thickBot="1" x14ac:dyDescent="0.25">
      <c r="A103" s="20" t="s">
        <v>406</v>
      </c>
      <c r="B103" s="227" t="s">
        <v>232</v>
      </c>
      <c r="C103" s="175"/>
      <c r="D103" s="176"/>
      <c r="E103" s="20"/>
      <c r="F103" s="175"/>
      <c r="G103" s="175"/>
      <c r="H103" s="34">
        <f t="shared" si="7"/>
        <v>6688703.1799999997</v>
      </c>
      <c r="I103" s="34">
        <v>6688703.1799999997</v>
      </c>
      <c r="J103" s="34"/>
      <c r="K103" s="34"/>
      <c r="L103" s="77"/>
    </row>
    <row r="104" spans="1:14" ht="120.75" customHeight="1" x14ac:dyDescent="0.2">
      <c r="A104" s="223" t="s">
        <v>320</v>
      </c>
      <c r="B104" s="47" t="s">
        <v>342</v>
      </c>
      <c r="C104" s="187" t="s">
        <v>162</v>
      </c>
      <c r="D104" s="224" t="s">
        <v>163</v>
      </c>
      <c r="E104" s="241">
        <v>46923891.280000001</v>
      </c>
      <c r="F104" s="223"/>
      <c r="G104" s="200">
        <f>E104-F104</f>
        <v>46923891.280000001</v>
      </c>
      <c r="H104" s="55">
        <f t="shared" si="7"/>
        <v>52149030.700000003</v>
      </c>
      <c r="I104" s="55">
        <f>SUM(I105:I107)</f>
        <v>19882058.25</v>
      </c>
      <c r="J104" s="55">
        <f>SUM(J105:J107)</f>
        <v>11784041.76</v>
      </c>
      <c r="K104" s="55">
        <f>SUM(K105:K107)</f>
        <v>20482930.690000001</v>
      </c>
      <c r="L104" s="86"/>
    </row>
    <row r="105" spans="1:14" ht="25.5" x14ac:dyDescent="0.2">
      <c r="A105" s="265" t="s">
        <v>208</v>
      </c>
      <c r="B105" s="225" t="s">
        <v>164</v>
      </c>
      <c r="C105" s="44"/>
      <c r="D105" s="177"/>
      <c r="E105" s="126"/>
      <c r="F105" s="126"/>
      <c r="G105" s="126"/>
      <c r="H105" s="33">
        <f t="shared" si="7"/>
        <v>517662</v>
      </c>
      <c r="I105" s="61">
        <v>203514.08</v>
      </c>
      <c r="J105" s="61">
        <v>126872.79</v>
      </c>
      <c r="K105" s="61">
        <v>187275.13</v>
      </c>
      <c r="L105" s="77"/>
      <c r="M105" s="77"/>
      <c r="N105" s="77"/>
    </row>
    <row r="106" spans="1:14" ht="25.5" x14ac:dyDescent="0.2">
      <c r="A106" s="12" t="s">
        <v>217</v>
      </c>
      <c r="B106" s="226" t="s">
        <v>165</v>
      </c>
      <c r="C106" s="178"/>
      <c r="D106" s="179"/>
      <c r="E106" s="12"/>
      <c r="F106" s="12"/>
      <c r="G106" s="12"/>
      <c r="H106" s="32">
        <f t="shared" si="7"/>
        <v>515963.69</v>
      </c>
      <c r="I106" s="32">
        <v>196435.44</v>
      </c>
      <c r="J106" s="32">
        <v>116571.69</v>
      </c>
      <c r="K106" s="32">
        <v>202956.56</v>
      </c>
      <c r="L106" s="77"/>
      <c r="M106" s="77"/>
    </row>
    <row r="107" spans="1:14" ht="26.25" thickBot="1" x14ac:dyDescent="0.25">
      <c r="A107" s="198" t="s">
        <v>215</v>
      </c>
      <c r="B107" s="227" t="s">
        <v>166</v>
      </c>
      <c r="C107" s="175"/>
      <c r="D107" s="176"/>
      <c r="E107" s="20"/>
      <c r="F107" s="20"/>
      <c r="G107" s="20"/>
      <c r="H107" s="34">
        <f t="shared" si="7"/>
        <v>51115405.009999998</v>
      </c>
      <c r="I107" s="34">
        <v>19482108.73</v>
      </c>
      <c r="J107" s="34">
        <v>11540597.279999999</v>
      </c>
      <c r="K107" s="34">
        <v>20092699</v>
      </c>
      <c r="L107" s="77"/>
      <c r="M107" s="77"/>
    </row>
    <row r="108" spans="1:14" ht="30" customHeight="1" thickBot="1" x14ac:dyDescent="0.25">
      <c r="A108" s="78" t="s">
        <v>319</v>
      </c>
      <c r="B108" s="66"/>
      <c r="C108" s="11"/>
      <c r="D108" s="11"/>
      <c r="E108" s="83"/>
      <c r="F108" s="83"/>
      <c r="G108" s="83"/>
      <c r="H108" s="79">
        <f>I108+J108+K108</f>
        <v>750000</v>
      </c>
      <c r="I108" s="79">
        <f>I109+I116+I114+I112</f>
        <v>750000</v>
      </c>
      <c r="J108" s="79">
        <f>J109+J116+J114</f>
        <v>0</v>
      </c>
      <c r="K108" s="79">
        <f>K109+K116+K114</f>
        <v>0</v>
      </c>
      <c r="L108" s="3"/>
    </row>
    <row r="109" spans="1:14" ht="38.25" x14ac:dyDescent="0.2">
      <c r="A109" s="46" t="s">
        <v>249</v>
      </c>
      <c r="B109" s="47" t="s">
        <v>52</v>
      </c>
      <c r="C109" s="187" t="s">
        <v>109</v>
      </c>
      <c r="D109" s="187" t="s">
        <v>344</v>
      </c>
      <c r="E109" s="139">
        <v>7746000</v>
      </c>
      <c r="F109" s="139">
        <v>246000</v>
      </c>
      <c r="G109" s="139">
        <f>E109-F109</f>
        <v>7500000</v>
      </c>
      <c r="H109" s="45">
        <f t="shared" ref="H109:H124" si="8">I109+J109+K109</f>
        <v>0</v>
      </c>
      <c r="I109" s="45">
        <f>SUM(I110:I111)</f>
        <v>0</v>
      </c>
      <c r="J109" s="45">
        <f>SUM(J110:J111)</f>
        <v>0</v>
      </c>
      <c r="K109" s="45">
        <f>SUM(K110:K111)</f>
        <v>0</v>
      </c>
      <c r="L109" s="86"/>
    </row>
    <row r="110" spans="1:14" ht="25.5" x14ac:dyDescent="0.2">
      <c r="A110" s="12" t="s">
        <v>371</v>
      </c>
      <c r="B110" s="6" t="s">
        <v>246</v>
      </c>
      <c r="C110" s="188"/>
      <c r="D110" s="188"/>
      <c r="E110" s="138"/>
      <c r="F110" s="138"/>
      <c r="G110" s="138"/>
      <c r="H110" s="10">
        <f t="shared" si="8"/>
        <v>0</v>
      </c>
      <c r="I110" s="10"/>
      <c r="J110" s="10"/>
      <c r="K110" s="10"/>
      <c r="L110" s="77"/>
    </row>
    <row r="111" spans="1:14" ht="26.25" thickBot="1" x14ac:dyDescent="0.25">
      <c r="A111" s="20" t="s">
        <v>403</v>
      </c>
      <c r="B111" s="7" t="s">
        <v>248</v>
      </c>
      <c r="C111" s="189"/>
      <c r="D111" s="189"/>
      <c r="E111" s="236"/>
      <c r="F111" s="236"/>
      <c r="G111" s="236"/>
      <c r="H111" s="17">
        <f t="shared" si="8"/>
        <v>0</v>
      </c>
      <c r="I111" s="17"/>
      <c r="J111" s="17"/>
      <c r="K111" s="17"/>
      <c r="L111" s="77"/>
    </row>
    <row r="112" spans="1:14" ht="51" x14ac:dyDescent="0.2">
      <c r="A112" s="13" t="s">
        <v>176</v>
      </c>
      <c r="B112" s="28" t="s">
        <v>52</v>
      </c>
      <c r="C112" s="277" t="s">
        <v>177</v>
      </c>
      <c r="D112" s="275"/>
      <c r="E112" s="276"/>
      <c r="F112" s="276"/>
      <c r="G112" s="276"/>
      <c r="H112" s="45">
        <f t="shared" ref="H112:H117" si="9">I112+J112+K112</f>
        <v>530000</v>
      </c>
      <c r="I112" s="45">
        <f>SUM(I113)</f>
        <v>530000</v>
      </c>
      <c r="J112" s="45">
        <f>SUM(J113)</f>
        <v>0</v>
      </c>
      <c r="K112" s="45">
        <f>SUM(K113)</f>
        <v>0</v>
      </c>
      <c r="L112" s="77"/>
    </row>
    <row r="113" spans="1:13" ht="26.25" thickBot="1" x14ac:dyDescent="0.25">
      <c r="A113" s="20" t="s">
        <v>371</v>
      </c>
      <c r="B113" s="7" t="s">
        <v>178</v>
      </c>
      <c r="C113" s="62"/>
      <c r="D113" s="274"/>
      <c r="E113" s="235"/>
      <c r="F113" s="235"/>
      <c r="G113" s="235"/>
      <c r="H113" s="31">
        <f t="shared" si="9"/>
        <v>530000</v>
      </c>
      <c r="I113" s="31">
        <v>530000</v>
      </c>
      <c r="J113" s="31"/>
      <c r="K113" s="31"/>
      <c r="L113" s="77"/>
    </row>
    <row r="114" spans="1:13" ht="45" customHeight="1" x14ac:dyDescent="0.2">
      <c r="A114" s="13" t="s">
        <v>335</v>
      </c>
      <c r="B114" s="28" t="s">
        <v>52</v>
      </c>
      <c r="C114" s="171" t="s">
        <v>110</v>
      </c>
      <c r="D114" s="171" t="s">
        <v>344</v>
      </c>
      <c r="E114" s="233">
        <v>1384509</v>
      </c>
      <c r="F114" s="233">
        <v>1384509</v>
      </c>
      <c r="G114" s="233">
        <v>0</v>
      </c>
      <c r="H114" s="18">
        <f t="shared" si="9"/>
        <v>220000</v>
      </c>
      <c r="I114" s="18">
        <f>SUM(I115)</f>
        <v>220000</v>
      </c>
      <c r="J114" s="18">
        <f>SUM(J115)</f>
        <v>0</v>
      </c>
      <c r="K114" s="18">
        <f>SUM(K115)</f>
        <v>0</v>
      </c>
      <c r="L114" s="77"/>
    </row>
    <row r="115" spans="1:13" ht="26.25" thickBot="1" x14ac:dyDescent="0.25">
      <c r="A115" s="12" t="s">
        <v>371</v>
      </c>
      <c r="B115" s="6" t="s">
        <v>248</v>
      </c>
      <c r="C115" s="202"/>
      <c r="D115" s="189"/>
      <c r="E115" s="138"/>
      <c r="F115" s="138"/>
      <c r="G115" s="138"/>
      <c r="H115" s="10">
        <f t="shared" si="9"/>
        <v>220000</v>
      </c>
      <c r="I115" s="10">
        <v>220000</v>
      </c>
      <c r="J115" s="10"/>
      <c r="K115" s="10"/>
      <c r="L115" s="77"/>
    </row>
    <row r="116" spans="1:13" ht="42" customHeight="1" x14ac:dyDescent="0.2">
      <c r="A116" s="46" t="s">
        <v>336</v>
      </c>
      <c r="B116" s="47" t="s">
        <v>52</v>
      </c>
      <c r="C116" s="187" t="s">
        <v>337</v>
      </c>
      <c r="D116" s="187" t="s">
        <v>344</v>
      </c>
      <c r="E116" s="139">
        <v>1279140</v>
      </c>
      <c r="F116" s="139">
        <v>79140</v>
      </c>
      <c r="G116" s="139">
        <v>1200000</v>
      </c>
      <c r="H116" s="45">
        <f t="shared" si="9"/>
        <v>0</v>
      </c>
      <c r="I116" s="45">
        <f>SUM(I117)</f>
        <v>0</v>
      </c>
      <c r="J116" s="45">
        <f>SUM(J117)</f>
        <v>0</v>
      </c>
      <c r="K116" s="45">
        <f>SUM(K117)</f>
        <v>0</v>
      </c>
      <c r="L116" s="77"/>
    </row>
    <row r="117" spans="1:13" ht="26.25" thickBot="1" x14ac:dyDescent="0.25">
      <c r="A117" s="20" t="s">
        <v>371</v>
      </c>
      <c r="B117" s="7" t="s">
        <v>248</v>
      </c>
      <c r="C117" s="191"/>
      <c r="D117" s="191"/>
      <c r="E117" s="185"/>
      <c r="F117" s="185"/>
      <c r="G117" s="185"/>
      <c r="H117" s="17">
        <f t="shared" si="9"/>
        <v>0</v>
      </c>
      <c r="I117" s="17"/>
      <c r="J117" s="17"/>
      <c r="K117" s="17"/>
      <c r="L117" s="77"/>
    </row>
    <row r="118" spans="1:13" ht="25.5" customHeight="1" thickBot="1" x14ac:dyDescent="0.25">
      <c r="A118" s="53" t="s">
        <v>316</v>
      </c>
      <c r="B118" s="87"/>
      <c r="C118" s="87"/>
      <c r="D118" s="87"/>
      <c r="E118" s="87"/>
      <c r="F118" s="87"/>
      <c r="G118" s="87"/>
      <c r="H118" s="88">
        <f>H100</f>
        <v>59587733.879999995</v>
      </c>
      <c r="I118" s="88">
        <f>SUM(I119:I124)</f>
        <v>27320761.43</v>
      </c>
      <c r="J118" s="88">
        <f>SUM(J119:J124)</f>
        <v>11784041.76</v>
      </c>
      <c r="K118" s="88">
        <f>SUM(K119:K124)</f>
        <v>20482930.690000001</v>
      </c>
      <c r="L118" s="3"/>
      <c r="M118" s="295"/>
    </row>
    <row r="119" spans="1:13" ht="25.5" x14ac:dyDescent="0.2">
      <c r="A119" s="68" t="s">
        <v>406</v>
      </c>
      <c r="B119" s="47" t="s">
        <v>324</v>
      </c>
      <c r="C119" s="68"/>
      <c r="D119" s="68"/>
      <c r="E119" s="68"/>
      <c r="F119" s="68"/>
      <c r="G119" s="68"/>
      <c r="H119" s="55">
        <f t="shared" si="8"/>
        <v>6688703.1799999997</v>
      </c>
      <c r="I119" s="55">
        <f>I103</f>
        <v>6688703.1799999997</v>
      </c>
      <c r="J119" s="55">
        <f>J103</f>
        <v>0</v>
      </c>
      <c r="K119" s="55">
        <f>K103</f>
        <v>0</v>
      </c>
    </row>
    <row r="120" spans="1:13" ht="25.5" x14ac:dyDescent="0.2">
      <c r="A120" s="12" t="s">
        <v>209</v>
      </c>
      <c r="B120" s="6" t="s">
        <v>325</v>
      </c>
      <c r="C120" s="12"/>
      <c r="D120" s="12"/>
      <c r="E120" s="12"/>
      <c r="F120" s="12"/>
      <c r="G120" s="12"/>
      <c r="H120" s="32">
        <f t="shared" si="8"/>
        <v>517662</v>
      </c>
      <c r="I120" s="32">
        <f t="shared" ref="I120:K122" si="10">I105</f>
        <v>203514.08</v>
      </c>
      <c r="J120" s="32">
        <f t="shared" si="10"/>
        <v>126872.79</v>
      </c>
      <c r="K120" s="32">
        <f t="shared" si="10"/>
        <v>187275.13</v>
      </c>
    </row>
    <row r="121" spans="1:13" ht="25.5" x14ac:dyDescent="0.2">
      <c r="A121" s="12" t="s">
        <v>217</v>
      </c>
      <c r="B121" s="6" t="s">
        <v>326</v>
      </c>
      <c r="C121" s="12"/>
      <c r="D121" s="12"/>
      <c r="E121" s="12"/>
      <c r="F121" s="12"/>
      <c r="G121" s="12"/>
      <c r="H121" s="32">
        <f t="shared" si="8"/>
        <v>515963.69</v>
      </c>
      <c r="I121" s="32">
        <f t="shared" si="10"/>
        <v>196435.44</v>
      </c>
      <c r="J121" s="32">
        <f t="shared" si="10"/>
        <v>116571.69</v>
      </c>
      <c r="K121" s="32">
        <f t="shared" si="10"/>
        <v>202956.56</v>
      </c>
    </row>
    <row r="122" spans="1:13" ht="25.5" x14ac:dyDescent="0.2">
      <c r="A122" s="12" t="s">
        <v>215</v>
      </c>
      <c r="B122" s="6" t="s">
        <v>327</v>
      </c>
      <c r="C122" s="12"/>
      <c r="D122" s="12"/>
      <c r="E122" s="12"/>
      <c r="F122" s="12"/>
      <c r="G122" s="12"/>
      <c r="H122" s="32">
        <f t="shared" si="8"/>
        <v>51115405.009999998</v>
      </c>
      <c r="I122" s="32">
        <f t="shared" si="10"/>
        <v>19482108.73</v>
      </c>
      <c r="J122" s="32">
        <f t="shared" si="10"/>
        <v>11540597.279999999</v>
      </c>
      <c r="K122" s="32">
        <f t="shared" si="10"/>
        <v>20092699</v>
      </c>
    </row>
    <row r="123" spans="1:13" ht="25.5" x14ac:dyDescent="0.2">
      <c r="A123" s="12" t="s">
        <v>371</v>
      </c>
      <c r="B123" s="6" t="s">
        <v>328</v>
      </c>
      <c r="C123" s="72"/>
      <c r="D123" s="72"/>
      <c r="E123" s="72"/>
      <c r="F123" s="72"/>
      <c r="G123" s="72"/>
      <c r="H123" s="32">
        <f t="shared" si="8"/>
        <v>530000</v>
      </c>
      <c r="I123" s="101">
        <f>I113</f>
        <v>530000</v>
      </c>
      <c r="J123" s="101">
        <f>J113</f>
        <v>0</v>
      </c>
      <c r="K123" s="101">
        <f>K113</f>
        <v>0</v>
      </c>
    </row>
    <row r="124" spans="1:13" ht="26.25" thickBot="1" x14ac:dyDescent="0.25">
      <c r="A124" s="20" t="s">
        <v>403</v>
      </c>
      <c r="B124" s="7" t="s">
        <v>329</v>
      </c>
      <c r="C124" s="20"/>
      <c r="D124" s="20"/>
      <c r="E124" s="20"/>
      <c r="F124" s="20"/>
      <c r="G124" s="20"/>
      <c r="H124" s="34">
        <f t="shared" si="8"/>
        <v>220000</v>
      </c>
      <c r="I124" s="34">
        <f>I111+I115+I117</f>
        <v>220000</v>
      </c>
      <c r="J124" s="34">
        <f>J111+J115+J117</f>
        <v>0</v>
      </c>
      <c r="K124" s="34">
        <f>K111+K115+K117</f>
        <v>0</v>
      </c>
    </row>
    <row r="125" spans="1:13" ht="18" customHeight="1" thickBot="1" x14ac:dyDescent="0.25">
      <c r="A125" s="304" t="s">
        <v>349</v>
      </c>
      <c r="B125" s="304"/>
      <c r="C125" s="304"/>
      <c r="D125" s="304"/>
      <c r="E125" s="304"/>
      <c r="F125" s="304"/>
      <c r="G125" s="304"/>
      <c r="H125" s="304"/>
      <c r="I125" s="304"/>
      <c r="J125" s="304"/>
      <c r="K125" s="304"/>
    </row>
    <row r="126" spans="1:13" ht="39" thickBot="1" x14ac:dyDescent="0.25">
      <c r="A126" s="14" t="s">
        <v>38</v>
      </c>
      <c r="B126" s="66"/>
      <c r="C126" s="38"/>
      <c r="D126" s="38"/>
      <c r="E126" s="38"/>
      <c r="F126" s="38"/>
      <c r="G126" s="38"/>
      <c r="H126" s="39">
        <f t="shared" ref="H126:H157" si="11">I126+J126+K126</f>
        <v>799778685.27999997</v>
      </c>
      <c r="I126" s="39">
        <f>I127</f>
        <v>173090224.75</v>
      </c>
      <c r="J126" s="39">
        <f>J127</f>
        <v>104033074.73999999</v>
      </c>
      <c r="K126" s="39">
        <f>K127</f>
        <v>522655385.79000002</v>
      </c>
    </row>
    <row r="127" spans="1:13" ht="27.75" customHeight="1" thickBot="1" x14ac:dyDescent="0.25">
      <c r="A127" s="78" t="s">
        <v>319</v>
      </c>
      <c r="B127" s="66"/>
      <c r="C127" s="38"/>
      <c r="D127" s="38"/>
      <c r="E127" s="38"/>
      <c r="F127" s="38"/>
      <c r="G127" s="38"/>
      <c r="H127" s="89">
        <f t="shared" si="11"/>
        <v>799778685.27999997</v>
      </c>
      <c r="I127" s="89">
        <f>I131+I134+I137+I140+I143+I146+I149+I152+I155+I158+I161+I164+I167+I170+I173+I128+I176</f>
        <v>173090224.75</v>
      </c>
      <c r="J127" s="89">
        <f>J131+J134+J137+J140+J143+J146+J149+J152+J155+J158+J161+J164+J167+J170+J173+J128+J176</f>
        <v>104033074.73999999</v>
      </c>
      <c r="K127" s="89">
        <f>K131+K134+K137+K140+K143+K146+K149+K152+K155+K158+K161+K164+K167+K170+K173+K128+K176</f>
        <v>522655385.79000002</v>
      </c>
      <c r="L127" s="3"/>
    </row>
    <row r="128" spans="1:13" ht="79.5" customHeight="1" x14ac:dyDescent="0.2">
      <c r="A128" s="13" t="s">
        <v>251</v>
      </c>
      <c r="B128" s="28" t="s">
        <v>358</v>
      </c>
      <c r="C128" s="29" t="s">
        <v>252</v>
      </c>
      <c r="D128" s="29" t="s">
        <v>344</v>
      </c>
      <c r="E128" s="33">
        <v>159131763</v>
      </c>
      <c r="F128" s="33">
        <v>0</v>
      </c>
      <c r="G128" s="33">
        <f>E128-F128</f>
        <v>159131763</v>
      </c>
      <c r="H128" s="33">
        <f t="shared" si="11"/>
        <v>104281814.75</v>
      </c>
      <c r="I128" s="55">
        <f>SUM(I129:I130)</f>
        <v>54609314.75</v>
      </c>
      <c r="J128" s="55">
        <f>SUM(J129:J130)</f>
        <v>49672500</v>
      </c>
      <c r="K128" s="55">
        <f>SUM(K129:K130)</f>
        <v>0</v>
      </c>
      <c r="L128" s="3"/>
    </row>
    <row r="129" spans="1:14" ht="27.75" customHeight="1" x14ac:dyDescent="0.2">
      <c r="A129" s="72" t="s">
        <v>253</v>
      </c>
      <c r="B129" s="6" t="s">
        <v>254</v>
      </c>
      <c r="C129" s="72"/>
      <c r="D129" s="72"/>
      <c r="E129" s="72"/>
      <c r="F129" s="72"/>
      <c r="G129" s="72"/>
      <c r="H129" s="101">
        <f t="shared" si="11"/>
        <v>5214090.74</v>
      </c>
      <c r="I129" s="32">
        <v>2730465.74</v>
      </c>
      <c r="J129" s="32">
        <v>2483625</v>
      </c>
      <c r="K129" s="32"/>
      <c r="L129" s="71"/>
      <c r="M129" s="71"/>
    </row>
    <row r="130" spans="1:14" ht="27.75" customHeight="1" thickBot="1" x14ac:dyDescent="0.25">
      <c r="A130" s="20" t="s">
        <v>449</v>
      </c>
      <c r="B130" s="7" t="s">
        <v>255</v>
      </c>
      <c r="C130" s="20"/>
      <c r="D130" s="20"/>
      <c r="E130" s="20"/>
      <c r="F130" s="20"/>
      <c r="G130" s="20"/>
      <c r="H130" s="34">
        <f t="shared" si="11"/>
        <v>99067724.00999999</v>
      </c>
      <c r="I130" s="34">
        <v>51878849.009999998</v>
      </c>
      <c r="J130" s="34">
        <v>47188875</v>
      </c>
      <c r="K130" s="34"/>
      <c r="L130" s="71"/>
      <c r="M130" s="71"/>
    </row>
    <row r="131" spans="1:14" ht="134.25" customHeight="1" x14ac:dyDescent="0.2">
      <c r="A131" s="46" t="s">
        <v>13</v>
      </c>
      <c r="B131" s="47" t="s">
        <v>358</v>
      </c>
      <c r="C131" s="187" t="s">
        <v>413</v>
      </c>
      <c r="D131" s="187" t="s">
        <v>429</v>
      </c>
      <c r="E131" s="200">
        <v>60231420</v>
      </c>
      <c r="F131" s="200">
        <v>0</v>
      </c>
      <c r="G131" s="200">
        <f>E131-F131</f>
        <v>60231420</v>
      </c>
      <c r="H131" s="55">
        <f t="shared" si="11"/>
        <v>6053741.0599999996</v>
      </c>
      <c r="I131" s="55">
        <f>SUM(I132:I133)</f>
        <v>0</v>
      </c>
      <c r="J131" s="55">
        <f>SUM(J132:J133)</f>
        <v>0</v>
      </c>
      <c r="K131" s="55">
        <f>SUM(K132:K133)</f>
        <v>6053741.0599999996</v>
      </c>
      <c r="L131" s="71"/>
    </row>
    <row r="132" spans="1:14" ht="25.5" x14ac:dyDescent="0.2">
      <c r="A132" s="72" t="s">
        <v>364</v>
      </c>
      <c r="B132" s="6" t="s">
        <v>465</v>
      </c>
      <c r="C132" s="192"/>
      <c r="D132" s="192"/>
      <c r="E132" s="192"/>
      <c r="F132" s="192"/>
      <c r="G132" s="192"/>
      <c r="H132" s="101">
        <f t="shared" si="11"/>
        <v>302687.06</v>
      </c>
      <c r="I132" s="101"/>
      <c r="J132" s="101"/>
      <c r="K132" s="101">
        <v>302687.06</v>
      </c>
      <c r="L132" s="71"/>
      <c r="M132" s="71"/>
      <c r="N132" s="71"/>
    </row>
    <row r="133" spans="1:14" ht="26.25" thickBot="1" x14ac:dyDescent="0.25">
      <c r="A133" s="20" t="s">
        <v>449</v>
      </c>
      <c r="B133" s="7" t="s">
        <v>466</v>
      </c>
      <c r="C133" s="193"/>
      <c r="D133" s="193"/>
      <c r="E133" s="193"/>
      <c r="F133" s="193"/>
      <c r="G133" s="193"/>
      <c r="H133" s="34">
        <f t="shared" si="11"/>
        <v>5751054</v>
      </c>
      <c r="I133" s="34"/>
      <c r="J133" s="34"/>
      <c r="K133" s="242">
        <v>5751054</v>
      </c>
      <c r="L133" s="71"/>
      <c r="M133" s="70"/>
      <c r="N133" s="70"/>
    </row>
    <row r="134" spans="1:14" ht="104.25" customHeight="1" x14ac:dyDescent="0.2">
      <c r="A134" s="44" t="s">
        <v>17</v>
      </c>
      <c r="B134" s="43" t="s">
        <v>358</v>
      </c>
      <c r="C134" s="171" t="s">
        <v>414</v>
      </c>
      <c r="D134" s="194" t="s">
        <v>429</v>
      </c>
      <c r="E134" s="195">
        <v>82496620</v>
      </c>
      <c r="F134" s="196">
        <v>0</v>
      </c>
      <c r="G134" s="196">
        <f>E134-F134</f>
        <v>82496620</v>
      </c>
      <c r="H134" s="33">
        <f t="shared" si="11"/>
        <v>48684011.579999998</v>
      </c>
      <c r="I134" s="61">
        <f>SUM(I135:I136)</f>
        <v>0</v>
      </c>
      <c r="J134" s="61">
        <f>SUM(J135:J136)</f>
        <v>0</v>
      </c>
      <c r="K134" s="61">
        <f>SUM(K135:K136)</f>
        <v>48684011.579999998</v>
      </c>
      <c r="L134" s="71"/>
    </row>
    <row r="135" spans="1:14" ht="25.5" x14ac:dyDescent="0.2">
      <c r="A135" s="72" t="s">
        <v>364</v>
      </c>
      <c r="B135" s="6" t="s">
        <v>467</v>
      </c>
      <c r="C135" s="197"/>
      <c r="D135" s="192"/>
      <c r="E135" s="192"/>
      <c r="F135" s="192"/>
      <c r="G135" s="192"/>
      <c r="H135" s="101">
        <f t="shared" si="11"/>
        <v>2434200.58</v>
      </c>
      <c r="I135" s="101"/>
      <c r="J135" s="101"/>
      <c r="K135" s="101">
        <v>2434200.58</v>
      </c>
      <c r="L135" s="71"/>
      <c r="M135" s="71"/>
      <c r="N135" s="71"/>
    </row>
    <row r="136" spans="1:14" ht="26.25" thickBot="1" x14ac:dyDescent="0.25">
      <c r="A136" s="20" t="s">
        <v>449</v>
      </c>
      <c r="B136" s="7" t="s">
        <v>468</v>
      </c>
      <c r="C136" s="198"/>
      <c r="D136" s="193"/>
      <c r="E136" s="193"/>
      <c r="F136" s="193"/>
      <c r="G136" s="193"/>
      <c r="H136" s="34">
        <f t="shared" si="11"/>
        <v>46249811</v>
      </c>
      <c r="I136" s="34"/>
      <c r="J136" s="34"/>
      <c r="K136" s="34">
        <v>46249811</v>
      </c>
      <c r="L136" s="71"/>
      <c r="M136" s="70"/>
      <c r="N136" s="70"/>
    </row>
    <row r="137" spans="1:14" ht="170.25" customHeight="1" x14ac:dyDescent="0.2">
      <c r="A137" s="46" t="s">
        <v>18</v>
      </c>
      <c r="B137" s="47" t="s">
        <v>358</v>
      </c>
      <c r="C137" s="187" t="s">
        <v>415</v>
      </c>
      <c r="D137" s="194" t="s">
        <v>429</v>
      </c>
      <c r="E137" s="200">
        <v>102747360</v>
      </c>
      <c r="F137" s="196">
        <v>0</v>
      </c>
      <c r="G137" s="196">
        <f>E137-F137</f>
        <v>102747360</v>
      </c>
      <c r="H137" s="55">
        <f t="shared" si="11"/>
        <v>187804545.25999999</v>
      </c>
      <c r="I137" s="55">
        <f>SUM(I138:I139)</f>
        <v>0</v>
      </c>
      <c r="J137" s="55">
        <f>SUM(J138:J139)</f>
        <v>0</v>
      </c>
      <c r="K137" s="55">
        <f>SUM(K138:K139)</f>
        <v>187804545.25999999</v>
      </c>
      <c r="L137" s="71"/>
    </row>
    <row r="138" spans="1:14" ht="25.5" x14ac:dyDescent="0.2">
      <c r="A138" s="12" t="s">
        <v>364</v>
      </c>
      <c r="B138" s="6" t="s">
        <v>469</v>
      </c>
      <c r="C138" s="199"/>
      <c r="D138" s="199"/>
      <c r="E138" s="199"/>
      <c r="F138" s="199"/>
      <c r="G138" s="199"/>
      <c r="H138" s="32">
        <f t="shared" si="11"/>
        <v>9390227.2599999998</v>
      </c>
      <c r="I138" s="32"/>
      <c r="J138" s="32"/>
      <c r="K138" s="32">
        <v>9390227.2599999998</v>
      </c>
      <c r="L138" s="71"/>
      <c r="M138" s="71"/>
      <c r="N138" s="71"/>
    </row>
    <row r="139" spans="1:14" ht="26.25" thickBot="1" x14ac:dyDescent="0.25">
      <c r="A139" s="20" t="s">
        <v>449</v>
      </c>
      <c r="B139" s="42" t="s">
        <v>452</v>
      </c>
      <c r="C139" s="193"/>
      <c r="D139" s="193"/>
      <c r="E139" s="193"/>
      <c r="F139" s="193"/>
      <c r="G139" s="193"/>
      <c r="H139" s="34">
        <f t="shared" si="11"/>
        <v>178414318</v>
      </c>
      <c r="I139" s="34"/>
      <c r="J139" s="34"/>
      <c r="K139" s="34">
        <v>178414318</v>
      </c>
      <c r="L139" s="71"/>
      <c r="M139" s="70"/>
      <c r="N139" s="70"/>
    </row>
    <row r="140" spans="1:14" ht="132" customHeight="1" x14ac:dyDescent="0.2">
      <c r="A140" s="46" t="s">
        <v>7</v>
      </c>
      <c r="B140" s="47" t="s">
        <v>358</v>
      </c>
      <c r="C140" s="187" t="s">
        <v>416</v>
      </c>
      <c r="D140" s="187" t="s">
        <v>348</v>
      </c>
      <c r="E140" s="200">
        <v>33059460</v>
      </c>
      <c r="F140" s="200">
        <v>0</v>
      </c>
      <c r="G140" s="200">
        <f>E140-F140</f>
        <v>33059460</v>
      </c>
      <c r="H140" s="55">
        <f t="shared" si="11"/>
        <v>5129516.84</v>
      </c>
      <c r="I140" s="55">
        <f>SUM(I141:I142)</f>
        <v>0</v>
      </c>
      <c r="J140" s="55">
        <f>SUM(J141:J142)</f>
        <v>5129516.84</v>
      </c>
      <c r="K140" s="55">
        <f>SUM(K141:K142)</f>
        <v>0</v>
      </c>
      <c r="L140" s="71"/>
    </row>
    <row r="141" spans="1:14" ht="25.5" x14ac:dyDescent="0.2">
      <c r="A141" s="72" t="s">
        <v>364</v>
      </c>
      <c r="B141" s="6" t="s">
        <v>453</v>
      </c>
      <c r="C141" s="192"/>
      <c r="D141" s="192"/>
      <c r="E141" s="192"/>
      <c r="F141" s="192"/>
      <c r="G141" s="192"/>
      <c r="H141" s="101">
        <f t="shared" si="11"/>
        <v>256475.84</v>
      </c>
      <c r="I141" s="101"/>
      <c r="J141" s="101">
        <v>256475.84</v>
      </c>
      <c r="K141" s="101"/>
      <c r="L141" s="71"/>
      <c r="M141" s="71"/>
    </row>
    <row r="142" spans="1:14" ht="26.25" thickBot="1" x14ac:dyDescent="0.25">
      <c r="A142" s="20" t="s">
        <v>449</v>
      </c>
      <c r="B142" s="7" t="s">
        <v>470</v>
      </c>
      <c r="C142" s="193"/>
      <c r="D142" s="193"/>
      <c r="E142" s="193"/>
      <c r="F142" s="193"/>
      <c r="G142" s="193"/>
      <c r="H142" s="34">
        <f t="shared" si="11"/>
        <v>4873041</v>
      </c>
      <c r="I142" s="34"/>
      <c r="J142" s="34">
        <v>4873041</v>
      </c>
      <c r="K142" s="34"/>
      <c r="L142" s="71"/>
      <c r="M142" s="71"/>
    </row>
    <row r="143" spans="1:14" ht="130.5" customHeight="1" x14ac:dyDescent="0.2">
      <c r="A143" s="46" t="s">
        <v>12</v>
      </c>
      <c r="B143" s="47" t="s">
        <v>358</v>
      </c>
      <c r="C143" s="187" t="s">
        <v>417</v>
      </c>
      <c r="D143" s="187" t="s">
        <v>348</v>
      </c>
      <c r="E143" s="200">
        <v>21568060</v>
      </c>
      <c r="F143" s="200">
        <v>0</v>
      </c>
      <c r="G143" s="200">
        <f>E143-F143</f>
        <v>21568060</v>
      </c>
      <c r="H143" s="55">
        <f t="shared" si="11"/>
        <v>4561204.21</v>
      </c>
      <c r="I143" s="55">
        <f>SUM(I144:I145)</f>
        <v>0</v>
      </c>
      <c r="J143" s="55">
        <f>SUM(J144:J145)</f>
        <v>4561204.21</v>
      </c>
      <c r="K143" s="55">
        <f>SUM(K144:K145)</f>
        <v>0</v>
      </c>
      <c r="L143" s="71"/>
    </row>
    <row r="144" spans="1:14" ht="25.5" x14ac:dyDescent="0.2">
      <c r="A144" s="72" t="s">
        <v>364</v>
      </c>
      <c r="B144" s="6" t="s">
        <v>471</v>
      </c>
      <c r="C144" s="192"/>
      <c r="D144" s="197"/>
      <c r="E144" s="197"/>
      <c r="F144" s="192"/>
      <c r="G144" s="192"/>
      <c r="H144" s="101">
        <f>I144+J144+K144</f>
        <v>228060.21</v>
      </c>
      <c r="I144" s="101"/>
      <c r="J144" s="101">
        <v>228060.21</v>
      </c>
      <c r="K144" s="101"/>
      <c r="L144" s="71"/>
      <c r="M144" s="71"/>
    </row>
    <row r="145" spans="1:14" ht="26.25" thickBot="1" x14ac:dyDescent="0.25">
      <c r="A145" s="20" t="s">
        <v>449</v>
      </c>
      <c r="B145" s="7" t="s">
        <v>472</v>
      </c>
      <c r="C145" s="193"/>
      <c r="D145" s="198"/>
      <c r="E145" s="198"/>
      <c r="F145" s="193"/>
      <c r="G145" s="193"/>
      <c r="H145" s="34">
        <f>I145+J145+K145</f>
        <v>4333144</v>
      </c>
      <c r="I145" s="34"/>
      <c r="J145" s="34">
        <v>4333144</v>
      </c>
      <c r="K145" s="34"/>
      <c r="L145" s="71"/>
      <c r="M145" s="71"/>
    </row>
    <row r="146" spans="1:14" ht="119.25" customHeight="1" thickBot="1" x14ac:dyDescent="0.25">
      <c r="A146" s="164" t="s">
        <v>8</v>
      </c>
      <c r="B146" s="66" t="s">
        <v>358</v>
      </c>
      <c r="C146" s="240" t="s">
        <v>418</v>
      </c>
      <c r="D146" s="240" t="s">
        <v>348</v>
      </c>
      <c r="E146" s="261">
        <v>24802780</v>
      </c>
      <c r="F146" s="261">
        <v>0</v>
      </c>
      <c r="G146" s="261">
        <f>E146-F146</f>
        <v>24802780</v>
      </c>
      <c r="H146" s="262">
        <f t="shared" si="11"/>
        <v>7977057.8899999997</v>
      </c>
      <c r="I146" s="262">
        <f>SUM(I147:I148)</f>
        <v>0</v>
      </c>
      <c r="J146" s="262">
        <f>SUM(J147:J148)</f>
        <v>7977057.8899999997</v>
      </c>
      <c r="K146" s="262">
        <f>SUM(K147:K148)</f>
        <v>0</v>
      </c>
      <c r="L146" s="71"/>
    </row>
    <row r="147" spans="1:14" ht="25.5" x14ac:dyDescent="0.2">
      <c r="A147" s="126" t="s">
        <v>364</v>
      </c>
      <c r="B147" s="28" t="s">
        <v>473</v>
      </c>
      <c r="C147" s="260"/>
      <c r="D147" s="260"/>
      <c r="E147" s="260"/>
      <c r="F147" s="260"/>
      <c r="G147" s="260"/>
      <c r="H147" s="61">
        <f t="shared" si="11"/>
        <v>398852.89</v>
      </c>
      <c r="I147" s="61"/>
      <c r="J147" s="61">
        <v>398852.89</v>
      </c>
      <c r="K147" s="61"/>
      <c r="L147" s="71"/>
      <c r="M147" s="71"/>
      <c r="N147" s="71"/>
    </row>
    <row r="148" spans="1:14" ht="26.25" thickBot="1" x14ac:dyDescent="0.25">
      <c r="A148" s="20" t="s">
        <v>449</v>
      </c>
      <c r="B148" s="42" t="s">
        <v>474</v>
      </c>
      <c r="C148" s="193"/>
      <c r="D148" s="193"/>
      <c r="E148" s="193"/>
      <c r="F148" s="193"/>
      <c r="G148" s="193"/>
      <c r="H148" s="34">
        <f t="shared" si="11"/>
        <v>7578205</v>
      </c>
      <c r="I148" s="34"/>
      <c r="J148" s="34">
        <v>7578205</v>
      </c>
      <c r="K148" s="34"/>
      <c r="L148" s="71"/>
      <c r="M148" s="71"/>
      <c r="N148" s="71"/>
    </row>
    <row r="149" spans="1:14" ht="120" customHeight="1" x14ac:dyDescent="0.2">
      <c r="A149" s="46" t="s">
        <v>11</v>
      </c>
      <c r="B149" s="47" t="s">
        <v>358</v>
      </c>
      <c r="C149" s="187" t="s">
        <v>419</v>
      </c>
      <c r="D149" s="187" t="s">
        <v>348</v>
      </c>
      <c r="E149" s="200">
        <v>28290660</v>
      </c>
      <c r="F149" s="200">
        <v>0</v>
      </c>
      <c r="G149" s="200">
        <f>E149-F149</f>
        <v>28290660</v>
      </c>
      <c r="H149" s="55">
        <f t="shared" si="11"/>
        <v>9441493.6799999997</v>
      </c>
      <c r="I149" s="55">
        <f>SUM(I150:I151)</f>
        <v>0</v>
      </c>
      <c r="J149" s="55">
        <f>SUM(J150:J151)</f>
        <v>9441493.6799999997</v>
      </c>
      <c r="K149" s="55">
        <f>SUM(K150:K151)</f>
        <v>0</v>
      </c>
      <c r="L149" s="71"/>
    </row>
    <row r="150" spans="1:14" ht="25.5" x14ac:dyDescent="0.2">
      <c r="A150" s="12" t="s">
        <v>364</v>
      </c>
      <c r="B150" s="6" t="s">
        <v>475</v>
      </c>
      <c r="C150" s="199"/>
      <c r="D150" s="199"/>
      <c r="E150" s="199"/>
      <c r="F150" s="199"/>
      <c r="G150" s="199"/>
      <c r="H150" s="32">
        <f t="shared" si="11"/>
        <v>472074.68</v>
      </c>
      <c r="I150" s="32"/>
      <c r="J150" s="32">
        <v>472074.68</v>
      </c>
      <c r="K150" s="32"/>
      <c r="L150" s="71"/>
      <c r="M150" s="71"/>
      <c r="N150" s="71"/>
    </row>
    <row r="151" spans="1:14" ht="26.25" thickBot="1" x14ac:dyDescent="0.25">
      <c r="A151" s="20" t="s">
        <v>449</v>
      </c>
      <c r="B151" s="7" t="s">
        <v>476</v>
      </c>
      <c r="C151" s="193"/>
      <c r="D151" s="193"/>
      <c r="E151" s="193"/>
      <c r="F151" s="193"/>
      <c r="G151" s="193"/>
      <c r="H151" s="34">
        <f t="shared" si="11"/>
        <v>8969419</v>
      </c>
      <c r="I151" s="34"/>
      <c r="J151" s="34">
        <v>8969419</v>
      </c>
      <c r="K151" s="34"/>
      <c r="L151" s="71"/>
      <c r="M151" s="71"/>
      <c r="N151" s="71"/>
    </row>
    <row r="152" spans="1:14" ht="92.25" customHeight="1" x14ac:dyDescent="0.2">
      <c r="A152" s="46" t="s">
        <v>19</v>
      </c>
      <c r="B152" s="47" t="s">
        <v>358</v>
      </c>
      <c r="C152" s="187" t="s">
        <v>420</v>
      </c>
      <c r="D152" s="187" t="s">
        <v>348</v>
      </c>
      <c r="E152" s="200">
        <v>51254280</v>
      </c>
      <c r="F152" s="196">
        <v>0</v>
      </c>
      <c r="G152" s="196">
        <f>E152-F152</f>
        <v>51254280</v>
      </c>
      <c r="H152" s="55">
        <f t="shared" si="11"/>
        <v>11388644.210000001</v>
      </c>
      <c r="I152" s="55">
        <f>SUM(I153:I154)</f>
        <v>0</v>
      </c>
      <c r="J152" s="55">
        <f>SUM(J153:J154)</f>
        <v>11388644.210000001</v>
      </c>
      <c r="K152" s="55">
        <f>SUM(K153:K154)</f>
        <v>0</v>
      </c>
      <c r="L152" s="71"/>
    </row>
    <row r="153" spans="1:14" ht="25.5" x14ac:dyDescent="0.2">
      <c r="A153" s="12" t="s">
        <v>364</v>
      </c>
      <c r="B153" s="6" t="s">
        <v>477</v>
      </c>
      <c r="C153" s="199"/>
      <c r="D153" s="199"/>
      <c r="E153" s="199"/>
      <c r="F153" s="199"/>
      <c r="G153" s="199"/>
      <c r="H153" s="32">
        <f t="shared" si="11"/>
        <v>569432.21</v>
      </c>
      <c r="I153" s="32"/>
      <c r="J153" s="32">
        <v>569432.21</v>
      </c>
      <c r="K153" s="32"/>
      <c r="L153" s="71"/>
      <c r="M153" s="71"/>
      <c r="N153" s="71"/>
    </row>
    <row r="154" spans="1:14" ht="26.25" thickBot="1" x14ac:dyDescent="0.25">
      <c r="A154" s="20" t="s">
        <v>449</v>
      </c>
      <c r="B154" s="42" t="s">
        <v>478</v>
      </c>
      <c r="C154" s="193"/>
      <c r="D154" s="193"/>
      <c r="E154" s="193"/>
      <c r="F154" s="193"/>
      <c r="G154" s="193"/>
      <c r="H154" s="34">
        <f t="shared" si="11"/>
        <v>10819212</v>
      </c>
      <c r="I154" s="34"/>
      <c r="J154" s="34">
        <v>10819212</v>
      </c>
      <c r="K154" s="34"/>
      <c r="L154" s="71"/>
      <c r="M154" s="71"/>
      <c r="N154" s="71"/>
    </row>
    <row r="155" spans="1:14" ht="93.75" customHeight="1" x14ac:dyDescent="0.2">
      <c r="A155" s="44" t="s">
        <v>9</v>
      </c>
      <c r="B155" s="43" t="s">
        <v>358</v>
      </c>
      <c r="C155" s="171" t="s">
        <v>421</v>
      </c>
      <c r="D155" s="194" t="s">
        <v>344</v>
      </c>
      <c r="E155" s="195">
        <v>30615360</v>
      </c>
      <c r="F155" s="196">
        <v>0</v>
      </c>
      <c r="G155" s="196">
        <f>E155-F155</f>
        <v>30615360</v>
      </c>
      <c r="H155" s="33">
        <f t="shared" si="11"/>
        <v>30615360</v>
      </c>
      <c r="I155" s="61">
        <f>SUM(I156:I157)</f>
        <v>30615360</v>
      </c>
      <c r="J155" s="61">
        <f>SUM(J156:J157)</f>
        <v>0</v>
      </c>
      <c r="K155" s="61">
        <f>SUM(K156:K157)</f>
        <v>0</v>
      </c>
      <c r="L155" s="71"/>
    </row>
    <row r="156" spans="1:14" ht="25.5" x14ac:dyDescent="0.2">
      <c r="A156" s="72" t="s">
        <v>364</v>
      </c>
      <c r="B156" s="6" t="s">
        <v>479</v>
      </c>
      <c r="C156" s="192"/>
      <c r="D156" s="192"/>
      <c r="E156" s="192"/>
      <c r="F156" s="192"/>
      <c r="G156" s="192"/>
      <c r="H156" s="101">
        <f t="shared" si="11"/>
        <v>1530768</v>
      </c>
      <c r="I156" s="101">
        <v>1530768</v>
      </c>
      <c r="J156" s="101"/>
      <c r="K156" s="101"/>
      <c r="L156" s="71"/>
      <c r="M156" s="71"/>
    </row>
    <row r="157" spans="1:14" ht="26.25" thickBot="1" x14ac:dyDescent="0.25">
      <c r="A157" s="20" t="s">
        <v>449</v>
      </c>
      <c r="B157" s="7" t="s">
        <v>480</v>
      </c>
      <c r="C157" s="193"/>
      <c r="D157" s="193"/>
      <c r="E157" s="193"/>
      <c r="F157" s="193"/>
      <c r="G157" s="193"/>
      <c r="H157" s="34">
        <f t="shared" si="11"/>
        <v>29084592</v>
      </c>
      <c r="I157" s="34">
        <v>29084592</v>
      </c>
      <c r="J157" s="34"/>
      <c r="K157" s="34"/>
      <c r="L157" s="71"/>
    </row>
    <row r="158" spans="1:14" ht="94.5" customHeight="1" x14ac:dyDescent="0.2">
      <c r="A158" s="46" t="s">
        <v>20</v>
      </c>
      <c r="B158" s="47" t="s">
        <v>358</v>
      </c>
      <c r="C158" s="187" t="s">
        <v>422</v>
      </c>
      <c r="D158" s="187" t="s">
        <v>344</v>
      </c>
      <c r="E158" s="200">
        <v>38193050</v>
      </c>
      <c r="F158" s="196">
        <v>0</v>
      </c>
      <c r="G158" s="196">
        <f>E158-F158</f>
        <v>38193050</v>
      </c>
      <c r="H158" s="55">
        <f t="shared" ref="H158:H163" si="12">I158+J158+K158</f>
        <v>38193050</v>
      </c>
      <c r="I158" s="55">
        <f>SUM(I159:I160)</f>
        <v>38193050</v>
      </c>
      <c r="J158" s="55">
        <f>SUM(J159:J160)</f>
        <v>0</v>
      </c>
      <c r="K158" s="55">
        <f>SUM(K159:K160)</f>
        <v>0</v>
      </c>
      <c r="L158" s="71"/>
    </row>
    <row r="159" spans="1:14" ht="25.5" x14ac:dyDescent="0.2">
      <c r="A159" s="72" t="s">
        <v>364</v>
      </c>
      <c r="B159" s="6" t="s">
        <v>481</v>
      </c>
      <c r="C159" s="192"/>
      <c r="D159" s="192"/>
      <c r="E159" s="192"/>
      <c r="F159" s="192"/>
      <c r="G159" s="192"/>
      <c r="H159" s="101">
        <f t="shared" si="12"/>
        <v>1909653</v>
      </c>
      <c r="I159" s="101">
        <v>1909653</v>
      </c>
      <c r="J159" s="101"/>
      <c r="K159" s="101"/>
      <c r="L159" s="71"/>
      <c r="M159" s="71"/>
      <c r="N159" s="71"/>
    </row>
    <row r="160" spans="1:14" ht="26.25" thickBot="1" x14ac:dyDescent="0.25">
      <c r="A160" s="20" t="s">
        <v>449</v>
      </c>
      <c r="B160" s="7" t="s">
        <v>482</v>
      </c>
      <c r="C160" s="193"/>
      <c r="D160" s="193"/>
      <c r="E160" s="193"/>
      <c r="F160" s="193"/>
      <c r="G160" s="193"/>
      <c r="H160" s="34">
        <f t="shared" si="12"/>
        <v>36283397</v>
      </c>
      <c r="I160" s="34">
        <v>36283397</v>
      </c>
      <c r="J160" s="34"/>
      <c r="K160" s="34"/>
      <c r="L160" s="71"/>
      <c r="M160" s="71"/>
      <c r="N160" s="71"/>
    </row>
    <row r="161" spans="1:14" ht="158.25" customHeight="1" x14ac:dyDescent="0.2">
      <c r="A161" s="44" t="s">
        <v>21</v>
      </c>
      <c r="B161" s="43" t="s">
        <v>358</v>
      </c>
      <c r="C161" s="171" t="s">
        <v>423</v>
      </c>
      <c r="D161" s="194" t="s">
        <v>429</v>
      </c>
      <c r="E161" s="195">
        <v>123471810</v>
      </c>
      <c r="F161" s="196">
        <v>0</v>
      </c>
      <c r="G161" s="196">
        <f>E161-F161</f>
        <v>123471810</v>
      </c>
      <c r="H161" s="33">
        <f t="shared" si="12"/>
        <v>99717627.370000005</v>
      </c>
      <c r="I161" s="61">
        <f>SUM(I162:I163)</f>
        <v>0</v>
      </c>
      <c r="J161" s="61">
        <f>SUM(J162:J163)</f>
        <v>0</v>
      </c>
      <c r="K161" s="61">
        <f>SUM(K162:K163)</f>
        <v>99717627.370000005</v>
      </c>
      <c r="L161" s="71"/>
    </row>
    <row r="162" spans="1:14" ht="25.5" x14ac:dyDescent="0.2">
      <c r="A162" s="12" t="s">
        <v>364</v>
      </c>
      <c r="B162" s="6" t="s">
        <v>483</v>
      </c>
      <c r="C162" s="199"/>
      <c r="D162" s="199"/>
      <c r="E162" s="199"/>
      <c r="F162" s="199"/>
      <c r="G162" s="199"/>
      <c r="H162" s="32">
        <f t="shared" si="12"/>
        <v>4985881.37</v>
      </c>
      <c r="I162" s="32"/>
      <c r="J162" s="32"/>
      <c r="K162" s="32">
        <v>4985881.37</v>
      </c>
      <c r="L162" s="71"/>
      <c r="M162" s="71"/>
      <c r="N162" s="71"/>
    </row>
    <row r="163" spans="1:14" ht="26.25" thickBot="1" x14ac:dyDescent="0.25">
      <c r="A163" s="20" t="s">
        <v>449</v>
      </c>
      <c r="B163" s="7" t="s">
        <v>484</v>
      </c>
      <c r="C163" s="193"/>
      <c r="D163" s="193"/>
      <c r="E163" s="193"/>
      <c r="F163" s="193"/>
      <c r="G163" s="193"/>
      <c r="H163" s="34">
        <f t="shared" si="12"/>
        <v>94731746</v>
      </c>
      <c r="I163" s="34">
        <v>0</v>
      </c>
      <c r="J163" s="34"/>
      <c r="K163" s="34">
        <v>94731746</v>
      </c>
      <c r="L163" s="71"/>
      <c r="M163" s="71"/>
      <c r="N163" s="71"/>
    </row>
    <row r="164" spans="1:14" ht="131.25" customHeight="1" x14ac:dyDescent="0.2">
      <c r="A164" s="46" t="s">
        <v>16</v>
      </c>
      <c r="B164" s="47" t="s">
        <v>358</v>
      </c>
      <c r="C164" s="187" t="s">
        <v>424</v>
      </c>
      <c r="D164" s="187" t="s">
        <v>429</v>
      </c>
      <c r="E164" s="200">
        <v>100961115.22</v>
      </c>
      <c r="F164" s="200">
        <v>0</v>
      </c>
      <c r="G164" s="200">
        <f>E164-F164</f>
        <v>100961115.22</v>
      </c>
      <c r="H164" s="55">
        <f t="shared" ref="H164:H182" si="13">I164+J164+K164</f>
        <v>100961113.68000001</v>
      </c>
      <c r="I164" s="55">
        <f>SUM(I165:I166)</f>
        <v>0</v>
      </c>
      <c r="J164" s="55">
        <f>SUM(J165:J166)</f>
        <v>0</v>
      </c>
      <c r="K164" s="55">
        <f>SUM(K165:K166)</f>
        <v>100961113.68000001</v>
      </c>
      <c r="L164" s="71"/>
    </row>
    <row r="165" spans="1:14" ht="25.5" x14ac:dyDescent="0.2">
      <c r="A165" s="12" t="s">
        <v>364</v>
      </c>
      <c r="B165" s="6" t="s">
        <v>485</v>
      </c>
      <c r="C165" s="192"/>
      <c r="D165" s="192"/>
      <c r="E165" s="192"/>
      <c r="F165" s="192"/>
      <c r="G165" s="192"/>
      <c r="H165" s="32">
        <f t="shared" si="13"/>
        <v>5048055.68</v>
      </c>
      <c r="I165" s="101"/>
      <c r="J165" s="101"/>
      <c r="K165" s="101">
        <v>5048055.68</v>
      </c>
      <c r="L165" s="71"/>
      <c r="M165" s="71"/>
      <c r="N165" s="71"/>
    </row>
    <row r="166" spans="1:14" ht="30.75" customHeight="1" thickBot="1" x14ac:dyDescent="0.25">
      <c r="A166" s="20" t="s">
        <v>449</v>
      </c>
      <c r="B166" s="42" t="s">
        <v>486</v>
      </c>
      <c r="C166" s="193"/>
      <c r="D166" s="193"/>
      <c r="E166" s="193"/>
      <c r="F166" s="193"/>
      <c r="G166" s="193"/>
      <c r="H166" s="34">
        <f t="shared" si="13"/>
        <v>95913058</v>
      </c>
      <c r="I166" s="34"/>
      <c r="J166" s="34"/>
      <c r="K166" s="34">
        <v>95913058</v>
      </c>
      <c r="L166" s="71"/>
      <c r="M166" s="71"/>
      <c r="N166" s="71"/>
    </row>
    <row r="167" spans="1:14" ht="56.25" customHeight="1" x14ac:dyDescent="0.2">
      <c r="A167" s="46" t="s">
        <v>437</v>
      </c>
      <c r="B167" s="47" t="s">
        <v>358</v>
      </c>
      <c r="C167" s="187" t="s">
        <v>425</v>
      </c>
      <c r="D167" s="187" t="s">
        <v>429</v>
      </c>
      <c r="E167" s="200">
        <v>51378483.5</v>
      </c>
      <c r="F167" s="196">
        <v>0</v>
      </c>
      <c r="G167" s="196">
        <f>E167-F167</f>
        <v>51378483.5</v>
      </c>
      <c r="H167" s="55">
        <f t="shared" si="13"/>
        <v>51378482.650000006</v>
      </c>
      <c r="I167" s="55">
        <f>SUM(I168:I169)</f>
        <v>0</v>
      </c>
      <c r="J167" s="55">
        <f>SUM(J168:J169)</f>
        <v>15862657.91</v>
      </c>
      <c r="K167" s="55">
        <f>SUM(K168:K169)</f>
        <v>35515824.740000002</v>
      </c>
      <c r="L167" s="71"/>
    </row>
    <row r="168" spans="1:14" ht="27.75" customHeight="1" x14ac:dyDescent="0.2">
      <c r="A168" s="72" t="s">
        <v>364</v>
      </c>
      <c r="B168" s="6" t="s">
        <v>487</v>
      </c>
      <c r="C168" s="192"/>
      <c r="D168" s="192"/>
      <c r="E168" s="192"/>
      <c r="F168" s="192"/>
      <c r="G168" s="192"/>
      <c r="H168" s="101">
        <f t="shared" si="13"/>
        <v>2568924.15</v>
      </c>
      <c r="I168" s="101"/>
      <c r="J168" s="101">
        <v>793132.91</v>
      </c>
      <c r="K168" s="101">
        <v>1775791.24</v>
      </c>
      <c r="L168" s="71"/>
      <c r="M168" s="71"/>
      <c r="N168" s="71"/>
    </row>
    <row r="169" spans="1:14" ht="33" customHeight="1" thickBot="1" x14ac:dyDescent="0.25">
      <c r="A169" s="20" t="s">
        <v>449</v>
      </c>
      <c r="B169" s="7" t="s">
        <v>488</v>
      </c>
      <c r="C169" s="193"/>
      <c r="D169" s="193"/>
      <c r="E169" s="193"/>
      <c r="F169" s="193"/>
      <c r="G169" s="193"/>
      <c r="H169" s="34">
        <f t="shared" si="13"/>
        <v>48809558.5</v>
      </c>
      <c r="I169" s="34"/>
      <c r="J169" s="34">
        <v>15069525</v>
      </c>
      <c r="K169" s="34">
        <v>33740033.5</v>
      </c>
      <c r="L169" s="71"/>
      <c r="M169" s="71"/>
      <c r="N169" s="71"/>
    </row>
    <row r="170" spans="1:14" ht="119.25" customHeight="1" x14ac:dyDescent="0.2">
      <c r="A170" s="46" t="s">
        <v>10</v>
      </c>
      <c r="B170" s="47" t="s">
        <v>358</v>
      </c>
      <c r="C170" s="187" t="s">
        <v>426</v>
      </c>
      <c r="D170" s="187" t="s">
        <v>429</v>
      </c>
      <c r="E170" s="200">
        <v>14413548.4</v>
      </c>
      <c r="F170" s="196">
        <v>0</v>
      </c>
      <c r="G170" s="196">
        <f>E170-F170</f>
        <v>14413548.4</v>
      </c>
      <c r="H170" s="55">
        <f t="shared" si="13"/>
        <v>14413548.42</v>
      </c>
      <c r="I170" s="55">
        <f>SUM(I171:I172)</f>
        <v>0</v>
      </c>
      <c r="J170" s="55">
        <f>SUM(J171:J172)</f>
        <v>0</v>
      </c>
      <c r="K170" s="55">
        <f>SUM(K171:K172)</f>
        <v>14413548.42</v>
      </c>
      <c r="L170" s="71"/>
    </row>
    <row r="171" spans="1:14" ht="25.5" x14ac:dyDescent="0.2">
      <c r="A171" s="72" t="s">
        <v>364</v>
      </c>
      <c r="B171" s="6" t="s">
        <v>489</v>
      </c>
      <c r="C171" s="192"/>
      <c r="D171" s="192"/>
      <c r="E171" s="192"/>
      <c r="F171" s="192"/>
      <c r="G171" s="192"/>
      <c r="H171" s="101">
        <f t="shared" si="13"/>
        <v>720677.42</v>
      </c>
      <c r="I171" s="101"/>
      <c r="J171" s="101"/>
      <c r="K171" s="101">
        <v>720677.42</v>
      </c>
      <c r="L171" s="71"/>
      <c r="N171" s="71"/>
    </row>
    <row r="172" spans="1:14" ht="26.25" thickBot="1" x14ac:dyDescent="0.25">
      <c r="A172" s="20" t="s">
        <v>449</v>
      </c>
      <c r="B172" s="7" t="s">
        <v>0</v>
      </c>
      <c r="C172" s="193"/>
      <c r="D172" s="193"/>
      <c r="E172" s="193"/>
      <c r="F172" s="193"/>
      <c r="G172" s="193"/>
      <c r="H172" s="34">
        <f t="shared" si="13"/>
        <v>13692871</v>
      </c>
      <c r="I172" s="34"/>
      <c r="J172" s="34"/>
      <c r="K172" s="34">
        <v>13692871</v>
      </c>
      <c r="L172" s="71"/>
      <c r="N172" s="71"/>
    </row>
    <row r="173" spans="1:14" ht="117" customHeight="1" x14ac:dyDescent="0.2">
      <c r="A173" s="46" t="s">
        <v>15</v>
      </c>
      <c r="B173" s="47" t="s">
        <v>358</v>
      </c>
      <c r="C173" s="187" t="s">
        <v>427</v>
      </c>
      <c r="D173" s="187" t="s">
        <v>429</v>
      </c>
      <c r="E173" s="200">
        <v>29504973.68</v>
      </c>
      <c r="F173" s="196">
        <v>0</v>
      </c>
      <c r="G173" s="196">
        <f>E173-F173</f>
        <v>29504973.68</v>
      </c>
      <c r="H173" s="55">
        <f t="shared" si="13"/>
        <v>29504973.68</v>
      </c>
      <c r="I173" s="55">
        <f>SUM(I174:I175)</f>
        <v>0</v>
      </c>
      <c r="J173" s="55">
        <f>SUM(J174:J175)</f>
        <v>0</v>
      </c>
      <c r="K173" s="55">
        <f>SUM(K174:K175)</f>
        <v>29504973.68</v>
      </c>
      <c r="L173" s="71"/>
      <c r="N173" s="71"/>
    </row>
    <row r="174" spans="1:14" ht="25.5" x14ac:dyDescent="0.2">
      <c r="A174" s="72" t="s">
        <v>364</v>
      </c>
      <c r="B174" s="6" t="s">
        <v>1</v>
      </c>
      <c r="C174" s="192"/>
      <c r="D174" s="192"/>
      <c r="E174" s="192"/>
      <c r="F174" s="192"/>
      <c r="G174" s="192"/>
      <c r="H174" s="101">
        <f t="shared" si="13"/>
        <v>1475248.68</v>
      </c>
      <c r="I174" s="101"/>
      <c r="J174" s="101"/>
      <c r="K174" s="101">
        <v>1475248.68</v>
      </c>
      <c r="L174" s="71"/>
      <c r="M174" s="71"/>
      <c r="N174" s="71"/>
    </row>
    <row r="175" spans="1:14" ht="26.25" thickBot="1" x14ac:dyDescent="0.25">
      <c r="A175" s="20" t="s">
        <v>449</v>
      </c>
      <c r="B175" s="7" t="s">
        <v>2</v>
      </c>
      <c r="C175" s="193"/>
      <c r="D175" s="193"/>
      <c r="E175" s="193"/>
      <c r="F175" s="193"/>
      <c r="G175" s="193"/>
      <c r="H175" s="34">
        <f t="shared" si="13"/>
        <v>28029725</v>
      </c>
      <c r="I175" s="34"/>
      <c r="J175" s="34"/>
      <c r="K175" s="34">
        <v>28029725</v>
      </c>
      <c r="L175" s="71"/>
      <c r="M175" s="71"/>
      <c r="N175" s="71"/>
    </row>
    <row r="176" spans="1:14" ht="127.5" customHeight="1" x14ac:dyDescent="0.2">
      <c r="A176" s="46" t="s">
        <v>212</v>
      </c>
      <c r="B176" s="43"/>
      <c r="C176" s="260"/>
      <c r="D176" s="260"/>
      <c r="E176" s="260"/>
      <c r="F176" s="260"/>
      <c r="G176" s="260"/>
      <c r="H176" s="61">
        <f>I176+J176+K176</f>
        <v>49672500</v>
      </c>
      <c r="I176" s="61">
        <f>SUM(I177:I178)</f>
        <v>49672500</v>
      </c>
      <c r="J176" s="61">
        <f>SUM(J177:J178)</f>
        <v>0</v>
      </c>
      <c r="K176" s="61">
        <f>SUM(K177:K178)</f>
        <v>0</v>
      </c>
      <c r="L176" s="71"/>
      <c r="N176" s="71"/>
    </row>
    <row r="177" spans="1:14" ht="25.5" x14ac:dyDescent="0.2">
      <c r="A177" s="197" t="s">
        <v>364</v>
      </c>
      <c r="B177" s="226" t="s">
        <v>211</v>
      </c>
      <c r="C177" s="199"/>
      <c r="D177" s="199"/>
      <c r="E177" s="199"/>
      <c r="F177" s="199"/>
      <c r="G177" s="199"/>
      <c r="H177" s="101">
        <f t="shared" si="13"/>
        <v>2483625</v>
      </c>
      <c r="I177" s="32">
        <v>2483625</v>
      </c>
      <c r="J177" s="32"/>
      <c r="K177" s="32"/>
      <c r="L177" s="71"/>
      <c r="N177" s="71"/>
    </row>
    <row r="178" spans="1:14" ht="26.25" thickBot="1" x14ac:dyDescent="0.25">
      <c r="A178" s="198" t="s">
        <v>449</v>
      </c>
      <c r="B178" s="227" t="s">
        <v>210</v>
      </c>
      <c r="C178" s="193"/>
      <c r="D178" s="193"/>
      <c r="E178" s="193"/>
      <c r="F178" s="193"/>
      <c r="G178" s="193"/>
      <c r="H178" s="34">
        <f t="shared" si="13"/>
        <v>47188875</v>
      </c>
      <c r="I178" s="34">
        <v>47188875</v>
      </c>
      <c r="J178" s="34"/>
      <c r="K178" s="34"/>
      <c r="L178" s="71"/>
      <c r="N178" s="71"/>
    </row>
    <row r="179" spans="1:14" ht="26.25" thickBot="1" x14ac:dyDescent="0.25">
      <c r="A179" s="53" t="s">
        <v>350</v>
      </c>
      <c r="B179" s="67"/>
      <c r="C179" s="67"/>
      <c r="D179" s="67"/>
      <c r="E179" s="67"/>
      <c r="F179" s="67"/>
      <c r="G179" s="67"/>
      <c r="H179" s="115">
        <f>I179+J179+K179</f>
        <v>799778685.27999997</v>
      </c>
      <c r="I179" s="115">
        <f>SUM(I180:I181)</f>
        <v>173090224.75</v>
      </c>
      <c r="J179" s="115">
        <f>SUM(J180:J181)</f>
        <v>104033074.73999999</v>
      </c>
      <c r="K179" s="115">
        <f>SUM(K180:K181)</f>
        <v>522655385.79000002</v>
      </c>
      <c r="L179" s="3"/>
    </row>
    <row r="180" spans="1:14" ht="26.25" customHeight="1" x14ac:dyDescent="0.2">
      <c r="A180" s="72" t="s">
        <v>365</v>
      </c>
      <c r="B180" s="6" t="s">
        <v>367</v>
      </c>
      <c r="C180" s="12"/>
      <c r="D180" s="12"/>
      <c r="E180" s="12"/>
      <c r="F180" s="12"/>
      <c r="G180" s="12"/>
      <c r="H180" s="32">
        <f t="shared" si="13"/>
        <v>39988934.769999996</v>
      </c>
      <c r="I180" s="32">
        <f t="shared" ref="I180:K181" si="14">I132+I135+I138+I141+I144+I147+I150+I153+I156+I159+I162+I165+I168+I171+I174+I129+I177</f>
        <v>8654511.7400000002</v>
      </c>
      <c r="J180" s="32">
        <f t="shared" si="14"/>
        <v>5201653.74</v>
      </c>
      <c r="K180" s="32">
        <f t="shared" si="14"/>
        <v>26132769.289999999</v>
      </c>
    </row>
    <row r="181" spans="1:14" ht="26.25" customHeight="1" thickBot="1" x14ac:dyDescent="0.25">
      <c r="A181" s="12" t="s">
        <v>449</v>
      </c>
      <c r="B181" s="6" t="s">
        <v>368</v>
      </c>
      <c r="C181" s="12"/>
      <c r="D181" s="12"/>
      <c r="E181" s="12"/>
      <c r="F181" s="12"/>
      <c r="G181" s="12"/>
      <c r="H181" s="32">
        <f t="shared" si="13"/>
        <v>759789750.50999999</v>
      </c>
      <c r="I181" s="32">
        <f t="shared" si="14"/>
        <v>164435713.00999999</v>
      </c>
      <c r="J181" s="32">
        <f t="shared" si="14"/>
        <v>98831421</v>
      </c>
      <c r="K181" s="32">
        <f t="shared" si="14"/>
        <v>496522616.5</v>
      </c>
    </row>
    <row r="182" spans="1:14" ht="27.75" customHeight="1" thickBot="1" x14ac:dyDescent="0.25">
      <c r="A182" s="52" t="s">
        <v>317</v>
      </c>
      <c r="B182" s="52"/>
      <c r="C182" s="52"/>
      <c r="D182" s="52"/>
      <c r="E182" s="52"/>
      <c r="F182" s="52"/>
      <c r="G182" s="52"/>
      <c r="H182" s="54">
        <f t="shared" si="13"/>
        <v>4071416188.2199998</v>
      </c>
      <c r="I182" s="54">
        <f>SUM(I183:I209)</f>
        <v>1316180376.2</v>
      </c>
      <c r="J182" s="54">
        <f>SUM(J183:J209)</f>
        <v>1384552447.05</v>
      </c>
      <c r="K182" s="54">
        <f>SUM(K183:K209)</f>
        <v>1370683364.9699998</v>
      </c>
      <c r="L182" s="3"/>
      <c r="M182" s="295"/>
    </row>
    <row r="183" spans="1:14" ht="27" customHeight="1" x14ac:dyDescent="0.2">
      <c r="A183" s="68" t="s">
        <v>363</v>
      </c>
      <c r="B183" s="47" t="s">
        <v>328</v>
      </c>
      <c r="C183" s="129"/>
      <c r="D183" s="129"/>
      <c r="E183" s="129"/>
      <c r="F183" s="129"/>
      <c r="G183" s="129"/>
      <c r="H183" s="55">
        <f>I183+J183+K183</f>
        <v>14939442.73</v>
      </c>
      <c r="I183" s="55">
        <f t="shared" ref="I183:K184" si="15">I80</f>
        <v>13176775.030000001</v>
      </c>
      <c r="J183" s="55">
        <f t="shared" si="15"/>
        <v>1762667.7</v>
      </c>
      <c r="K183" s="55">
        <f t="shared" si="15"/>
        <v>0</v>
      </c>
    </row>
    <row r="184" spans="1:14" ht="27" customHeight="1" x14ac:dyDescent="0.2">
      <c r="A184" s="12" t="s">
        <v>374</v>
      </c>
      <c r="B184" s="6" t="s">
        <v>329</v>
      </c>
      <c r="C184" s="50"/>
      <c r="D184" s="50"/>
      <c r="E184" s="50"/>
      <c r="F184" s="50"/>
      <c r="G184" s="50"/>
      <c r="H184" s="32">
        <f>I184+J184+K184</f>
        <v>8878077.5999999996</v>
      </c>
      <c r="I184" s="33">
        <f t="shared" si="15"/>
        <v>8878077.5999999996</v>
      </c>
      <c r="J184" s="33">
        <f t="shared" si="15"/>
        <v>0</v>
      </c>
      <c r="K184" s="33">
        <f t="shared" si="15"/>
        <v>0</v>
      </c>
    </row>
    <row r="185" spans="1:14" ht="27" customHeight="1" x14ac:dyDescent="0.2">
      <c r="A185" s="12" t="s">
        <v>257</v>
      </c>
      <c r="B185" s="6" t="s">
        <v>266</v>
      </c>
      <c r="C185" s="49"/>
      <c r="D185" s="49"/>
      <c r="E185" s="49"/>
      <c r="F185" s="49"/>
      <c r="G185" s="49"/>
      <c r="H185" s="32">
        <f>I185+J185+K185</f>
        <v>112562069.84999999</v>
      </c>
      <c r="I185" s="32">
        <f t="shared" ref="I185:K187" si="16">I82</f>
        <v>15409506.290000001</v>
      </c>
      <c r="J185" s="32">
        <f t="shared" si="16"/>
        <v>57717441.039999999</v>
      </c>
      <c r="K185" s="32">
        <f t="shared" si="16"/>
        <v>39435122.519999996</v>
      </c>
    </row>
    <row r="186" spans="1:14" ht="25.5" x14ac:dyDescent="0.2">
      <c r="A186" s="122" t="s">
        <v>257</v>
      </c>
      <c r="B186" s="28" t="s">
        <v>267</v>
      </c>
      <c r="C186" s="50"/>
      <c r="D186" s="50"/>
      <c r="E186" s="50"/>
      <c r="F186" s="50"/>
      <c r="G186" s="50"/>
      <c r="H186" s="32">
        <f>I186+J186+K186</f>
        <v>25789473.689999998</v>
      </c>
      <c r="I186" s="33">
        <f t="shared" si="16"/>
        <v>25789473.689999998</v>
      </c>
      <c r="J186" s="33">
        <f t="shared" si="16"/>
        <v>0</v>
      </c>
      <c r="K186" s="33">
        <f t="shared" si="16"/>
        <v>0</v>
      </c>
    </row>
    <row r="187" spans="1:14" ht="26.25" customHeight="1" x14ac:dyDescent="0.2">
      <c r="A187" s="12" t="s">
        <v>455</v>
      </c>
      <c r="B187" s="6" t="s">
        <v>369</v>
      </c>
      <c r="C187" s="49"/>
      <c r="D187" s="49"/>
      <c r="E187" s="49"/>
      <c r="F187" s="49"/>
      <c r="G187" s="49"/>
      <c r="H187" s="32">
        <f t="shared" ref="H187:H207" si="17">I187+J187+K187</f>
        <v>3696968.71</v>
      </c>
      <c r="I187" s="32">
        <f t="shared" si="16"/>
        <v>1754838.8</v>
      </c>
      <c r="J187" s="32">
        <f t="shared" si="16"/>
        <v>0</v>
      </c>
      <c r="K187" s="32">
        <f t="shared" si="16"/>
        <v>1942129.91</v>
      </c>
    </row>
    <row r="188" spans="1:14" ht="26.25" customHeight="1" x14ac:dyDescent="0.2">
      <c r="A188" s="264" t="s">
        <v>205</v>
      </c>
      <c r="B188" s="226" t="s">
        <v>66</v>
      </c>
      <c r="C188" s="50"/>
      <c r="D188" s="50"/>
      <c r="E188" s="50"/>
      <c r="F188" s="50"/>
      <c r="G188" s="50"/>
      <c r="H188" s="32">
        <f t="shared" si="17"/>
        <v>2867551.49</v>
      </c>
      <c r="I188" s="33">
        <f t="shared" ref="I188:K190" si="18">I87</f>
        <v>2867551.49</v>
      </c>
      <c r="J188" s="33">
        <f t="shared" si="18"/>
        <v>0</v>
      </c>
      <c r="K188" s="33">
        <f t="shared" si="18"/>
        <v>0</v>
      </c>
    </row>
    <row r="189" spans="1:14" ht="26.25" customHeight="1" x14ac:dyDescent="0.2">
      <c r="A189" s="264" t="s">
        <v>205</v>
      </c>
      <c r="B189" s="226" t="s">
        <v>201</v>
      </c>
      <c r="C189" s="50"/>
      <c r="D189" s="50"/>
      <c r="E189" s="50"/>
      <c r="F189" s="50"/>
      <c r="G189" s="50"/>
      <c r="H189" s="32">
        <f t="shared" si="17"/>
        <v>8540256.6099999994</v>
      </c>
      <c r="I189" s="33">
        <f t="shared" si="18"/>
        <v>8540256.6099999994</v>
      </c>
      <c r="J189" s="33">
        <f t="shared" si="18"/>
        <v>0</v>
      </c>
      <c r="K189" s="33">
        <f t="shared" si="18"/>
        <v>0</v>
      </c>
    </row>
    <row r="190" spans="1:14" ht="26.25" customHeight="1" x14ac:dyDescent="0.2">
      <c r="A190" s="264" t="s">
        <v>5</v>
      </c>
      <c r="B190" s="6" t="s">
        <v>295</v>
      </c>
      <c r="C190" s="50"/>
      <c r="D190" s="50"/>
      <c r="E190" s="50"/>
      <c r="F190" s="50"/>
      <c r="G190" s="50"/>
      <c r="H190" s="32">
        <f t="shared" si="17"/>
        <v>5631192.1100000003</v>
      </c>
      <c r="I190" s="33">
        <f t="shared" si="18"/>
        <v>0</v>
      </c>
      <c r="J190" s="33">
        <f t="shared" si="18"/>
        <v>5631192.1100000003</v>
      </c>
      <c r="K190" s="33">
        <f t="shared" si="18"/>
        <v>0</v>
      </c>
    </row>
    <row r="191" spans="1:14" ht="26.25" customHeight="1" x14ac:dyDescent="0.2">
      <c r="A191" s="12" t="s">
        <v>288</v>
      </c>
      <c r="B191" s="6" t="s">
        <v>264</v>
      </c>
      <c r="C191" s="49"/>
      <c r="D191" s="49"/>
      <c r="E191" s="49"/>
      <c r="F191" s="49"/>
      <c r="G191" s="49"/>
      <c r="H191" s="32">
        <f t="shared" si="17"/>
        <v>2138679326.98</v>
      </c>
      <c r="I191" s="32">
        <f t="shared" ref="I191:K192" si="19">I85</f>
        <v>292780619.46000004</v>
      </c>
      <c r="J191" s="32">
        <f t="shared" si="19"/>
        <v>1096631379.7</v>
      </c>
      <c r="K191" s="32">
        <f t="shared" si="19"/>
        <v>749267327.82000005</v>
      </c>
    </row>
    <row r="192" spans="1:14" ht="26.25" customHeight="1" x14ac:dyDescent="0.2">
      <c r="A192" s="12" t="s">
        <v>457</v>
      </c>
      <c r="B192" s="6" t="s">
        <v>370</v>
      </c>
      <c r="C192" s="50"/>
      <c r="D192" s="50"/>
      <c r="E192" s="50"/>
      <c r="F192" s="50"/>
      <c r="G192" s="50"/>
      <c r="H192" s="32">
        <f t="shared" si="17"/>
        <v>70242405.370000005</v>
      </c>
      <c r="I192" s="33">
        <f t="shared" si="19"/>
        <v>33341937.130000003</v>
      </c>
      <c r="J192" s="33">
        <f t="shared" si="19"/>
        <v>0</v>
      </c>
      <c r="K192" s="33">
        <f t="shared" si="19"/>
        <v>36900468.240000002</v>
      </c>
    </row>
    <row r="193" spans="1:11" ht="26.25" customHeight="1" x14ac:dyDescent="0.2">
      <c r="A193" s="264" t="s">
        <v>192</v>
      </c>
      <c r="B193" s="226" t="s">
        <v>66</v>
      </c>
      <c r="C193" s="50"/>
      <c r="D193" s="50"/>
      <c r="E193" s="50"/>
      <c r="F193" s="50"/>
      <c r="G193" s="50"/>
      <c r="H193" s="32">
        <f t="shared" si="17"/>
        <v>4358678.26</v>
      </c>
      <c r="I193" s="33">
        <f t="shared" ref="I193:K196" si="20">I90</f>
        <v>4358678.26</v>
      </c>
      <c r="J193" s="33">
        <f t="shared" si="20"/>
        <v>0</v>
      </c>
      <c r="K193" s="33">
        <f t="shared" si="20"/>
        <v>0</v>
      </c>
    </row>
    <row r="194" spans="1:11" ht="26.25" customHeight="1" x14ac:dyDescent="0.2">
      <c r="A194" s="264" t="s">
        <v>192</v>
      </c>
      <c r="B194" s="226" t="s">
        <v>200</v>
      </c>
      <c r="C194" s="50"/>
      <c r="D194" s="50"/>
      <c r="E194" s="50"/>
      <c r="F194" s="50"/>
      <c r="G194" s="50"/>
      <c r="H194" s="32">
        <f t="shared" si="17"/>
        <v>0</v>
      </c>
      <c r="I194" s="33">
        <f t="shared" si="20"/>
        <v>0</v>
      </c>
      <c r="J194" s="33">
        <f t="shared" si="20"/>
        <v>0</v>
      </c>
      <c r="K194" s="33">
        <f t="shared" si="20"/>
        <v>0</v>
      </c>
    </row>
    <row r="195" spans="1:11" ht="26.25" customHeight="1" x14ac:dyDescent="0.2">
      <c r="A195" s="264" t="s">
        <v>192</v>
      </c>
      <c r="B195" s="226" t="s">
        <v>201</v>
      </c>
      <c r="C195" s="50"/>
      <c r="D195" s="50"/>
      <c r="E195" s="50"/>
      <c r="F195" s="50"/>
      <c r="G195" s="50"/>
      <c r="H195" s="32">
        <f t="shared" si="17"/>
        <v>162264875.66</v>
      </c>
      <c r="I195" s="33">
        <f t="shared" si="20"/>
        <v>162264875.66</v>
      </c>
      <c r="J195" s="33">
        <f t="shared" si="20"/>
        <v>0</v>
      </c>
      <c r="K195" s="33">
        <f t="shared" si="20"/>
        <v>0</v>
      </c>
    </row>
    <row r="196" spans="1:11" ht="26.25" customHeight="1" x14ac:dyDescent="0.2">
      <c r="A196" s="12" t="s">
        <v>6</v>
      </c>
      <c r="B196" s="226" t="s">
        <v>297</v>
      </c>
      <c r="C196" s="50"/>
      <c r="D196" s="50"/>
      <c r="E196" s="50"/>
      <c r="F196" s="50"/>
      <c r="G196" s="50"/>
      <c r="H196" s="32">
        <f t="shared" si="17"/>
        <v>106992650</v>
      </c>
      <c r="I196" s="33">
        <f t="shared" si="20"/>
        <v>0</v>
      </c>
      <c r="J196" s="33">
        <f t="shared" si="20"/>
        <v>106992650</v>
      </c>
      <c r="K196" s="33">
        <f t="shared" si="20"/>
        <v>0</v>
      </c>
    </row>
    <row r="197" spans="1:11" ht="26.25" customHeight="1" x14ac:dyDescent="0.2">
      <c r="A197" s="264" t="s">
        <v>202</v>
      </c>
      <c r="B197" s="226" t="s">
        <v>65</v>
      </c>
      <c r="C197" s="50"/>
      <c r="D197" s="50"/>
      <c r="E197" s="50"/>
      <c r="F197" s="50"/>
      <c r="G197" s="50"/>
      <c r="H197" s="32">
        <f t="shared" si="17"/>
        <v>50124800</v>
      </c>
      <c r="I197" s="33">
        <f>I94</f>
        <v>50124800</v>
      </c>
      <c r="J197" s="33">
        <f>J94</f>
        <v>0</v>
      </c>
      <c r="K197" s="33">
        <f>K94</f>
        <v>0</v>
      </c>
    </row>
    <row r="198" spans="1:11" ht="26.25" customHeight="1" x14ac:dyDescent="0.2">
      <c r="A198" s="264" t="s">
        <v>202</v>
      </c>
      <c r="B198" s="226" t="s">
        <v>204</v>
      </c>
      <c r="C198" s="50"/>
      <c r="D198" s="50"/>
      <c r="E198" s="50"/>
      <c r="F198" s="50"/>
      <c r="G198" s="50"/>
      <c r="H198" s="32">
        <f t="shared" si="17"/>
        <v>0</v>
      </c>
      <c r="I198" s="33">
        <f t="shared" ref="I198:K199" si="21">I95</f>
        <v>0</v>
      </c>
      <c r="J198" s="33">
        <f t="shared" si="21"/>
        <v>0</v>
      </c>
      <c r="K198" s="33">
        <f t="shared" si="21"/>
        <v>0</v>
      </c>
    </row>
    <row r="199" spans="1:11" ht="26.25" customHeight="1" x14ac:dyDescent="0.2">
      <c r="A199" s="12" t="s">
        <v>284</v>
      </c>
      <c r="B199" s="28" t="s">
        <v>289</v>
      </c>
      <c r="C199" s="50"/>
      <c r="D199" s="50"/>
      <c r="E199" s="50"/>
      <c r="F199" s="50"/>
      <c r="G199" s="50"/>
      <c r="H199" s="32">
        <f t="shared" si="17"/>
        <v>490000000</v>
      </c>
      <c r="I199" s="33">
        <f t="shared" si="21"/>
        <v>490000000</v>
      </c>
      <c r="J199" s="33">
        <f t="shared" si="21"/>
        <v>0</v>
      </c>
      <c r="K199" s="33">
        <f t="shared" si="21"/>
        <v>0</v>
      </c>
    </row>
    <row r="200" spans="1:11" ht="26.25" customHeight="1" x14ac:dyDescent="0.2">
      <c r="A200" s="12" t="s">
        <v>406</v>
      </c>
      <c r="B200" s="6" t="s">
        <v>324</v>
      </c>
      <c r="C200" s="49"/>
      <c r="D200" s="49"/>
      <c r="E200" s="49"/>
      <c r="F200" s="49"/>
      <c r="G200" s="49"/>
      <c r="H200" s="32">
        <f t="shared" si="17"/>
        <v>6688703.1799999997</v>
      </c>
      <c r="I200" s="32">
        <f t="shared" ref="I200:K205" si="22">I119</f>
        <v>6688703.1799999997</v>
      </c>
      <c r="J200" s="32">
        <f t="shared" si="22"/>
        <v>0</v>
      </c>
      <c r="K200" s="32">
        <f t="shared" si="22"/>
        <v>0</v>
      </c>
    </row>
    <row r="201" spans="1:11" ht="26.25" customHeight="1" x14ac:dyDescent="0.2">
      <c r="A201" s="12" t="s">
        <v>216</v>
      </c>
      <c r="B201" s="215" t="s">
        <v>325</v>
      </c>
      <c r="C201" s="50"/>
      <c r="D201" s="50"/>
      <c r="E201" s="50"/>
      <c r="F201" s="50"/>
      <c r="G201" s="50"/>
      <c r="H201" s="32">
        <f t="shared" si="17"/>
        <v>517662</v>
      </c>
      <c r="I201" s="33">
        <f t="shared" si="22"/>
        <v>203514.08</v>
      </c>
      <c r="J201" s="33">
        <f t="shared" si="22"/>
        <v>126872.79</v>
      </c>
      <c r="K201" s="33">
        <f t="shared" si="22"/>
        <v>187275.13</v>
      </c>
    </row>
    <row r="202" spans="1:11" ht="26.25" customHeight="1" x14ac:dyDescent="0.2">
      <c r="A202" s="12" t="s">
        <v>217</v>
      </c>
      <c r="B202" s="6" t="s">
        <v>326</v>
      </c>
      <c r="C202" s="49"/>
      <c r="D202" s="49"/>
      <c r="E202" s="49"/>
      <c r="F202" s="49"/>
      <c r="G202" s="49"/>
      <c r="H202" s="32">
        <f t="shared" si="17"/>
        <v>515963.69</v>
      </c>
      <c r="I202" s="32">
        <f t="shared" si="22"/>
        <v>196435.44</v>
      </c>
      <c r="J202" s="32">
        <f t="shared" si="22"/>
        <v>116571.69</v>
      </c>
      <c r="K202" s="32">
        <f t="shared" si="22"/>
        <v>202956.56</v>
      </c>
    </row>
    <row r="203" spans="1:11" ht="26.25" customHeight="1" x14ac:dyDescent="0.2">
      <c r="A203" s="12" t="s">
        <v>215</v>
      </c>
      <c r="B203" s="6" t="s">
        <v>327</v>
      </c>
      <c r="C203" s="49"/>
      <c r="D203" s="49"/>
      <c r="E203" s="49"/>
      <c r="F203" s="49"/>
      <c r="G203" s="49"/>
      <c r="H203" s="32">
        <f t="shared" si="17"/>
        <v>51115405.009999998</v>
      </c>
      <c r="I203" s="32">
        <f t="shared" si="22"/>
        <v>19482108.73</v>
      </c>
      <c r="J203" s="32">
        <f t="shared" si="22"/>
        <v>11540597.279999999</v>
      </c>
      <c r="K203" s="32">
        <f t="shared" si="22"/>
        <v>20092699</v>
      </c>
    </row>
    <row r="204" spans="1:11" ht="26.25" customHeight="1" x14ac:dyDescent="0.2">
      <c r="A204" s="12" t="s">
        <v>371</v>
      </c>
      <c r="B204" s="6" t="s">
        <v>328</v>
      </c>
      <c r="C204" s="12"/>
      <c r="D204" s="49"/>
      <c r="E204" s="49"/>
      <c r="F204" s="49"/>
      <c r="G204" s="49"/>
      <c r="H204" s="32">
        <f t="shared" si="17"/>
        <v>530000</v>
      </c>
      <c r="I204" s="32">
        <f t="shared" si="22"/>
        <v>530000</v>
      </c>
      <c r="J204" s="32">
        <f t="shared" si="22"/>
        <v>0</v>
      </c>
      <c r="K204" s="32">
        <f t="shared" si="22"/>
        <v>0</v>
      </c>
    </row>
    <row r="205" spans="1:11" ht="26.25" customHeight="1" x14ac:dyDescent="0.2">
      <c r="A205" s="12" t="s">
        <v>403</v>
      </c>
      <c r="B205" s="6" t="s">
        <v>329</v>
      </c>
      <c r="C205" s="49"/>
      <c r="D205" s="49"/>
      <c r="E205" s="49"/>
      <c r="F205" s="49"/>
      <c r="G205" s="49"/>
      <c r="H205" s="32">
        <f t="shared" si="17"/>
        <v>220000</v>
      </c>
      <c r="I205" s="32">
        <f t="shared" si="22"/>
        <v>220000</v>
      </c>
      <c r="J205" s="32">
        <f t="shared" si="22"/>
        <v>0</v>
      </c>
      <c r="K205" s="32">
        <f t="shared" si="22"/>
        <v>0</v>
      </c>
    </row>
    <row r="206" spans="1:11" ht="26.25" customHeight="1" x14ac:dyDescent="0.2">
      <c r="A206" s="264" t="s">
        <v>365</v>
      </c>
      <c r="B206" s="226" t="s">
        <v>367</v>
      </c>
      <c r="C206" s="49"/>
      <c r="D206" s="49"/>
      <c r="E206" s="49"/>
      <c r="F206" s="49"/>
      <c r="G206" s="49"/>
      <c r="H206" s="32">
        <f t="shared" si="17"/>
        <v>39988934.769999996</v>
      </c>
      <c r="I206" s="32">
        <f t="shared" ref="I206:K207" si="23">I180</f>
        <v>8654511.7400000002</v>
      </c>
      <c r="J206" s="32">
        <f t="shared" si="23"/>
        <v>5201653.74</v>
      </c>
      <c r="K206" s="32">
        <f t="shared" si="23"/>
        <v>26132769.289999999</v>
      </c>
    </row>
    <row r="207" spans="1:11" ht="26.25" customHeight="1" x14ac:dyDescent="0.2">
      <c r="A207" s="264" t="s">
        <v>449</v>
      </c>
      <c r="B207" s="226" t="s">
        <v>368</v>
      </c>
      <c r="C207" s="49"/>
      <c r="D207" s="49"/>
      <c r="E207" s="49"/>
      <c r="F207" s="49"/>
      <c r="G207" s="49"/>
      <c r="H207" s="32">
        <f t="shared" si="17"/>
        <v>759789750.50999999</v>
      </c>
      <c r="I207" s="32">
        <f t="shared" si="23"/>
        <v>164435713.00999999</v>
      </c>
      <c r="J207" s="32">
        <f t="shared" si="23"/>
        <v>98831421</v>
      </c>
      <c r="K207" s="32">
        <f t="shared" si="23"/>
        <v>496522616.5</v>
      </c>
    </row>
    <row r="208" spans="1:11" ht="26.25" customHeight="1" x14ac:dyDescent="0.2">
      <c r="A208" s="126" t="s">
        <v>409</v>
      </c>
      <c r="B208" s="43" t="s">
        <v>323</v>
      </c>
      <c r="C208" s="50"/>
      <c r="D208" s="50"/>
      <c r="E208" s="50"/>
      <c r="F208" s="50"/>
      <c r="G208" s="50"/>
      <c r="H208" s="32">
        <f>I208+J208+K208</f>
        <v>576630</v>
      </c>
      <c r="I208" s="33">
        <f t="shared" ref="I208:K209" si="24">I97</f>
        <v>576630</v>
      </c>
      <c r="J208" s="33">
        <f t="shared" si="24"/>
        <v>0</v>
      </c>
      <c r="K208" s="33">
        <f t="shared" si="24"/>
        <v>0</v>
      </c>
    </row>
    <row r="209" spans="1:12" ht="26.25" customHeight="1" thickBot="1" x14ac:dyDescent="0.25">
      <c r="A209" s="12" t="s">
        <v>409</v>
      </c>
      <c r="B209" s="6" t="s">
        <v>324</v>
      </c>
      <c r="C209" s="50"/>
      <c r="D209" s="50"/>
      <c r="E209" s="50"/>
      <c r="F209" s="50"/>
      <c r="G209" s="50"/>
      <c r="H209" s="32">
        <f>I209+J209+K209</f>
        <v>5905370</v>
      </c>
      <c r="I209" s="33">
        <f t="shared" si="24"/>
        <v>5905370</v>
      </c>
      <c r="J209" s="33">
        <f t="shared" si="24"/>
        <v>0</v>
      </c>
      <c r="K209" s="33">
        <f t="shared" si="24"/>
        <v>0</v>
      </c>
    </row>
    <row r="210" spans="1:12" ht="19.5" customHeight="1" thickBot="1" x14ac:dyDescent="0.25">
      <c r="A210" s="300" t="s">
        <v>47</v>
      </c>
      <c r="B210" s="300"/>
      <c r="C210" s="300"/>
      <c r="D210" s="300"/>
      <c r="E210" s="300"/>
      <c r="F210" s="300"/>
      <c r="G210" s="300"/>
      <c r="H210" s="300"/>
      <c r="I210" s="300"/>
      <c r="J210" s="300"/>
      <c r="K210" s="300"/>
    </row>
    <row r="211" spans="1:12" ht="21" customHeight="1" thickBot="1" x14ac:dyDescent="0.25">
      <c r="A211" s="304" t="s">
        <v>51</v>
      </c>
      <c r="B211" s="304"/>
      <c r="C211" s="304"/>
      <c r="D211" s="304"/>
      <c r="E211" s="304"/>
      <c r="F211" s="304"/>
      <c r="G211" s="304"/>
      <c r="H211" s="304"/>
      <c r="I211" s="304"/>
      <c r="J211" s="304"/>
      <c r="K211" s="304"/>
    </row>
    <row r="212" spans="1:12" ht="44.25" customHeight="1" thickBot="1" x14ac:dyDescent="0.25">
      <c r="A212" s="56" t="s">
        <v>37</v>
      </c>
      <c r="B212" s="141"/>
      <c r="C212" s="142"/>
      <c r="D212" s="142"/>
      <c r="E212" s="143"/>
      <c r="F212" s="143"/>
      <c r="G212" s="143"/>
      <c r="H212" s="37">
        <f>I212+J212+K212</f>
        <v>211852016.82999998</v>
      </c>
      <c r="I212" s="37">
        <f>I213+I245</f>
        <v>28294080.640000001</v>
      </c>
      <c r="J212" s="37">
        <f>J213+J245</f>
        <v>63993008.82</v>
      </c>
      <c r="K212" s="37">
        <f>K213+K245</f>
        <v>119564927.36999999</v>
      </c>
      <c r="L212" s="3"/>
    </row>
    <row r="213" spans="1:12" ht="33" customHeight="1" thickBot="1" x14ac:dyDescent="0.25">
      <c r="A213" s="272" t="s">
        <v>319</v>
      </c>
      <c r="B213" s="144"/>
      <c r="C213" s="145"/>
      <c r="D213" s="145"/>
      <c r="E213" s="146"/>
      <c r="F213" s="146"/>
      <c r="G213" s="146"/>
      <c r="H213" s="79">
        <f>I213+J213+K213</f>
        <v>175733802.82999998</v>
      </c>
      <c r="I213" s="79">
        <f>I214+I216+I220+I226+I229+I232+I235+I223+I238+I240+I243</f>
        <v>25375866.640000001</v>
      </c>
      <c r="J213" s="79">
        <f>J214+J216+J220+J226+J229+J232+J235+J223+J238+J240+J243</f>
        <v>48293008.82</v>
      </c>
      <c r="K213" s="79">
        <f>K214+K216+K220+K226+K229+K232+K235+K223+K238+K240+K243</f>
        <v>102064927.36999999</v>
      </c>
      <c r="L213" s="3"/>
    </row>
    <row r="214" spans="1:12" ht="39" customHeight="1" x14ac:dyDescent="0.2">
      <c r="A214" s="221" t="s">
        <v>311</v>
      </c>
      <c r="B214" s="279" t="s">
        <v>231</v>
      </c>
      <c r="C214" s="280" t="s">
        <v>112</v>
      </c>
      <c r="D214" s="281" t="s">
        <v>439</v>
      </c>
      <c r="E214" s="282" t="s">
        <v>113</v>
      </c>
      <c r="F214" s="283"/>
      <c r="G214" s="282" t="s">
        <v>113</v>
      </c>
      <c r="H214" s="108">
        <f>I214+J214+K214</f>
        <v>1500000</v>
      </c>
      <c r="I214" s="108">
        <f>SUM(I215:I215)</f>
        <v>1500000</v>
      </c>
      <c r="J214" s="108">
        <f>SUM(J215:J215)</f>
        <v>0</v>
      </c>
      <c r="K214" s="108">
        <f>SUM(K215:K215)</f>
        <v>0</v>
      </c>
    </row>
    <row r="215" spans="1:12" ht="26.25" customHeight="1" thickBot="1" x14ac:dyDescent="0.25">
      <c r="A215" s="20" t="s">
        <v>372</v>
      </c>
      <c r="B215" s="7" t="s">
        <v>221</v>
      </c>
      <c r="C215" s="116"/>
      <c r="D215" s="284"/>
      <c r="E215" s="98"/>
      <c r="F215" s="98"/>
      <c r="G215" s="98"/>
      <c r="H215" s="17">
        <f>I215+J215+K215</f>
        <v>1500000</v>
      </c>
      <c r="I215" s="17">
        <v>1500000</v>
      </c>
      <c r="J215" s="17"/>
      <c r="K215" s="17"/>
    </row>
    <row r="216" spans="1:12" ht="76.5" x14ac:dyDescent="0.2">
      <c r="A216" s="46" t="s">
        <v>450</v>
      </c>
      <c r="B216" s="47" t="s">
        <v>52</v>
      </c>
      <c r="C216" s="48" t="s">
        <v>114</v>
      </c>
      <c r="D216" s="41" t="s">
        <v>348</v>
      </c>
      <c r="E216" s="200" t="s">
        <v>223</v>
      </c>
      <c r="F216" s="45">
        <v>225196.55</v>
      </c>
      <c r="G216" s="55" t="s">
        <v>224</v>
      </c>
      <c r="H216" s="45">
        <f t="shared" ref="H216:H225" si="25">I216+J216+K216</f>
        <v>37602131.359999999</v>
      </c>
      <c r="I216" s="45">
        <f>SUM(I217:I219)</f>
        <v>2993333.33</v>
      </c>
      <c r="J216" s="45">
        <f>SUM(J217:J219)</f>
        <v>34608798.030000001</v>
      </c>
      <c r="K216" s="45">
        <f>SUM(K217:K219)</f>
        <v>0</v>
      </c>
    </row>
    <row r="217" spans="1:12" ht="25.5" x14ac:dyDescent="0.2">
      <c r="A217" s="12" t="s">
        <v>305</v>
      </c>
      <c r="B217" s="6" t="s">
        <v>306</v>
      </c>
      <c r="C217" s="29"/>
      <c r="D217" s="123"/>
      <c r="E217" s="195"/>
      <c r="F217" s="18"/>
      <c r="G217" s="33"/>
      <c r="H217" s="10">
        <f t="shared" si="25"/>
        <v>2993333.33</v>
      </c>
      <c r="I217" s="18">
        <v>2993333.33</v>
      </c>
      <c r="J217" s="18"/>
      <c r="K217" s="18"/>
      <c r="L217" s="70"/>
    </row>
    <row r="218" spans="1:12" ht="25.5" x14ac:dyDescent="0.2">
      <c r="A218" s="12" t="s">
        <v>26</v>
      </c>
      <c r="B218" s="6" t="s">
        <v>387</v>
      </c>
      <c r="C218" s="147"/>
      <c r="D218" s="99"/>
      <c r="E218" s="278"/>
      <c r="F218" s="97" t="s">
        <v>24</v>
      </c>
      <c r="G218" s="97"/>
      <c r="H218" s="10">
        <f t="shared" si="25"/>
        <v>1730439.9</v>
      </c>
      <c r="I218" s="10"/>
      <c r="J218" s="10">
        <v>1730439.9</v>
      </c>
      <c r="K218" s="10"/>
      <c r="L218" s="70"/>
    </row>
    <row r="219" spans="1:12" ht="26.25" thickBot="1" x14ac:dyDescent="0.25">
      <c r="A219" s="20" t="s">
        <v>25</v>
      </c>
      <c r="B219" s="7" t="s">
        <v>388</v>
      </c>
      <c r="C219" s="116"/>
      <c r="D219" s="116"/>
      <c r="E219" s="236"/>
      <c r="F219" s="98"/>
      <c r="G219" s="98"/>
      <c r="H219" s="31">
        <f t="shared" si="25"/>
        <v>32878358.129999999</v>
      </c>
      <c r="I219" s="17"/>
      <c r="J219" s="17">
        <v>32878358.129999999</v>
      </c>
      <c r="K219" s="17"/>
      <c r="L219" s="110"/>
    </row>
    <row r="220" spans="1:12" ht="60.75" customHeight="1" x14ac:dyDescent="0.2">
      <c r="A220" s="46" t="s">
        <v>189</v>
      </c>
      <c r="B220" s="47" t="s">
        <v>52</v>
      </c>
      <c r="C220" s="48" t="s">
        <v>433</v>
      </c>
      <c r="D220" s="41" t="s">
        <v>429</v>
      </c>
      <c r="E220" s="200" t="s">
        <v>174</v>
      </c>
      <c r="F220" s="45">
        <v>0</v>
      </c>
      <c r="G220" s="55" t="s">
        <v>175</v>
      </c>
      <c r="H220" s="45">
        <f t="shared" si="25"/>
        <v>21052631.579999998</v>
      </c>
      <c r="I220" s="45">
        <f>SUM(I221:I222)</f>
        <v>0</v>
      </c>
      <c r="J220" s="45">
        <f>SUM(J221:J222)</f>
        <v>10526315.789999999</v>
      </c>
      <c r="K220" s="45">
        <f>SUM(K221:K222)</f>
        <v>10526315.789999999</v>
      </c>
    </row>
    <row r="221" spans="1:12" ht="25.5" x14ac:dyDescent="0.2">
      <c r="A221" s="12" t="s">
        <v>26</v>
      </c>
      <c r="B221" s="6" t="s">
        <v>389</v>
      </c>
      <c r="C221" s="99"/>
      <c r="D221" s="99"/>
      <c r="E221" s="138"/>
      <c r="F221" s="97"/>
      <c r="G221" s="97"/>
      <c r="H221" s="10">
        <f t="shared" si="25"/>
        <v>1052631.58</v>
      </c>
      <c r="I221" s="10"/>
      <c r="J221" s="10">
        <v>526315.79</v>
      </c>
      <c r="K221" s="10">
        <v>526315.79</v>
      </c>
      <c r="L221" s="70"/>
    </row>
    <row r="222" spans="1:12" ht="26.25" thickBot="1" x14ac:dyDescent="0.25">
      <c r="A222" s="20" t="s">
        <v>25</v>
      </c>
      <c r="B222" s="7" t="s">
        <v>390</v>
      </c>
      <c r="C222" s="116"/>
      <c r="D222" s="116"/>
      <c r="E222" s="236"/>
      <c r="F222" s="98"/>
      <c r="G222" s="98"/>
      <c r="H222" s="17">
        <f t="shared" si="25"/>
        <v>20000000</v>
      </c>
      <c r="I222" s="17"/>
      <c r="J222" s="17">
        <v>10000000</v>
      </c>
      <c r="K222" s="17">
        <v>10000000</v>
      </c>
      <c r="L222" s="70"/>
    </row>
    <row r="223" spans="1:12" ht="51" x14ac:dyDescent="0.2">
      <c r="A223" s="46" t="s">
        <v>461</v>
      </c>
      <c r="B223" s="57" t="s">
        <v>52</v>
      </c>
      <c r="C223" s="41" t="s">
        <v>462</v>
      </c>
      <c r="D223" s="41" t="s">
        <v>429</v>
      </c>
      <c r="E223" s="195" t="s">
        <v>227</v>
      </c>
      <c r="F223" s="45">
        <v>1982000</v>
      </c>
      <c r="G223" s="33" t="s">
        <v>228</v>
      </c>
      <c r="H223" s="10">
        <f t="shared" si="25"/>
        <v>3157895</v>
      </c>
      <c r="I223" s="45">
        <f>SUM(I224:I225)</f>
        <v>0</v>
      </c>
      <c r="J223" s="45">
        <f>SUM(J224:J225)</f>
        <v>3157895</v>
      </c>
      <c r="K223" s="45">
        <f>SUM(K224:K225)</f>
        <v>0</v>
      </c>
      <c r="L223" s="70"/>
    </row>
    <row r="224" spans="1:12" ht="25.5" x14ac:dyDescent="0.2">
      <c r="A224" s="12" t="s">
        <v>26</v>
      </c>
      <c r="B224" s="6" t="s">
        <v>440</v>
      </c>
      <c r="C224" s="99"/>
      <c r="D224" s="99"/>
      <c r="E224" s="138"/>
      <c r="F224" s="97"/>
      <c r="G224" s="97"/>
      <c r="H224" s="10">
        <f t="shared" si="25"/>
        <v>157895</v>
      </c>
      <c r="I224" s="10"/>
      <c r="J224" s="172">
        <v>157895</v>
      </c>
      <c r="K224" s="10"/>
      <c r="L224" s="70"/>
    </row>
    <row r="225" spans="1:14" ht="26.25" thickBot="1" x14ac:dyDescent="0.25">
      <c r="A225" s="20" t="s">
        <v>25</v>
      </c>
      <c r="B225" s="7" t="s">
        <v>441</v>
      </c>
      <c r="C225" s="116"/>
      <c r="D225" s="116"/>
      <c r="E225" s="236"/>
      <c r="F225" s="98"/>
      <c r="G225" s="98"/>
      <c r="H225" s="17">
        <f t="shared" si="25"/>
        <v>3000000</v>
      </c>
      <c r="I225" s="17"/>
      <c r="J225" s="173">
        <v>3000000</v>
      </c>
      <c r="K225" s="17"/>
      <c r="L225" s="70"/>
    </row>
    <row r="226" spans="1:14" ht="59.25" customHeight="1" x14ac:dyDescent="0.2">
      <c r="A226" s="13" t="s">
        <v>345</v>
      </c>
      <c r="B226" s="28" t="s">
        <v>52</v>
      </c>
      <c r="C226" s="29" t="s">
        <v>115</v>
      </c>
      <c r="D226" s="123" t="s">
        <v>344</v>
      </c>
      <c r="E226" s="195">
        <v>10385180</v>
      </c>
      <c r="F226" s="18">
        <v>953148.01</v>
      </c>
      <c r="G226" s="33">
        <f>E226-F226</f>
        <v>9432031.9900000002</v>
      </c>
      <c r="H226" s="18">
        <f t="shared" ref="H226:H236" si="26">I226+J226+K226</f>
        <v>10904331.630000001</v>
      </c>
      <c r="I226" s="18">
        <f>SUM(I227:I228)</f>
        <v>10904331.630000001</v>
      </c>
      <c r="J226" s="18">
        <f>SUM(J227:J228)</f>
        <v>0</v>
      </c>
      <c r="K226" s="18">
        <f>SUM(K227:K228)</f>
        <v>0</v>
      </c>
    </row>
    <row r="227" spans="1:14" ht="32.25" customHeight="1" x14ac:dyDescent="0.2">
      <c r="A227" s="12" t="s">
        <v>26</v>
      </c>
      <c r="B227" s="6" t="s">
        <v>399</v>
      </c>
      <c r="C227" s="147"/>
      <c r="D227" s="99"/>
      <c r="E227" s="278"/>
      <c r="F227" s="97"/>
      <c r="G227" s="112"/>
      <c r="H227" s="10">
        <f t="shared" si="26"/>
        <v>694109.58</v>
      </c>
      <c r="I227" s="10">
        <v>694109.58</v>
      </c>
      <c r="J227" s="10"/>
      <c r="K227" s="10"/>
      <c r="L227" s="111"/>
    </row>
    <row r="228" spans="1:14" ht="30.75" customHeight="1" thickBot="1" x14ac:dyDescent="0.25">
      <c r="A228" s="20" t="s">
        <v>25</v>
      </c>
      <c r="B228" s="7" t="s">
        <v>400</v>
      </c>
      <c r="C228" s="116"/>
      <c r="D228" s="116"/>
      <c r="E228" s="236"/>
      <c r="F228" s="98"/>
      <c r="G228" s="98"/>
      <c r="H228" s="17">
        <f t="shared" si="26"/>
        <v>10210222.050000001</v>
      </c>
      <c r="I228" s="17">
        <v>10210222.050000001</v>
      </c>
      <c r="J228" s="17"/>
      <c r="K228" s="17"/>
    </row>
    <row r="229" spans="1:14" ht="51" x14ac:dyDescent="0.2">
      <c r="A229" s="46" t="s">
        <v>436</v>
      </c>
      <c r="B229" s="47" t="s">
        <v>52</v>
      </c>
      <c r="C229" s="48" t="s">
        <v>346</v>
      </c>
      <c r="D229" s="41" t="s">
        <v>429</v>
      </c>
      <c r="E229" s="200" t="s">
        <v>229</v>
      </c>
      <c r="F229" s="139">
        <v>1456564</v>
      </c>
      <c r="G229" s="200" t="s">
        <v>230</v>
      </c>
      <c r="H229" s="45">
        <f t="shared" si="26"/>
        <v>70000000</v>
      </c>
      <c r="I229" s="45">
        <f>SUM(I230:I231)</f>
        <v>0</v>
      </c>
      <c r="J229" s="45">
        <f>SUM(J230:J231)</f>
        <v>0</v>
      </c>
      <c r="K229" s="45">
        <f>SUM(K230:K231)</f>
        <v>70000000</v>
      </c>
    </row>
    <row r="230" spans="1:14" ht="25.5" x14ac:dyDescent="0.2">
      <c r="A230" s="12" t="s">
        <v>26</v>
      </c>
      <c r="B230" s="6" t="s">
        <v>395</v>
      </c>
      <c r="C230" s="99"/>
      <c r="D230" s="99"/>
      <c r="E230" s="138"/>
      <c r="F230" s="97"/>
      <c r="G230" s="97"/>
      <c r="H230" s="10">
        <f t="shared" si="26"/>
        <v>3500000</v>
      </c>
      <c r="I230" s="10"/>
      <c r="J230" s="10"/>
      <c r="K230" s="10">
        <v>3500000</v>
      </c>
      <c r="L230" s="111"/>
    </row>
    <row r="231" spans="1:14" ht="26.25" thickBot="1" x14ac:dyDescent="0.25">
      <c r="A231" s="20" t="s">
        <v>25</v>
      </c>
      <c r="B231" s="7" t="s">
        <v>396</v>
      </c>
      <c r="C231" s="116"/>
      <c r="D231" s="116"/>
      <c r="E231" s="236"/>
      <c r="F231" s="98"/>
      <c r="G231" s="98"/>
      <c r="H231" s="17">
        <f t="shared" si="26"/>
        <v>66500000</v>
      </c>
      <c r="I231" s="17"/>
      <c r="J231" s="17"/>
      <c r="K231" s="17">
        <v>66500000</v>
      </c>
      <c r="L231" s="111"/>
      <c r="M231" s="71"/>
      <c r="N231" s="71"/>
    </row>
    <row r="232" spans="1:14" ht="76.5" x14ac:dyDescent="0.2">
      <c r="A232" s="46" t="s">
        <v>385</v>
      </c>
      <c r="B232" s="47" t="s">
        <v>52</v>
      </c>
      <c r="C232" s="41" t="s">
        <v>343</v>
      </c>
      <c r="D232" s="41" t="s">
        <v>310</v>
      </c>
      <c r="E232" s="200">
        <v>5962000</v>
      </c>
      <c r="F232" s="45">
        <v>172334</v>
      </c>
      <c r="G232" s="55">
        <f>E232-F232</f>
        <v>5789666</v>
      </c>
      <c r="H232" s="45">
        <f t="shared" si="26"/>
        <v>1538611.58</v>
      </c>
      <c r="I232" s="45">
        <f>SUM(I233:I234)</f>
        <v>0</v>
      </c>
      <c r="J232" s="45">
        <f>SUM(J233:J234)</f>
        <v>0</v>
      </c>
      <c r="K232" s="45">
        <f>SUM(K233:K234)</f>
        <v>1538611.58</v>
      </c>
    </row>
    <row r="233" spans="1:14" ht="25.5" x14ac:dyDescent="0.2">
      <c r="A233" s="12" t="s">
        <v>26</v>
      </c>
      <c r="B233" s="6" t="s">
        <v>397</v>
      </c>
      <c r="C233" s="99"/>
      <c r="D233" s="99"/>
      <c r="E233" s="138"/>
      <c r="F233" s="97"/>
      <c r="G233" s="97"/>
      <c r="H233" s="10">
        <f t="shared" si="26"/>
        <v>76930.58</v>
      </c>
      <c r="I233" s="10"/>
      <c r="J233" s="10"/>
      <c r="K233" s="10">
        <v>76930.58</v>
      </c>
    </row>
    <row r="234" spans="1:14" ht="26.25" thickBot="1" x14ac:dyDescent="0.25">
      <c r="A234" s="20" t="s">
        <v>25</v>
      </c>
      <c r="B234" s="7" t="s">
        <v>398</v>
      </c>
      <c r="C234" s="116"/>
      <c r="D234" s="116"/>
      <c r="E234" s="236"/>
      <c r="F234" s="98"/>
      <c r="G234" s="98"/>
      <c r="H234" s="17">
        <f t="shared" si="26"/>
        <v>1461681</v>
      </c>
      <c r="I234" s="17"/>
      <c r="J234" s="17"/>
      <c r="K234" s="17">
        <v>1461681</v>
      </c>
    </row>
    <row r="235" spans="1:14" ht="38.25" x14ac:dyDescent="0.2">
      <c r="A235" s="46" t="s">
        <v>352</v>
      </c>
      <c r="B235" s="47" t="s">
        <v>52</v>
      </c>
      <c r="C235" s="48" t="s">
        <v>347</v>
      </c>
      <c r="D235" s="41" t="s">
        <v>429</v>
      </c>
      <c r="E235" s="200" t="s">
        <v>404</v>
      </c>
      <c r="F235" s="45">
        <v>0</v>
      </c>
      <c r="G235" s="55" t="s">
        <v>404</v>
      </c>
      <c r="H235" s="10">
        <f t="shared" si="26"/>
        <v>20000000</v>
      </c>
      <c r="I235" s="45">
        <f>SUM(I236)</f>
        <v>0</v>
      </c>
      <c r="J235" s="45">
        <f>SUM(J236:J237)</f>
        <v>0</v>
      </c>
      <c r="K235" s="45">
        <f>SUM(K236:K237)</f>
        <v>20000000</v>
      </c>
    </row>
    <row r="236" spans="1:14" ht="25.5" x14ac:dyDescent="0.2">
      <c r="A236" s="12" t="s">
        <v>26</v>
      </c>
      <c r="B236" s="6" t="s">
        <v>393</v>
      </c>
      <c r="C236" s="99"/>
      <c r="D236" s="99"/>
      <c r="E236" s="97"/>
      <c r="F236" s="97"/>
      <c r="G236" s="97"/>
      <c r="H236" s="10">
        <f t="shared" si="26"/>
        <v>1000000</v>
      </c>
      <c r="I236" s="10"/>
      <c r="J236" s="10"/>
      <c r="K236" s="10">
        <v>1000000</v>
      </c>
    </row>
    <row r="237" spans="1:14" ht="26.25" thickBot="1" x14ac:dyDescent="0.25">
      <c r="A237" s="20" t="s">
        <v>25</v>
      </c>
      <c r="B237" s="7" t="s">
        <v>394</v>
      </c>
      <c r="C237" s="116"/>
      <c r="D237" s="116"/>
      <c r="E237" s="98"/>
      <c r="F237" s="98"/>
      <c r="G237" s="98"/>
      <c r="H237" s="17"/>
      <c r="I237" s="17"/>
      <c r="J237" s="17"/>
      <c r="K237" s="17">
        <v>19000000</v>
      </c>
      <c r="N237" s="70"/>
    </row>
    <row r="238" spans="1:14" ht="63.75" x14ac:dyDescent="0.2">
      <c r="A238" s="46" t="s">
        <v>302</v>
      </c>
      <c r="B238" s="47" t="s">
        <v>52</v>
      </c>
      <c r="C238" s="48" t="s">
        <v>303</v>
      </c>
      <c r="D238" s="41" t="s">
        <v>348</v>
      </c>
      <c r="E238" s="55" t="s">
        <v>304</v>
      </c>
      <c r="F238" s="45">
        <v>226924.36</v>
      </c>
      <c r="G238" s="55">
        <v>6297666.6699999999</v>
      </c>
      <c r="H238" s="45">
        <f t="shared" ref="H238:H245" si="27">I238+J238+K238</f>
        <v>1278201.68</v>
      </c>
      <c r="I238" s="45">
        <f>SUM(I239)</f>
        <v>1278201.68</v>
      </c>
      <c r="J238" s="45"/>
      <c r="K238" s="45"/>
      <c r="N238" s="70"/>
    </row>
    <row r="239" spans="1:14" ht="26.25" thickBot="1" x14ac:dyDescent="0.25">
      <c r="A239" s="20" t="s">
        <v>305</v>
      </c>
      <c r="B239" s="7" t="s">
        <v>306</v>
      </c>
      <c r="C239" s="273"/>
      <c r="D239" s="273"/>
      <c r="E239" s="245"/>
      <c r="F239" s="245"/>
      <c r="G239" s="245"/>
      <c r="H239" s="17">
        <f t="shared" si="27"/>
        <v>1278201.68</v>
      </c>
      <c r="I239" s="17">
        <v>1278201.68</v>
      </c>
      <c r="J239" s="17"/>
      <c r="K239" s="17"/>
      <c r="L239" s="70"/>
      <c r="N239" s="70"/>
    </row>
    <row r="240" spans="1:14" ht="38.25" x14ac:dyDescent="0.2">
      <c r="A240" s="223" t="s">
        <v>62</v>
      </c>
      <c r="B240" s="47" t="s">
        <v>52</v>
      </c>
      <c r="C240" s="187" t="s">
        <v>109</v>
      </c>
      <c r="D240" s="187" t="s">
        <v>344</v>
      </c>
      <c r="E240" s="139">
        <v>7746000</v>
      </c>
      <c r="F240" s="139">
        <v>246000</v>
      </c>
      <c r="G240" s="139">
        <f>E240-F240</f>
        <v>7500000</v>
      </c>
      <c r="H240" s="45">
        <f t="shared" si="27"/>
        <v>7500000</v>
      </c>
      <c r="I240" s="45">
        <f>SUM(I241:I242)</f>
        <v>7500000</v>
      </c>
      <c r="J240" s="45">
        <f>SUM(J241:J242)</f>
        <v>0</v>
      </c>
      <c r="K240" s="45">
        <f>SUM(K241:K242)</f>
        <v>0</v>
      </c>
      <c r="L240" s="86"/>
      <c r="N240" s="70"/>
    </row>
    <row r="241" spans="1:14" ht="25.5" x14ac:dyDescent="0.2">
      <c r="A241" s="12" t="s">
        <v>371</v>
      </c>
      <c r="B241" s="6" t="s">
        <v>246</v>
      </c>
      <c r="C241" s="188"/>
      <c r="D241" s="188"/>
      <c r="E241" s="138"/>
      <c r="F241" s="138"/>
      <c r="G241" s="138"/>
      <c r="H241" s="10">
        <f t="shared" si="27"/>
        <v>3954572.3</v>
      </c>
      <c r="I241" s="10">
        <v>3954572.3</v>
      </c>
      <c r="J241" s="10"/>
      <c r="K241" s="10"/>
      <c r="L241" s="77"/>
      <c r="N241" s="70"/>
    </row>
    <row r="242" spans="1:14" ht="26.25" thickBot="1" x14ac:dyDescent="0.25">
      <c r="A242" s="20" t="s">
        <v>403</v>
      </c>
      <c r="B242" s="7" t="s">
        <v>248</v>
      </c>
      <c r="C242" s="274"/>
      <c r="D242" s="189"/>
      <c r="E242" s="235"/>
      <c r="F242" s="235"/>
      <c r="G242" s="235"/>
      <c r="H242" s="31">
        <f t="shared" si="27"/>
        <v>3545427.7</v>
      </c>
      <c r="I242" s="31">
        <v>3545427.7</v>
      </c>
      <c r="J242" s="31"/>
      <c r="K242" s="31"/>
      <c r="L242" s="77"/>
      <c r="N242" s="70"/>
    </row>
    <row r="243" spans="1:14" ht="38.25" customHeight="1" x14ac:dyDescent="0.2">
      <c r="A243" s="46" t="s">
        <v>336</v>
      </c>
      <c r="B243" s="47" t="s">
        <v>52</v>
      </c>
      <c r="C243" s="187" t="s">
        <v>337</v>
      </c>
      <c r="D243" s="187" t="s">
        <v>344</v>
      </c>
      <c r="E243" s="139">
        <v>1279140</v>
      </c>
      <c r="F243" s="139">
        <v>79140</v>
      </c>
      <c r="G243" s="139">
        <v>1200000</v>
      </c>
      <c r="H243" s="45">
        <f t="shared" si="27"/>
        <v>1200000</v>
      </c>
      <c r="I243" s="45">
        <f>SUM(I244)</f>
        <v>1200000</v>
      </c>
      <c r="J243" s="45">
        <f>SUM(J244)</f>
        <v>0</v>
      </c>
      <c r="K243" s="45">
        <f>SUM(K244)</f>
        <v>0</v>
      </c>
      <c r="L243" s="77"/>
      <c r="N243" s="70"/>
    </row>
    <row r="244" spans="1:14" ht="26.25" thickBot="1" x14ac:dyDescent="0.25">
      <c r="A244" s="20" t="s">
        <v>371</v>
      </c>
      <c r="B244" s="7" t="s">
        <v>248</v>
      </c>
      <c r="C244" s="191"/>
      <c r="D244" s="191"/>
      <c r="E244" s="185"/>
      <c r="F244" s="185"/>
      <c r="G244" s="185"/>
      <c r="H244" s="17">
        <f t="shared" si="27"/>
        <v>1200000</v>
      </c>
      <c r="I244" s="17">
        <v>1200000</v>
      </c>
      <c r="J244" s="17"/>
      <c r="K244" s="17"/>
      <c r="L244" s="77"/>
      <c r="N244" s="70"/>
    </row>
    <row r="245" spans="1:14" ht="26.25" customHeight="1" thickBot="1" x14ac:dyDescent="0.25">
      <c r="A245" s="272" t="s">
        <v>169</v>
      </c>
      <c r="B245" s="66"/>
      <c r="C245" s="59"/>
      <c r="D245" s="59"/>
      <c r="E245" s="60"/>
      <c r="F245" s="60"/>
      <c r="G245" s="60"/>
      <c r="H245" s="79">
        <f t="shared" si="27"/>
        <v>36118214</v>
      </c>
      <c r="I245" s="79">
        <f>I246+I251+I256+I261+I265+I269</f>
        <v>2918214</v>
      </c>
      <c r="J245" s="79">
        <f>J246+J251+J256+J261+J265+J269</f>
        <v>15700000</v>
      </c>
      <c r="K245" s="79">
        <f>K246+K251+K256+K261+K265+K269</f>
        <v>17500000</v>
      </c>
      <c r="L245" s="74"/>
      <c r="N245" s="70"/>
    </row>
    <row r="246" spans="1:14" ht="76.5" x14ac:dyDescent="0.2">
      <c r="A246" s="46" t="s">
        <v>137</v>
      </c>
      <c r="B246" s="47" t="s">
        <v>52</v>
      </c>
      <c r="C246" s="41" t="s">
        <v>463</v>
      </c>
      <c r="D246" s="41" t="s">
        <v>348</v>
      </c>
      <c r="E246" s="200" t="s">
        <v>116</v>
      </c>
      <c r="F246" s="121"/>
      <c r="G246" s="55" t="s">
        <v>116</v>
      </c>
      <c r="H246" s="45">
        <f t="shared" ref="H246:H272" si="28">I246+J246+K246</f>
        <v>5318214</v>
      </c>
      <c r="I246" s="45">
        <f>SUM(I247:I250)</f>
        <v>918214</v>
      </c>
      <c r="J246" s="45">
        <f>SUM(J247:J250)</f>
        <v>4400000</v>
      </c>
      <c r="K246" s="45">
        <f>SUM(K247:K250)</f>
        <v>0</v>
      </c>
    </row>
    <row r="247" spans="1:14" ht="25.5" x14ac:dyDescent="0.2">
      <c r="A247" s="12" t="s">
        <v>85</v>
      </c>
      <c r="B247" s="6" t="s">
        <v>242</v>
      </c>
      <c r="C247" s="15"/>
      <c r="D247" s="15"/>
      <c r="E247" s="138"/>
      <c r="F247" s="97"/>
      <c r="G247" s="97"/>
      <c r="H247" s="10">
        <f>I247+J247+K247</f>
        <v>918214</v>
      </c>
      <c r="I247" s="10">
        <v>918214</v>
      </c>
      <c r="J247" s="10"/>
      <c r="K247" s="10"/>
      <c r="L247" s="70"/>
    </row>
    <row r="248" spans="1:14" ht="38.25" x14ac:dyDescent="0.2">
      <c r="A248" s="12" t="s">
        <v>27</v>
      </c>
      <c r="B248" s="6" t="s">
        <v>127</v>
      </c>
      <c r="C248" s="15"/>
      <c r="D248" s="15"/>
      <c r="E248" s="138"/>
      <c r="F248" s="97"/>
      <c r="G248" s="97"/>
      <c r="H248" s="10">
        <f>I248+J248+K248</f>
        <v>44000</v>
      </c>
      <c r="I248" s="10"/>
      <c r="J248" s="184">
        <v>44000</v>
      </c>
      <c r="K248" s="166"/>
      <c r="N248" s="71"/>
    </row>
    <row r="249" spans="1:14" ht="38.25" x14ac:dyDescent="0.2">
      <c r="A249" s="12" t="s">
        <v>130</v>
      </c>
      <c r="B249" s="6" t="s">
        <v>131</v>
      </c>
      <c r="C249" s="15"/>
      <c r="D249" s="15"/>
      <c r="E249" s="138"/>
      <c r="F249" s="97"/>
      <c r="G249" s="97"/>
      <c r="H249" s="10">
        <f>I249+J249+K249</f>
        <v>43560</v>
      </c>
      <c r="I249" s="10"/>
      <c r="J249" s="184">
        <v>43560</v>
      </c>
      <c r="K249" s="228"/>
      <c r="N249" s="71"/>
    </row>
    <row r="250" spans="1:14" ht="39" thickBot="1" x14ac:dyDescent="0.25">
      <c r="A250" s="20" t="s">
        <v>464</v>
      </c>
      <c r="B250" s="7" t="s">
        <v>133</v>
      </c>
      <c r="C250" s="16"/>
      <c r="D250" s="16"/>
      <c r="E250" s="236"/>
      <c r="F250" s="98"/>
      <c r="G250" s="98"/>
      <c r="H250" s="17">
        <f>I250+J250+K250</f>
        <v>4312440</v>
      </c>
      <c r="I250" s="17"/>
      <c r="J250" s="17">
        <v>4312440</v>
      </c>
      <c r="K250" s="229"/>
      <c r="N250" s="71"/>
    </row>
    <row r="251" spans="1:14" ht="78.75" customHeight="1" x14ac:dyDescent="0.2">
      <c r="A251" s="46" t="s">
        <v>138</v>
      </c>
      <c r="B251" s="47" t="s">
        <v>52</v>
      </c>
      <c r="C251" s="41" t="s">
        <v>463</v>
      </c>
      <c r="D251" s="41" t="s">
        <v>348</v>
      </c>
      <c r="E251" s="200" t="s">
        <v>117</v>
      </c>
      <c r="F251" s="121"/>
      <c r="G251" s="55" t="s">
        <v>117</v>
      </c>
      <c r="H251" s="45">
        <f t="shared" si="28"/>
        <v>7000000</v>
      </c>
      <c r="I251" s="45">
        <f>SUM(I252:I255)</f>
        <v>1000000</v>
      </c>
      <c r="J251" s="45">
        <f>SUM(J252:J255)</f>
        <v>6000000</v>
      </c>
      <c r="K251" s="45">
        <f>SUM(K252:K255)</f>
        <v>0</v>
      </c>
    </row>
    <row r="252" spans="1:14" ht="25.5" x14ac:dyDescent="0.2">
      <c r="A252" s="12" t="s">
        <v>85</v>
      </c>
      <c r="B252" s="6" t="s">
        <v>125</v>
      </c>
      <c r="C252" s="15"/>
      <c r="D252" s="15"/>
      <c r="E252" s="97"/>
      <c r="F252" s="97"/>
      <c r="G252" s="97"/>
      <c r="H252" s="10">
        <f t="shared" si="28"/>
        <v>1000000</v>
      </c>
      <c r="I252" s="10">
        <v>1000000</v>
      </c>
      <c r="J252" s="10"/>
      <c r="K252" s="10"/>
    </row>
    <row r="253" spans="1:14" ht="38.25" x14ac:dyDescent="0.2">
      <c r="A253" s="12" t="s">
        <v>27</v>
      </c>
      <c r="B253" s="6" t="s">
        <v>128</v>
      </c>
      <c r="C253" s="15"/>
      <c r="D253" s="15"/>
      <c r="E253" s="97"/>
      <c r="F253" s="97"/>
      <c r="G253" s="97"/>
      <c r="H253" s="10">
        <f t="shared" si="28"/>
        <v>60000</v>
      </c>
      <c r="I253" s="10"/>
      <c r="J253" s="184">
        <v>60000</v>
      </c>
      <c r="K253" s="166"/>
      <c r="N253" s="71"/>
    </row>
    <row r="254" spans="1:14" ht="38.25" x14ac:dyDescent="0.2">
      <c r="A254" s="12" t="s">
        <v>130</v>
      </c>
      <c r="B254" s="6" t="s">
        <v>134</v>
      </c>
      <c r="C254" s="15"/>
      <c r="D254" s="15"/>
      <c r="E254" s="97"/>
      <c r="F254" s="97"/>
      <c r="G254" s="97"/>
      <c r="H254" s="10">
        <f t="shared" si="28"/>
        <v>59400</v>
      </c>
      <c r="I254" s="10"/>
      <c r="J254" s="184">
        <v>59400</v>
      </c>
      <c r="K254" s="166"/>
      <c r="N254" s="71"/>
    </row>
    <row r="255" spans="1:14" ht="39" thickBot="1" x14ac:dyDescent="0.25">
      <c r="A255" s="20" t="s">
        <v>464</v>
      </c>
      <c r="B255" s="7" t="s">
        <v>132</v>
      </c>
      <c r="C255" s="16"/>
      <c r="D255" s="16"/>
      <c r="E255" s="98"/>
      <c r="F255" s="98"/>
      <c r="G255" s="98"/>
      <c r="H255" s="17">
        <f t="shared" si="28"/>
        <v>5880600</v>
      </c>
      <c r="I255" s="17"/>
      <c r="J255" s="17">
        <v>5880600</v>
      </c>
      <c r="K255" s="263"/>
      <c r="N255" s="71"/>
    </row>
    <row r="256" spans="1:14" ht="67.5" customHeight="1" x14ac:dyDescent="0.2">
      <c r="A256" s="46" t="s">
        <v>139</v>
      </c>
      <c r="B256" s="47" t="s">
        <v>52</v>
      </c>
      <c r="C256" s="41" t="s">
        <v>463</v>
      </c>
      <c r="D256" s="41" t="s">
        <v>348</v>
      </c>
      <c r="E256" s="200" t="s">
        <v>118</v>
      </c>
      <c r="F256" s="121"/>
      <c r="G256" s="55" t="s">
        <v>118</v>
      </c>
      <c r="H256" s="45">
        <f t="shared" si="28"/>
        <v>6300000</v>
      </c>
      <c r="I256" s="45">
        <f>SUM(I257:I260)</f>
        <v>1000000</v>
      </c>
      <c r="J256" s="45">
        <f>SUM(J257:J260)</f>
        <v>5300000</v>
      </c>
      <c r="K256" s="45">
        <f>SUM(K257:K260)</f>
        <v>0</v>
      </c>
    </row>
    <row r="257" spans="1:14" ht="25.5" x14ac:dyDescent="0.2">
      <c r="A257" s="12" t="s">
        <v>85</v>
      </c>
      <c r="B257" s="6" t="s">
        <v>126</v>
      </c>
      <c r="C257" s="15"/>
      <c r="D257" s="15"/>
      <c r="E257" s="138"/>
      <c r="F257" s="97"/>
      <c r="G257" s="97"/>
      <c r="H257" s="10">
        <f t="shared" si="28"/>
        <v>1000000</v>
      </c>
      <c r="I257" s="10">
        <v>1000000</v>
      </c>
      <c r="J257" s="10"/>
      <c r="K257" s="10"/>
      <c r="L257" s="70"/>
    </row>
    <row r="258" spans="1:14" ht="38.25" x14ac:dyDescent="0.2">
      <c r="A258" s="12" t="s">
        <v>27</v>
      </c>
      <c r="B258" s="6" t="s">
        <v>129</v>
      </c>
      <c r="C258" s="15"/>
      <c r="D258" s="15"/>
      <c r="E258" s="138"/>
      <c r="F258" s="97"/>
      <c r="G258" s="97"/>
      <c r="H258" s="10">
        <f t="shared" si="28"/>
        <v>53000</v>
      </c>
      <c r="I258" s="10"/>
      <c r="J258" s="184">
        <v>53000</v>
      </c>
      <c r="K258" s="10"/>
      <c r="N258" s="71"/>
    </row>
    <row r="259" spans="1:14" ht="38.25" x14ac:dyDescent="0.2">
      <c r="A259" s="12" t="s">
        <v>130</v>
      </c>
      <c r="B259" s="6" t="s">
        <v>135</v>
      </c>
      <c r="C259" s="15"/>
      <c r="D259" s="15"/>
      <c r="E259" s="138"/>
      <c r="F259" s="97"/>
      <c r="G259" s="97"/>
      <c r="H259" s="10">
        <f t="shared" si="28"/>
        <v>52470</v>
      </c>
      <c r="I259" s="10"/>
      <c r="J259" s="184">
        <v>52470</v>
      </c>
      <c r="K259" s="10"/>
      <c r="N259" s="71"/>
    </row>
    <row r="260" spans="1:14" ht="39" thickBot="1" x14ac:dyDescent="0.25">
      <c r="A260" s="20" t="s">
        <v>464</v>
      </c>
      <c r="B260" s="7" t="s">
        <v>136</v>
      </c>
      <c r="C260" s="16"/>
      <c r="D260" s="16"/>
      <c r="E260" s="236"/>
      <c r="F260" s="98"/>
      <c r="G260" s="98"/>
      <c r="H260" s="17">
        <f t="shared" si="28"/>
        <v>5194530</v>
      </c>
      <c r="I260" s="17"/>
      <c r="J260" s="185">
        <v>5194530</v>
      </c>
      <c r="K260" s="17"/>
      <c r="N260" s="71"/>
    </row>
    <row r="261" spans="1:14" ht="63.75" customHeight="1" x14ac:dyDescent="0.2">
      <c r="A261" s="46" t="s">
        <v>140</v>
      </c>
      <c r="B261" s="47" t="s">
        <v>52</v>
      </c>
      <c r="C261" s="41" t="s">
        <v>463</v>
      </c>
      <c r="D261" s="41" t="s">
        <v>429</v>
      </c>
      <c r="E261" s="200" t="s">
        <v>119</v>
      </c>
      <c r="F261" s="121"/>
      <c r="G261" s="55" t="s">
        <v>119</v>
      </c>
      <c r="H261" s="45">
        <f>I261+J261+K261</f>
        <v>5800000</v>
      </c>
      <c r="I261" s="45">
        <f>SUM(I262:I264)</f>
        <v>0</v>
      </c>
      <c r="J261" s="45">
        <f>SUM(J262:J264)</f>
        <v>0</v>
      </c>
      <c r="K261" s="45">
        <f>SUM(K262:K264)</f>
        <v>5800000</v>
      </c>
      <c r="N261" s="71"/>
    </row>
    <row r="262" spans="1:14" ht="38.25" x14ac:dyDescent="0.2">
      <c r="A262" s="122" t="s">
        <v>27</v>
      </c>
      <c r="B262" s="28" t="s">
        <v>142</v>
      </c>
      <c r="C262" s="15"/>
      <c r="D262" s="15"/>
      <c r="E262" s="138"/>
      <c r="F262" s="97"/>
      <c r="G262" s="97"/>
      <c r="H262" s="18">
        <f t="shared" si="28"/>
        <v>58000</v>
      </c>
      <c r="I262" s="10"/>
      <c r="J262" s="10"/>
      <c r="K262" s="10">
        <v>58000</v>
      </c>
      <c r="N262" s="71"/>
    </row>
    <row r="263" spans="1:14" ht="38.25" x14ac:dyDescent="0.2">
      <c r="A263" s="12" t="s">
        <v>130</v>
      </c>
      <c r="B263" s="6" t="s">
        <v>143</v>
      </c>
      <c r="C263" s="15"/>
      <c r="D263" s="15"/>
      <c r="E263" s="138"/>
      <c r="F263" s="97"/>
      <c r="G263" s="97"/>
      <c r="H263" s="10">
        <f t="shared" si="28"/>
        <v>57420</v>
      </c>
      <c r="I263" s="10"/>
      <c r="J263" s="10"/>
      <c r="K263" s="10">
        <v>57420</v>
      </c>
      <c r="N263" s="71"/>
    </row>
    <row r="264" spans="1:14" ht="39" thickBot="1" x14ac:dyDescent="0.25">
      <c r="A264" s="133" t="s">
        <v>464</v>
      </c>
      <c r="B264" s="42" t="s">
        <v>144</v>
      </c>
      <c r="C264" s="130"/>
      <c r="D264" s="130"/>
      <c r="E264" s="235"/>
      <c r="F264" s="132"/>
      <c r="G264" s="132"/>
      <c r="H264" s="31">
        <f t="shared" si="28"/>
        <v>5684580</v>
      </c>
      <c r="I264" s="31"/>
      <c r="J264" s="31"/>
      <c r="K264" s="31">
        <v>5684580</v>
      </c>
      <c r="N264" s="71"/>
    </row>
    <row r="265" spans="1:14" ht="81.75" customHeight="1" x14ac:dyDescent="0.2">
      <c r="A265" s="46" t="s">
        <v>141</v>
      </c>
      <c r="B265" s="47" t="s">
        <v>52</v>
      </c>
      <c r="C265" s="41" t="s">
        <v>463</v>
      </c>
      <c r="D265" s="41" t="s">
        <v>429</v>
      </c>
      <c r="E265" s="200" t="s">
        <v>120</v>
      </c>
      <c r="F265" s="121"/>
      <c r="G265" s="55" t="s">
        <v>120</v>
      </c>
      <c r="H265" s="45">
        <f>I265+J265+K265</f>
        <v>6400000</v>
      </c>
      <c r="I265" s="45">
        <f>SUM(I266:I268)</f>
        <v>0</v>
      </c>
      <c r="J265" s="45">
        <f>SUM(J266:J268)</f>
        <v>0</v>
      </c>
      <c r="K265" s="45">
        <f>SUM(K266:K268)</f>
        <v>6400000</v>
      </c>
      <c r="N265" s="71"/>
    </row>
    <row r="266" spans="1:14" ht="38.25" x14ac:dyDescent="0.2">
      <c r="A266" s="122" t="s">
        <v>27</v>
      </c>
      <c r="B266" s="28" t="s">
        <v>145</v>
      </c>
      <c r="C266" s="15"/>
      <c r="D266" s="15"/>
      <c r="E266" s="138"/>
      <c r="F266" s="97"/>
      <c r="G266" s="97"/>
      <c r="H266" s="18">
        <f t="shared" si="28"/>
        <v>64000</v>
      </c>
      <c r="I266" s="10"/>
      <c r="J266" s="10"/>
      <c r="K266" s="10">
        <v>64000</v>
      </c>
      <c r="N266" s="71"/>
    </row>
    <row r="267" spans="1:14" ht="38.25" x14ac:dyDescent="0.2">
      <c r="A267" s="12" t="s">
        <v>130</v>
      </c>
      <c r="B267" s="6" t="s">
        <v>146</v>
      </c>
      <c r="C267" s="15"/>
      <c r="D267" s="15"/>
      <c r="E267" s="138"/>
      <c r="F267" s="97"/>
      <c r="G267" s="97"/>
      <c r="H267" s="10">
        <f t="shared" si="28"/>
        <v>63360</v>
      </c>
      <c r="I267" s="10"/>
      <c r="J267" s="10"/>
      <c r="K267" s="10">
        <v>63360</v>
      </c>
      <c r="N267" s="71"/>
    </row>
    <row r="268" spans="1:14" ht="39" thickBot="1" x14ac:dyDescent="0.25">
      <c r="A268" s="20" t="s">
        <v>464</v>
      </c>
      <c r="B268" s="42" t="s">
        <v>147</v>
      </c>
      <c r="C268" s="130"/>
      <c r="D268" s="130"/>
      <c r="E268" s="235"/>
      <c r="F268" s="132"/>
      <c r="G268" s="132"/>
      <c r="H268" s="31">
        <f t="shared" si="28"/>
        <v>6272640</v>
      </c>
      <c r="I268" s="31"/>
      <c r="J268" s="31"/>
      <c r="K268" s="31">
        <v>6272640</v>
      </c>
      <c r="N268" s="71"/>
    </row>
    <row r="269" spans="1:14" ht="51" x14ac:dyDescent="0.2">
      <c r="A269" s="46" t="s">
        <v>312</v>
      </c>
      <c r="B269" s="47" t="s">
        <v>52</v>
      </c>
      <c r="C269" s="41" t="s">
        <v>463</v>
      </c>
      <c r="D269" s="41" t="s">
        <v>429</v>
      </c>
      <c r="E269" s="200" t="s">
        <v>119</v>
      </c>
      <c r="F269" s="96"/>
      <c r="G269" s="55" t="s">
        <v>119</v>
      </c>
      <c r="H269" s="45">
        <f>I269+J269+K269</f>
        <v>5300000</v>
      </c>
      <c r="I269" s="30">
        <f>SUM(I270:I272)</f>
        <v>0</v>
      </c>
      <c r="J269" s="30">
        <f>SUM(J270:J272)</f>
        <v>0</v>
      </c>
      <c r="K269" s="30">
        <f>SUM(K270:K272)</f>
        <v>5300000</v>
      </c>
      <c r="N269" s="71"/>
    </row>
    <row r="270" spans="1:14" ht="38.25" x14ac:dyDescent="0.2">
      <c r="A270" s="12" t="s">
        <v>27</v>
      </c>
      <c r="B270" s="6" t="s">
        <v>148</v>
      </c>
      <c r="C270" s="15"/>
      <c r="D270" s="15"/>
      <c r="E270" s="97"/>
      <c r="F270" s="97"/>
      <c r="G270" s="97"/>
      <c r="H270" s="10">
        <f t="shared" si="28"/>
        <v>53000</v>
      </c>
      <c r="I270" s="10"/>
      <c r="J270" s="10"/>
      <c r="K270" s="10">
        <v>53000</v>
      </c>
      <c r="N270" s="71"/>
    </row>
    <row r="271" spans="1:14" ht="38.25" x14ac:dyDescent="0.2">
      <c r="A271" s="12" t="s">
        <v>130</v>
      </c>
      <c r="B271" s="6" t="s">
        <v>149</v>
      </c>
      <c r="C271" s="15"/>
      <c r="D271" s="15"/>
      <c r="E271" s="97"/>
      <c r="F271" s="97"/>
      <c r="G271" s="97"/>
      <c r="H271" s="18">
        <f t="shared" si="28"/>
        <v>52470</v>
      </c>
      <c r="I271" s="10"/>
      <c r="J271" s="10"/>
      <c r="K271" s="10">
        <v>52470</v>
      </c>
      <c r="N271" s="71"/>
    </row>
    <row r="272" spans="1:14" ht="39" thickBot="1" x14ac:dyDescent="0.25">
      <c r="A272" s="133" t="s">
        <v>464</v>
      </c>
      <c r="B272" s="42" t="s">
        <v>150</v>
      </c>
      <c r="C272" s="130"/>
      <c r="D272" s="130"/>
      <c r="E272" s="132"/>
      <c r="F272" s="132"/>
      <c r="G272" s="132"/>
      <c r="H272" s="31">
        <f t="shared" si="28"/>
        <v>5194530</v>
      </c>
      <c r="I272" s="31"/>
      <c r="J272" s="31"/>
      <c r="K272" s="31">
        <v>5194530</v>
      </c>
      <c r="N272" s="71"/>
    </row>
    <row r="273" spans="1:14" ht="39" thickBot="1" x14ac:dyDescent="0.25">
      <c r="A273" s="14" t="s">
        <v>55</v>
      </c>
      <c r="B273" s="149"/>
      <c r="C273" s="150"/>
      <c r="D273" s="150"/>
      <c r="E273" s="151"/>
      <c r="F273" s="151"/>
      <c r="G273" s="151"/>
      <c r="H273" s="102">
        <f>I273+J273+K273</f>
        <v>1847388740.6500001</v>
      </c>
      <c r="I273" s="102">
        <f>I274+I343</f>
        <v>755045639.69000006</v>
      </c>
      <c r="J273" s="102">
        <f>J274+J343</f>
        <v>594808822</v>
      </c>
      <c r="K273" s="102">
        <f>K274+K343</f>
        <v>497534278.95999998</v>
      </c>
      <c r="L273" s="74"/>
    </row>
    <row r="274" spans="1:14" ht="18.75" customHeight="1" thickBot="1" x14ac:dyDescent="0.25">
      <c r="A274" s="78" t="s">
        <v>378</v>
      </c>
      <c r="B274" s="152"/>
      <c r="C274" s="59"/>
      <c r="D274" s="59"/>
      <c r="E274" s="60"/>
      <c r="F274" s="60"/>
      <c r="G274" s="60"/>
      <c r="H274" s="79">
        <f>I274+J274+K274</f>
        <v>455796503.86000007</v>
      </c>
      <c r="I274" s="79">
        <f>I275+I285+I294+I303+I320+I309+I316+I338+I333+I324+I329</f>
        <v>324892271.23000008</v>
      </c>
      <c r="J274" s="79">
        <f>J275+J285+J294+J303+J320+J309+J316+J320+J338+J333+J324+J329</f>
        <v>130904232.63</v>
      </c>
      <c r="K274" s="79">
        <f>K275+K285+K294+K303+K320+K309+K316+K320+K338+K333+K324+K329</f>
        <v>0</v>
      </c>
      <c r="L274" s="74"/>
      <c r="M274" s="271"/>
    </row>
    <row r="275" spans="1:14" ht="38.25" x14ac:dyDescent="0.2">
      <c r="A275" s="13" t="s">
        <v>381</v>
      </c>
      <c r="B275" s="47" t="s">
        <v>52</v>
      </c>
      <c r="C275" s="41" t="s">
        <v>435</v>
      </c>
      <c r="D275" s="41" t="s">
        <v>344</v>
      </c>
      <c r="E275" s="139">
        <v>181009990</v>
      </c>
      <c r="F275" s="139">
        <v>86291581.640000001</v>
      </c>
      <c r="G275" s="139">
        <f>E275-F275</f>
        <v>94718408.359999999</v>
      </c>
      <c r="H275" s="45">
        <f t="shared" ref="H275:H291" si="29">I275+J275+K275</f>
        <v>95028298.139999986</v>
      </c>
      <c r="I275" s="45">
        <f>SUM(I276:I281)</f>
        <v>95028298.139999986</v>
      </c>
      <c r="J275" s="45">
        <f>SUM(J276:J281)</f>
        <v>0</v>
      </c>
      <c r="K275" s="45">
        <f>SUM(K276:K281)</f>
        <v>0</v>
      </c>
      <c r="M275" s="71"/>
    </row>
    <row r="276" spans="1:14" ht="38.25" x14ac:dyDescent="0.2">
      <c r="A276" s="12" t="s">
        <v>454</v>
      </c>
      <c r="B276" s="6" t="s">
        <v>71</v>
      </c>
      <c r="C276" s="99"/>
      <c r="D276" s="99"/>
      <c r="E276" s="97"/>
      <c r="F276" s="97"/>
      <c r="G276" s="97"/>
      <c r="H276" s="10">
        <f t="shared" si="29"/>
        <v>0</v>
      </c>
      <c r="I276" s="10"/>
      <c r="J276" s="10"/>
      <c r="K276" s="10"/>
      <c r="L276" s="70"/>
      <c r="M276" s="110"/>
    </row>
    <row r="277" spans="1:14" ht="38.25" x14ac:dyDescent="0.2">
      <c r="A277" s="12" t="s">
        <v>454</v>
      </c>
      <c r="B277" s="6" t="s">
        <v>104</v>
      </c>
      <c r="C277" s="99"/>
      <c r="D277" s="99"/>
      <c r="E277" s="97"/>
      <c r="F277" s="97"/>
      <c r="G277" s="97"/>
      <c r="H277" s="10">
        <f t="shared" si="29"/>
        <v>4751415.41</v>
      </c>
      <c r="I277" s="10">
        <v>4751415.41</v>
      </c>
      <c r="J277" s="10"/>
      <c r="K277" s="10"/>
      <c r="L277" s="70"/>
      <c r="M277" s="110"/>
    </row>
    <row r="278" spans="1:14" ht="38.25" x14ac:dyDescent="0.2">
      <c r="A278" s="12" t="s">
        <v>442</v>
      </c>
      <c r="B278" s="6" t="s">
        <v>72</v>
      </c>
      <c r="C278" s="15"/>
      <c r="D278" s="15"/>
      <c r="E278" s="10"/>
      <c r="F278" s="10"/>
      <c r="G278" s="10"/>
      <c r="H278" s="10">
        <f t="shared" si="29"/>
        <v>0</v>
      </c>
      <c r="I278" s="10"/>
      <c r="J278" s="10"/>
      <c r="K278" s="10"/>
      <c r="L278" s="70"/>
      <c r="M278" s="110"/>
    </row>
    <row r="279" spans="1:14" ht="38.25" x14ac:dyDescent="0.2">
      <c r="A279" s="264" t="s">
        <v>442</v>
      </c>
      <c r="B279" s="226" t="s">
        <v>88</v>
      </c>
      <c r="C279" s="15"/>
      <c r="D279" s="15"/>
      <c r="E279" s="10"/>
      <c r="F279" s="10"/>
      <c r="G279" s="10"/>
      <c r="H279" s="10">
        <f t="shared" si="29"/>
        <v>7222150.9100000001</v>
      </c>
      <c r="I279" s="10">
        <v>7222150.9100000001</v>
      </c>
      <c r="J279" s="10"/>
      <c r="K279" s="10"/>
      <c r="L279" s="70"/>
      <c r="M279" s="110"/>
    </row>
    <row r="280" spans="1:14" ht="38.25" x14ac:dyDescent="0.2">
      <c r="A280" s="264" t="s">
        <v>443</v>
      </c>
      <c r="B280" s="226" t="s">
        <v>94</v>
      </c>
      <c r="C280" s="15"/>
      <c r="D280" s="15"/>
      <c r="E280" s="10"/>
      <c r="F280" s="10"/>
      <c r="G280" s="10"/>
      <c r="H280" s="10">
        <f t="shared" si="29"/>
        <v>83054731.819999993</v>
      </c>
      <c r="I280" s="10">
        <v>83054731.819999993</v>
      </c>
      <c r="J280" s="10"/>
      <c r="K280" s="10"/>
      <c r="L280" s="70"/>
      <c r="M280" s="110"/>
    </row>
    <row r="281" spans="1:14" ht="38.25" x14ac:dyDescent="0.2">
      <c r="A281" s="12" t="s">
        <v>443</v>
      </c>
      <c r="B281" s="6" t="s">
        <v>73</v>
      </c>
      <c r="C281" s="15"/>
      <c r="D281" s="15"/>
      <c r="E281" s="10"/>
      <c r="F281" s="10"/>
      <c r="G281" s="10"/>
      <c r="H281" s="10">
        <f t="shared" si="29"/>
        <v>0</v>
      </c>
      <c r="I281" s="10"/>
      <c r="J281" s="10"/>
      <c r="K281" s="10"/>
      <c r="L281" s="70"/>
      <c r="M281" s="110"/>
    </row>
    <row r="282" spans="1:14" ht="30" customHeight="1" x14ac:dyDescent="0.2">
      <c r="A282" s="12" t="s">
        <v>152</v>
      </c>
      <c r="B282" s="6"/>
      <c r="C282" s="15"/>
      <c r="D282" s="15"/>
      <c r="E282" s="10"/>
      <c r="F282" s="10"/>
      <c r="G282" s="10"/>
      <c r="H282" s="210">
        <f>I282+J282+K282</f>
        <v>210326.08</v>
      </c>
      <c r="I282" s="210">
        <v>210326.08</v>
      </c>
      <c r="J282" s="210"/>
      <c r="K282" s="210"/>
      <c r="M282" s="110"/>
    </row>
    <row r="283" spans="1:14" ht="29.25" customHeight="1" x14ac:dyDescent="0.2">
      <c r="A283" s="122" t="s">
        <v>153</v>
      </c>
      <c r="B283" s="6"/>
      <c r="C283" s="15"/>
      <c r="D283" s="15"/>
      <c r="E283" s="10"/>
      <c r="F283" s="10"/>
      <c r="G283" s="10"/>
      <c r="H283" s="210">
        <f>I283+J283+K283</f>
        <v>319695.62</v>
      </c>
      <c r="I283" s="210">
        <v>319695.62</v>
      </c>
      <c r="J283" s="210"/>
      <c r="K283" s="210"/>
      <c r="M283" s="110"/>
    </row>
    <row r="284" spans="1:14" ht="30.75" customHeight="1" thickBot="1" x14ac:dyDescent="0.25">
      <c r="A284" s="20" t="s">
        <v>188</v>
      </c>
      <c r="B284" s="43"/>
      <c r="C284" s="140"/>
      <c r="D284" s="140"/>
      <c r="E284" s="30"/>
      <c r="F284" s="30"/>
      <c r="G284" s="30"/>
      <c r="H284" s="203">
        <f>I284+J284+K284</f>
        <v>3676499.78</v>
      </c>
      <c r="I284" s="203">
        <v>3676499.78</v>
      </c>
      <c r="J284" s="203"/>
      <c r="K284" s="203"/>
      <c r="M284" s="110"/>
    </row>
    <row r="285" spans="1:14" ht="54" customHeight="1" x14ac:dyDescent="0.2">
      <c r="A285" s="46" t="s">
        <v>456</v>
      </c>
      <c r="B285" s="47" t="s">
        <v>52</v>
      </c>
      <c r="C285" s="41" t="s">
        <v>435</v>
      </c>
      <c r="D285" s="41" t="s">
        <v>348</v>
      </c>
      <c r="E285" s="200" t="s">
        <v>171</v>
      </c>
      <c r="F285" s="45">
        <v>1171740</v>
      </c>
      <c r="G285" s="55" t="s">
        <v>121</v>
      </c>
      <c r="H285" s="45">
        <f t="shared" si="29"/>
        <v>249785005.53</v>
      </c>
      <c r="I285" s="45">
        <f>SUM(I286:I292)</f>
        <v>118880772.90000001</v>
      </c>
      <c r="J285" s="45">
        <f>SUM(J288:J292)</f>
        <v>130904232.63</v>
      </c>
      <c r="K285" s="45">
        <f>SUM(K288:K292)</f>
        <v>0</v>
      </c>
      <c r="M285" s="71"/>
    </row>
    <row r="286" spans="1:14" ht="25.5" x14ac:dyDescent="0.2">
      <c r="A286" s="12" t="s">
        <v>307</v>
      </c>
      <c r="B286" s="6" t="s">
        <v>306</v>
      </c>
      <c r="C286" s="123"/>
      <c r="D286" s="123"/>
      <c r="E286" s="33"/>
      <c r="F286" s="18"/>
      <c r="G286" s="33"/>
      <c r="H286" s="10">
        <f t="shared" si="29"/>
        <v>489960</v>
      </c>
      <c r="I286" s="18">
        <v>489960</v>
      </c>
      <c r="J286" s="18"/>
      <c r="K286" s="18"/>
      <c r="L286" s="70"/>
      <c r="M286" s="71"/>
    </row>
    <row r="287" spans="1:14" ht="38.25" x14ac:dyDescent="0.2">
      <c r="A287" s="264" t="s">
        <v>234</v>
      </c>
      <c r="B287" s="226" t="s">
        <v>103</v>
      </c>
      <c r="C287" s="123"/>
      <c r="D287" s="123"/>
      <c r="E287" s="33"/>
      <c r="F287" s="18"/>
      <c r="G287" s="33"/>
      <c r="H287" s="10">
        <f t="shared" si="29"/>
        <v>5919540.6399999997</v>
      </c>
      <c r="I287" s="18">
        <v>5919540.6399999997</v>
      </c>
      <c r="J287" s="18"/>
      <c r="K287" s="18"/>
      <c r="L287" s="70"/>
      <c r="M287" s="71"/>
    </row>
    <row r="288" spans="1:14" ht="40.5" customHeight="1" x14ac:dyDescent="0.2">
      <c r="A288" s="12" t="s">
        <v>234</v>
      </c>
      <c r="B288" s="6" t="s">
        <v>59</v>
      </c>
      <c r="C288" s="99"/>
      <c r="D288" s="99"/>
      <c r="E288" s="97"/>
      <c r="F288" s="97"/>
      <c r="G288" s="97"/>
      <c r="H288" s="10">
        <f t="shared" si="29"/>
        <v>6545211.6299999999</v>
      </c>
      <c r="I288" s="10"/>
      <c r="J288" s="10">
        <v>6545211.6299999999</v>
      </c>
      <c r="K288" s="97"/>
      <c r="L288" s="70"/>
      <c r="M288" s="111"/>
      <c r="N288" s="111"/>
    </row>
    <row r="289" spans="1:14" ht="40.5" customHeight="1" x14ac:dyDescent="0.2">
      <c r="A289" s="264" t="s">
        <v>442</v>
      </c>
      <c r="B289" s="226" t="s">
        <v>86</v>
      </c>
      <c r="C289" s="99"/>
      <c r="D289" s="99"/>
      <c r="E289" s="97"/>
      <c r="F289" s="97"/>
      <c r="G289" s="97"/>
      <c r="H289" s="10">
        <f t="shared" si="29"/>
        <v>8997701.2599999998</v>
      </c>
      <c r="I289" s="10">
        <v>8997701.2599999998</v>
      </c>
      <c r="J289" s="10"/>
      <c r="K289" s="97"/>
      <c r="L289" s="70"/>
      <c r="M289" s="111"/>
      <c r="N289" s="111"/>
    </row>
    <row r="290" spans="1:14" ht="38.25" x14ac:dyDescent="0.2">
      <c r="A290" s="12" t="s">
        <v>442</v>
      </c>
      <c r="B290" s="6" t="s">
        <v>60</v>
      </c>
      <c r="C290" s="15"/>
      <c r="D290" s="15"/>
      <c r="E290" s="10"/>
      <c r="F290" s="10"/>
      <c r="G290" s="10"/>
      <c r="H290" s="10">
        <f t="shared" si="29"/>
        <v>9948721</v>
      </c>
      <c r="I290" s="10"/>
      <c r="J290" s="10">
        <v>9948721</v>
      </c>
      <c r="K290" s="10"/>
      <c r="L290" s="70"/>
      <c r="M290" s="71"/>
      <c r="N290" s="111"/>
    </row>
    <row r="291" spans="1:14" ht="38.25" x14ac:dyDescent="0.2">
      <c r="A291" s="197" t="s">
        <v>443</v>
      </c>
      <c r="B291" s="248" t="s">
        <v>92</v>
      </c>
      <c r="C291" s="216"/>
      <c r="D291" s="216"/>
      <c r="E291" s="19"/>
      <c r="F291" s="19"/>
      <c r="G291" s="19"/>
      <c r="H291" s="10">
        <f t="shared" si="29"/>
        <v>103473571</v>
      </c>
      <c r="I291" s="19">
        <v>103473571</v>
      </c>
      <c r="J291" s="19"/>
      <c r="K291" s="19"/>
      <c r="L291" s="70"/>
      <c r="M291" s="71"/>
      <c r="N291" s="111"/>
    </row>
    <row r="292" spans="1:14" ht="38.25" x14ac:dyDescent="0.2">
      <c r="A292" s="72" t="s">
        <v>443</v>
      </c>
      <c r="B292" s="215" t="s">
        <v>61</v>
      </c>
      <c r="C292" s="216"/>
      <c r="D292" s="216"/>
      <c r="E292" s="19"/>
      <c r="F292" s="19"/>
      <c r="G292" s="19"/>
      <c r="H292" s="19">
        <f t="shared" ref="H292:H343" si="30">I292+J292+K292</f>
        <v>114410300</v>
      </c>
      <c r="I292" s="19"/>
      <c r="J292" s="19">
        <v>114410300</v>
      </c>
      <c r="K292" s="19"/>
      <c r="L292" s="70"/>
      <c r="M292" s="71"/>
      <c r="N292" s="111"/>
    </row>
    <row r="293" spans="1:14" ht="26.25" customHeight="1" thickBot="1" x14ac:dyDescent="0.25">
      <c r="A293" s="20" t="s">
        <v>152</v>
      </c>
      <c r="B293" s="7"/>
      <c r="C293" s="16"/>
      <c r="D293" s="16"/>
      <c r="E293" s="17"/>
      <c r="F293" s="17"/>
      <c r="G293" s="17"/>
      <c r="H293" s="204">
        <f t="shared" si="30"/>
        <v>525740</v>
      </c>
      <c r="I293" s="204">
        <v>525740</v>
      </c>
      <c r="J293" s="204"/>
      <c r="K293" s="204"/>
      <c r="M293" s="71"/>
      <c r="N293" s="111"/>
    </row>
    <row r="294" spans="1:14" ht="45.75" customHeight="1" x14ac:dyDescent="0.2">
      <c r="A294" s="46" t="s">
        <v>353</v>
      </c>
      <c r="B294" s="47" t="s">
        <v>52</v>
      </c>
      <c r="C294" s="41" t="s">
        <v>379</v>
      </c>
      <c r="D294" s="41" t="s">
        <v>344</v>
      </c>
      <c r="E294" s="10">
        <v>59433320.799999997</v>
      </c>
      <c r="F294" s="45">
        <v>824621.64</v>
      </c>
      <c r="G294" s="55">
        <f>E294-F294</f>
        <v>58608699.159999996</v>
      </c>
      <c r="H294" s="45">
        <f t="shared" si="30"/>
        <v>47726380.090000004</v>
      </c>
      <c r="I294" s="45">
        <f>SUM(I295:I301)</f>
        <v>47726380.090000004</v>
      </c>
      <c r="J294" s="45">
        <f>SUM(J295:J301)</f>
        <v>0</v>
      </c>
      <c r="K294" s="45">
        <f>SUM(K295:K301)</f>
        <v>0</v>
      </c>
      <c r="M294" s="71"/>
      <c r="N294" s="111"/>
    </row>
    <row r="295" spans="1:14" ht="25.5" x14ac:dyDescent="0.2">
      <c r="A295" s="12" t="s">
        <v>307</v>
      </c>
      <c r="B295" s="6" t="s">
        <v>306</v>
      </c>
      <c r="C295" s="15"/>
      <c r="D295" s="15"/>
      <c r="E295" s="32"/>
      <c r="F295" s="10"/>
      <c r="G295" s="32"/>
      <c r="H295" s="18">
        <f t="shared" si="30"/>
        <v>726381.7</v>
      </c>
      <c r="I295" s="10">
        <v>726381.7</v>
      </c>
      <c r="J295" s="10"/>
      <c r="K295" s="10"/>
      <c r="L295" s="70"/>
      <c r="M295" s="71"/>
      <c r="N295" s="111"/>
    </row>
    <row r="296" spans="1:14" ht="38.25" x14ac:dyDescent="0.2">
      <c r="A296" s="12" t="s">
        <v>56</v>
      </c>
      <c r="B296" s="6" t="s">
        <v>105</v>
      </c>
      <c r="C296" s="15"/>
      <c r="D296" s="15"/>
      <c r="E296" s="32"/>
      <c r="F296" s="10"/>
      <c r="G296" s="32"/>
      <c r="H296" s="10">
        <f t="shared" si="30"/>
        <v>2349999.92</v>
      </c>
      <c r="I296" s="10">
        <v>2349999.92</v>
      </c>
      <c r="J296" s="10"/>
      <c r="K296" s="10"/>
      <c r="L296" s="71"/>
      <c r="M296" s="71"/>
      <c r="N296" s="111"/>
    </row>
    <row r="297" spans="1:14" ht="38.25" x14ac:dyDescent="0.2">
      <c r="A297" s="12" t="s">
        <v>56</v>
      </c>
      <c r="B297" s="6" t="s">
        <v>68</v>
      </c>
      <c r="C297" s="15"/>
      <c r="D297" s="15"/>
      <c r="E297" s="32"/>
      <c r="F297" s="10"/>
      <c r="G297" s="10"/>
      <c r="H297" s="10">
        <f t="shared" si="30"/>
        <v>0</v>
      </c>
      <c r="I297" s="10"/>
      <c r="J297" s="10"/>
      <c r="K297" s="10"/>
      <c r="L297" s="71"/>
      <c r="M297" s="71"/>
      <c r="N297" s="111"/>
    </row>
    <row r="298" spans="1:14" ht="38.25" x14ac:dyDescent="0.2">
      <c r="A298" s="264" t="s">
        <v>442</v>
      </c>
      <c r="B298" s="226" t="s">
        <v>90</v>
      </c>
      <c r="C298" s="15"/>
      <c r="D298" s="15"/>
      <c r="E298" s="32"/>
      <c r="F298" s="10"/>
      <c r="G298" s="10"/>
      <c r="H298" s="10">
        <f t="shared" si="30"/>
        <v>3571999.88</v>
      </c>
      <c r="I298" s="10">
        <v>3571999.88</v>
      </c>
      <c r="J298" s="10"/>
      <c r="K298" s="10"/>
      <c r="L298" s="71"/>
      <c r="M298" s="71"/>
      <c r="N298" s="111"/>
    </row>
    <row r="299" spans="1:14" ht="38.25" x14ac:dyDescent="0.2">
      <c r="A299" s="12" t="s">
        <v>442</v>
      </c>
      <c r="B299" s="6" t="s">
        <v>69</v>
      </c>
      <c r="C299" s="15"/>
      <c r="D299" s="15"/>
      <c r="E299" s="10"/>
      <c r="F299" s="10"/>
      <c r="G299" s="10"/>
      <c r="H299" s="10">
        <f t="shared" si="30"/>
        <v>0</v>
      </c>
      <c r="I299" s="10"/>
      <c r="J299" s="97"/>
      <c r="K299" s="97"/>
      <c r="L299" s="71"/>
      <c r="M299" s="71"/>
      <c r="N299" s="111"/>
    </row>
    <row r="300" spans="1:14" ht="38.25" x14ac:dyDescent="0.2">
      <c r="A300" s="264" t="s">
        <v>443</v>
      </c>
      <c r="B300" s="226" t="s">
        <v>95</v>
      </c>
      <c r="C300" s="15"/>
      <c r="D300" s="15"/>
      <c r="E300" s="10"/>
      <c r="F300" s="10"/>
      <c r="G300" s="10"/>
      <c r="H300" s="10">
        <f t="shared" si="30"/>
        <v>41077998.590000004</v>
      </c>
      <c r="I300" s="10">
        <v>41077998.590000004</v>
      </c>
      <c r="J300" s="97"/>
      <c r="K300" s="97"/>
      <c r="L300" s="71"/>
      <c r="M300" s="71"/>
      <c r="N300" s="111"/>
    </row>
    <row r="301" spans="1:14" ht="38.25" x14ac:dyDescent="0.2">
      <c r="A301" s="12" t="s">
        <v>443</v>
      </c>
      <c r="B301" s="6" t="s">
        <v>70</v>
      </c>
      <c r="C301" s="15"/>
      <c r="D301" s="15"/>
      <c r="E301" s="10"/>
      <c r="F301" s="10"/>
      <c r="G301" s="10"/>
      <c r="H301" s="10">
        <f t="shared" si="30"/>
        <v>0</v>
      </c>
      <c r="I301" s="10"/>
      <c r="J301" s="97"/>
      <c r="K301" s="97"/>
      <c r="L301" s="71"/>
      <c r="M301" s="71"/>
      <c r="N301" s="111"/>
    </row>
    <row r="302" spans="1:14" ht="31.5" customHeight="1" thickBot="1" x14ac:dyDescent="0.25">
      <c r="A302" s="20" t="s">
        <v>152</v>
      </c>
      <c r="B302" s="7"/>
      <c r="C302" s="16"/>
      <c r="D302" s="16"/>
      <c r="E302" s="17"/>
      <c r="F302" s="17"/>
      <c r="G302" s="17"/>
      <c r="H302" s="204">
        <f t="shared" si="30"/>
        <v>178539.3</v>
      </c>
      <c r="I302" s="204">
        <v>178539.3</v>
      </c>
      <c r="J302" s="211"/>
      <c r="K302" s="211"/>
      <c r="L302" s="71"/>
      <c r="M302" s="71"/>
      <c r="N302" s="111"/>
    </row>
    <row r="303" spans="1:14" ht="54" customHeight="1" x14ac:dyDescent="0.2">
      <c r="A303" s="46" t="s">
        <v>354</v>
      </c>
      <c r="B303" s="47" t="s">
        <v>52</v>
      </c>
      <c r="C303" s="41" t="s">
        <v>379</v>
      </c>
      <c r="D303" s="41" t="s">
        <v>170</v>
      </c>
      <c r="E303" s="10">
        <v>59440462.539999999</v>
      </c>
      <c r="F303" s="45">
        <v>620505.93999999994</v>
      </c>
      <c r="G303" s="55">
        <f>E303-F303</f>
        <v>58819956.600000001</v>
      </c>
      <c r="H303" s="45">
        <f t="shared" si="30"/>
        <v>47629557.790000007</v>
      </c>
      <c r="I303" s="45">
        <f>SUM(I304:I307)</f>
        <v>47629557.790000007</v>
      </c>
      <c r="J303" s="45">
        <f>SUM(J304:J307)</f>
        <v>0</v>
      </c>
      <c r="K303" s="45">
        <f>SUM(K304:K307)</f>
        <v>0</v>
      </c>
      <c r="M303" s="71"/>
      <c r="N303" s="111"/>
    </row>
    <row r="304" spans="1:14" ht="25.5" x14ac:dyDescent="0.2">
      <c r="A304" s="12" t="s">
        <v>307</v>
      </c>
      <c r="B304" s="6" t="s">
        <v>306</v>
      </c>
      <c r="C304" s="15"/>
      <c r="D304" s="15"/>
      <c r="E304" s="32"/>
      <c r="F304" s="10"/>
      <c r="G304" s="32"/>
      <c r="H304" s="10">
        <f t="shared" si="30"/>
        <v>629559.4</v>
      </c>
      <c r="I304" s="10">
        <v>629559.4</v>
      </c>
      <c r="J304" s="10"/>
      <c r="K304" s="10"/>
      <c r="L304" s="70"/>
      <c r="M304" s="71"/>
      <c r="N304" s="111"/>
    </row>
    <row r="305" spans="1:14" ht="38.25" x14ac:dyDescent="0.2">
      <c r="A305" s="264" t="s">
        <v>56</v>
      </c>
      <c r="B305" s="226" t="s">
        <v>57</v>
      </c>
      <c r="C305" s="15"/>
      <c r="D305" s="15"/>
      <c r="E305" s="32"/>
      <c r="F305" s="97"/>
      <c r="G305" s="97"/>
      <c r="H305" s="10">
        <f t="shared" si="30"/>
        <v>2349999.92</v>
      </c>
      <c r="I305" s="10">
        <v>2349999.92</v>
      </c>
      <c r="J305" s="97"/>
      <c r="K305" s="97"/>
      <c r="L305" s="70"/>
      <c r="M305" s="71"/>
      <c r="N305" s="111"/>
    </row>
    <row r="306" spans="1:14" ht="38.25" x14ac:dyDescent="0.2">
      <c r="A306" s="197" t="s">
        <v>442</v>
      </c>
      <c r="B306" s="248" t="s">
        <v>58</v>
      </c>
      <c r="C306" s="216"/>
      <c r="D306" s="216"/>
      <c r="E306" s="101"/>
      <c r="F306" s="125"/>
      <c r="G306" s="125"/>
      <c r="H306" s="19">
        <f t="shared" si="30"/>
        <v>3571999.88</v>
      </c>
      <c r="I306" s="19">
        <v>3571999.88</v>
      </c>
      <c r="J306" s="125"/>
      <c r="K306" s="125"/>
      <c r="L306" s="70"/>
      <c r="M306" s="71"/>
      <c r="N306" s="111"/>
    </row>
    <row r="307" spans="1:14" ht="38.25" x14ac:dyDescent="0.2">
      <c r="A307" s="12" t="s">
        <v>443</v>
      </c>
      <c r="B307" s="6" t="s">
        <v>107</v>
      </c>
      <c r="C307" s="216"/>
      <c r="D307" s="216"/>
      <c r="E307" s="101"/>
      <c r="F307" s="125"/>
      <c r="G307" s="125"/>
      <c r="H307" s="19">
        <f t="shared" si="30"/>
        <v>41077998.590000004</v>
      </c>
      <c r="I307" s="19">
        <v>41077998.590000004</v>
      </c>
      <c r="J307" s="125"/>
      <c r="K307" s="125"/>
      <c r="L307" s="71"/>
      <c r="M307" s="71"/>
      <c r="N307" s="111"/>
    </row>
    <row r="308" spans="1:14" ht="31.5" customHeight="1" thickBot="1" x14ac:dyDescent="0.25">
      <c r="A308" s="198" t="s">
        <v>152</v>
      </c>
      <c r="B308" s="227"/>
      <c r="C308" s="16"/>
      <c r="D308" s="16"/>
      <c r="E308" s="34"/>
      <c r="F308" s="98"/>
      <c r="G308" s="98"/>
      <c r="H308" s="204">
        <f t="shared" si="30"/>
        <v>161412.6</v>
      </c>
      <c r="I308" s="204">
        <v>161412.6</v>
      </c>
      <c r="J308" s="211"/>
      <c r="K308" s="211"/>
      <c r="M308" s="71"/>
      <c r="N308" s="111"/>
    </row>
    <row r="309" spans="1:14" ht="38.25" x14ac:dyDescent="0.2">
      <c r="A309" s="223" t="s">
        <v>151</v>
      </c>
      <c r="B309" s="225" t="s">
        <v>52</v>
      </c>
      <c r="C309" s="41" t="s">
        <v>298</v>
      </c>
      <c r="D309" s="41" t="s">
        <v>261</v>
      </c>
      <c r="E309" s="200">
        <v>155350944.84</v>
      </c>
      <c r="F309" s="139">
        <v>145648172.05000001</v>
      </c>
      <c r="G309" s="200">
        <f>E309-F309</f>
        <v>9702772.7899999917</v>
      </c>
      <c r="H309" s="45">
        <f t="shared" si="30"/>
        <v>9702772.7899999991</v>
      </c>
      <c r="I309" s="45">
        <f>SUM(I310:I312)</f>
        <v>9702772.7899999991</v>
      </c>
      <c r="J309" s="45">
        <f>SUM(J310:J312)</f>
        <v>0</v>
      </c>
      <c r="K309" s="45">
        <f>SUM(K310:K312)</f>
        <v>0</v>
      </c>
      <c r="M309" s="71"/>
      <c r="N309" s="111"/>
    </row>
    <row r="310" spans="1:14" ht="25.5" x14ac:dyDescent="0.2">
      <c r="A310" s="264" t="s">
        <v>307</v>
      </c>
      <c r="B310" s="226" t="s">
        <v>306</v>
      </c>
      <c r="C310" s="123"/>
      <c r="D310" s="123"/>
      <c r="E310" s="195"/>
      <c r="F310" s="232"/>
      <c r="G310" s="232"/>
      <c r="H310" s="18">
        <f t="shared" si="30"/>
        <v>5900302.79</v>
      </c>
      <c r="I310" s="18">
        <v>5900302.79</v>
      </c>
      <c r="J310" s="128"/>
      <c r="K310" s="128"/>
      <c r="L310" s="70"/>
      <c r="M310" s="71"/>
      <c r="N310" s="111"/>
    </row>
    <row r="311" spans="1:14" ht="25.5" x14ac:dyDescent="0.2">
      <c r="A311" s="264" t="s">
        <v>269</v>
      </c>
      <c r="B311" s="226" t="s">
        <v>180</v>
      </c>
      <c r="C311" s="123"/>
      <c r="D311" s="123"/>
      <c r="E311" s="195"/>
      <c r="F311" s="232"/>
      <c r="G311" s="232"/>
      <c r="H311" s="18">
        <f t="shared" si="30"/>
        <v>2702470</v>
      </c>
      <c r="I311" s="18">
        <v>2702470</v>
      </c>
      <c r="J311" s="128"/>
      <c r="K311" s="128"/>
      <c r="L311" s="70"/>
      <c r="M311" s="71"/>
      <c r="N311" s="111"/>
    </row>
    <row r="312" spans="1:14" ht="25.5" x14ac:dyDescent="0.2">
      <c r="A312" s="264" t="s">
        <v>269</v>
      </c>
      <c r="B312" s="226" t="s">
        <v>277</v>
      </c>
      <c r="C312" s="15"/>
      <c r="D312" s="15"/>
      <c r="E312" s="258"/>
      <c r="F312" s="138"/>
      <c r="G312" s="138"/>
      <c r="H312" s="10">
        <f t="shared" si="30"/>
        <v>1100000</v>
      </c>
      <c r="I312" s="10">
        <v>1100000</v>
      </c>
      <c r="J312" s="97"/>
      <c r="K312" s="97"/>
      <c r="L312" s="70"/>
      <c r="M312" s="71"/>
      <c r="N312" s="111"/>
    </row>
    <row r="313" spans="1:14" ht="30" customHeight="1" x14ac:dyDescent="0.2">
      <c r="A313" s="264" t="s">
        <v>152</v>
      </c>
      <c r="B313" s="226"/>
      <c r="C313" s="15"/>
      <c r="D313" s="15"/>
      <c r="E313" s="258"/>
      <c r="F313" s="138"/>
      <c r="G313" s="138"/>
      <c r="H313" s="210">
        <f t="shared" si="30"/>
        <v>2568308.1800000002</v>
      </c>
      <c r="I313" s="210">
        <v>2568308.1800000002</v>
      </c>
      <c r="J313" s="209"/>
      <c r="K313" s="209"/>
      <c r="M313" s="71"/>
      <c r="N313" s="111"/>
    </row>
    <row r="314" spans="1:14" ht="31.5" customHeight="1" x14ac:dyDescent="0.2">
      <c r="A314" s="265" t="s">
        <v>153</v>
      </c>
      <c r="B314" s="266"/>
      <c r="C314" s="208"/>
      <c r="D314" s="208"/>
      <c r="E314" s="256"/>
      <c r="F314" s="257"/>
      <c r="G314" s="257"/>
      <c r="H314" s="207">
        <f t="shared" si="30"/>
        <v>77146.929999999993</v>
      </c>
      <c r="I314" s="210">
        <v>77146.929999999993</v>
      </c>
      <c r="J314" s="209"/>
      <c r="K314" s="209"/>
      <c r="M314" s="71"/>
      <c r="N314" s="111"/>
    </row>
    <row r="315" spans="1:14" ht="30" customHeight="1" thickBot="1" x14ac:dyDescent="0.25">
      <c r="A315" s="198" t="s">
        <v>188</v>
      </c>
      <c r="B315" s="227"/>
      <c r="C315" s="16"/>
      <c r="D315" s="16"/>
      <c r="E315" s="242"/>
      <c r="F315" s="236"/>
      <c r="G315" s="236"/>
      <c r="H315" s="204">
        <f t="shared" si="30"/>
        <v>887189.74</v>
      </c>
      <c r="I315" s="204">
        <v>887189.74</v>
      </c>
      <c r="J315" s="211"/>
      <c r="K315" s="211"/>
      <c r="M315" s="71"/>
      <c r="N315" s="111"/>
    </row>
    <row r="316" spans="1:14" ht="68.25" customHeight="1" x14ac:dyDescent="0.2">
      <c r="A316" s="223" t="s">
        <v>156</v>
      </c>
      <c r="B316" s="238" t="s">
        <v>52</v>
      </c>
      <c r="C316" s="41" t="s">
        <v>379</v>
      </c>
      <c r="D316" s="41" t="s">
        <v>261</v>
      </c>
      <c r="E316" s="200">
        <v>42309417.579999998</v>
      </c>
      <c r="F316" s="139">
        <v>42292457.270000003</v>
      </c>
      <c r="G316" s="200">
        <f>E316-F316</f>
        <v>16960.309999994934</v>
      </c>
      <c r="H316" s="45">
        <f t="shared" si="30"/>
        <v>16960.310000000001</v>
      </c>
      <c r="I316" s="45">
        <f>SUM(I317:I318)</f>
        <v>16960.310000000001</v>
      </c>
      <c r="J316" s="45">
        <f>SUM(J317:J318)</f>
        <v>0</v>
      </c>
      <c r="K316" s="45">
        <f>SUM(K317:K318)</f>
        <v>0</v>
      </c>
      <c r="M316" s="71"/>
      <c r="N316" s="111"/>
    </row>
    <row r="317" spans="1:14" ht="25.5" x14ac:dyDescent="0.2">
      <c r="A317" s="264" t="s">
        <v>307</v>
      </c>
      <c r="B317" s="226" t="s">
        <v>306</v>
      </c>
      <c r="C317" s="15"/>
      <c r="D317" s="15"/>
      <c r="E317" s="258"/>
      <c r="F317" s="138"/>
      <c r="G317" s="138"/>
      <c r="H317" s="18">
        <f t="shared" si="30"/>
        <v>385</v>
      </c>
      <c r="I317" s="10">
        <v>385</v>
      </c>
      <c r="J317" s="97"/>
      <c r="K317" s="97"/>
      <c r="L317" s="70"/>
      <c r="M317" s="71"/>
      <c r="N317" s="111"/>
    </row>
    <row r="318" spans="1:14" ht="25.5" x14ac:dyDescent="0.2">
      <c r="A318" s="264" t="s">
        <v>269</v>
      </c>
      <c r="B318" s="226" t="s">
        <v>181</v>
      </c>
      <c r="C318" s="15"/>
      <c r="D318" s="15"/>
      <c r="E318" s="258"/>
      <c r="F318" s="138"/>
      <c r="G318" s="138"/>
      <c r="H318" s="18">
        <f t="shared" si="30"/>
        <v>16575.310000000001</v>
      </c>
      <c r="I318" s="10">
        <v>16575.310000000001</v>
      </c>
      <c r="J318" s="97"/>
      <c r="K318" s="97"/>
      <c r="L318" s="70"/>
      <c r="M318" s="71"/>
      <c r="N318" s="111"/>
    </row>
    <row r="319" spans="1:14" ht="30" customHeight="1" thickBot="1" x14ac:dyDescent="0.25">
      <c r="A319" s="198" t="s">
        <v>152</v>
      </c>
      <c r="B319" s="227"/>
      <c r="C319" s="16"/>
      <c r="D319" s="16"/>
      <c r="E319" s="242"/>
      <c r="F319" s="236"/>
      <c r="G319" s="236"/>
      <c r="H319" s="204">
        <f t="shared" si="30"/>
        <v>7268.7</v>
      </c>
      <c r="I319" s="204">
        <v>7268.7</v>
      </c>
      <c r="J319" s="211"/>
      <c r="K319" s="211"/>
      <c r="M319" s="71"/>
      <c r="N319" s="111"/>
    </row>
    <row r="320" spans="1:14" ht="68.25" customHeight="1" x14ac:dyDescent="0.2">
      <c r="A320" s="223" t="s">
        <v>157</v>
      </c>
      <c r="B320" s="238" t="s">
        <v>52</v>
      </c>
      <c r="C320" s="41" t="s">
        <v>379</v>
      </c>
      <c r="D320" s="41" t="s">
        <v>261</v>
      </c>
      <c r="E320" s="200">
        <v>41497297.600000001</v>
      </c>
      <c r="F320" s="139">
        <v>41478545.060000002</v>
      </c>
      <c r="G320" s="200">
        <f>E320-F320</f>
        <v>18752.539999999106</v>
      </c>
      <c r="H320" s="45">
        <f t="shared" si="30"/>
        <v>18752.54</v>
      </c>
      <c r="I320" s="45">
        <f>SUM(I321:I322)</f>
        <v>18752.54</v>
      </c>
      <c r="J320" s="45">
        <f>SUM(J321:J322)</f>
        <v>0</v>
      </c>
      <c r="K320" s="45">
        <f>SUM(K321:K322)</f>
        <v>0</v>
      </c>
      <c r="M320" s="71"/>
      <c r="N320" s="111"/>
    </row>
    <row r="321" spans="1:14" ht="25.5" x14ac:dyDescent="0.2">
      <c r="A321" s="264" t="s">
        <v>307</v>
      </c>
      <c r="B321" s="226" t="s">
        <v>306</v>
      </c>
      <c r="C321" s="15"/>
      <c r="D321" s="15"/>
      <c r="E321" s="258"/>
      <c r="F321" s="138"/>
      <c r="G321" s="138"/>
      <c r="H321" s="10">
        <f>I321+J321+K321</f>
        <v>385</v>
      </c>
      <c r="I321" s="10">
        <v>385</v>
      </c>
      <c r="J321" s="97"/>
      <c r="K321" s="97"/>
      <c r="L321" s="70"/>
      <c r="M321" s="71"/>
      <c r="N321" s="111"/>
    </row>
    <row r="322" spans="1:14" ht="25.5" x14ac:dyDescent="0.2">
      <c r="A322" s="264" t="s">
        <v>269</v>
      </c>
      <c r="B322" s="226" t="s">
        <v>179</v>
      </c>
      <c r="C322" s="15"/>
      <c r="D322" s="15"/>
      <c r="E322" s="258"/>
      <c r="F322" s="138"/>
      <c r="G322" s="138"/>
      <c r="H322" s="10">
        <f>I322+J322+K322</f>
        <v>18367.54</v>
      </c>
      <c r="I322" s="10">
        <v>18367.54</v>
      </c>
      <c r="J322" s="97"/>
      <c r="K322" s="97"/>
      <c r="L322" s="70"/>
      <c r="M322" s="71"/>
      <c r="N322" s="111"/>
    </row>
    <row r="323" spans="1:14" ht="32.25" customHeight="1" thickBot="1" x14ac:dyDescent="0.25">
      <c r="A323" s="267" t="s">
        <v>152</v>
      </c>
      <c r="B323" s="239"/>
      <c r="C323" s="130"/>
      <c r="D323" s="130"/>
      <c r="E323" s="259"/>
      <c r="F323" s="235"/>
      <c r="G323" s="235"/>
      <c r="H323" s="206">
        <f t="shared" si="30"/>
        <v>8036.8</v>
      </c>
      <c r="I323" s="206">
        <v>8036.8</v>
      </c>
      <c r="J323" s="205"/>
      <c r="K323" s="205"/>
      <c r="M323" s="71"/>
      <c r="N323" s="111"/>
    </row>
    <row r="324" spans="1:14" ht="63.75" x14ac:dyDescent="0.2">
      <c r="A324" s="268" t="s">
        <v>158</v>
      </c>
      <c r="B324" s="238" t="s">
        <v>52</v>
      </c>
      <c r="C324" s="41" t="s">
        <v>379</v>
      </c>
      <c r="D324" s="41" t="s">
        <v>261</v>
      </c>
      <c r="E324" s="200">
        <v>50029021.490000002</v>
      </c>
      <c r="F324" s="139">
        <v>47945914.950000003</v>
      </c>
      <c r="G324" s="200">
        <f>E324-F324</f>
        <v>2083106.5399999991</v>
      </c>
      <c r="H324" s="45">
        <f t="shared" si="30"/>
        <v>2083106.54</v>
      </c>
      <c r="I324" s="45">
        <f>SUM(I325:I327)</f>
        <v>2083106.54</v>
      </c>
      <c r="J324" s="45">
        <f>SUM(J325:J327)</f>
        <v>0</v>
      </c>
      <c r="K324" s="45">
        <f>SUM(K325:K327)</f>
        <v>0</v>
      </c>
      <c r="M324" s="71"/>
      <c r="N324" s="111"/>
    </row>
    <row r="325" spans="1:14" ht="25.5" x14ac:dyDescent="0.2">
      <c r="A325" s="264" t="s">
        <v>307</v>
      </c>
      <c r="B325" s="226" t="s">
        <v>306</v>
      </c>
      <c r="C325" s="15"/>
      <c r="D325" s="15"/>
      <c r="E325" s="258"/>
      <c r="F325" s="138"/>
      <c r="G325" s="138"/>
      <c r="H325" s="10">
        <f t="shared" si="30"/>
        <v>385</v>
      </c>
      <c r="I325" s="10">
        <v>385</v>
      </c>
      <c r="J325" s="97"/>
      <c r="K325" s="97"/>
      <c r="L325" s="70"/>
      <c r="M325" s="71"/>
      <c r="N325" s="111"/>
    </row>
    <row r="326" spans="1:14" ht="25.5" x14ac:dyDescent="0.2">
      <c r="A326" s="264" t="s">
        <v>269</v>
      </c>
      <c r="B326" s="226" t="s">
        <v>184</v>
      </c>
      <c r="C326" s="15"/>
      <c r="D326" s="15"/>
      <c r="E326" s="258"/>
      <c r="F326" s="138"/>
      <c r="G326" s="138"/>
      <c r="H326" s="10">
        <f t="shared" si="30"/>
        <v>182721.54</v>
      </c>
      <c r="I326" s="10">
        <v>182721.54</v>
      </c>
      <c r="J326" s="97"/>
      <c r="K326" s="97"/>
      <c r="L326" s="70"/>
      <c r="M326" s="71"/>
      <c r="N326" s="111"/>
    </row>
    <row r="327" spans="1:14" ht="25.5" x14ac:dyDescent="0.2">
      <c r="A327" s="264" t="s">
        <v>269</v>
      </c>
      <c r="B327" s="226" t="s">
        <v>281</v>
      </c>
      <c r="C327" s="15"/>
      <c r="D327" s="15"/>
      <c r="E327" s="258"/>
      <c r="F327" s="138"/>
      <c r="G327" s="138"/>
      <c r="H327" s="10">
        <f t="shared" si="30"/>
        <v>1900000</v>
      </c>
      <c r="I327" s="10">
        <v>1900000</v>
      </c>
      <c r="J327" s="97"/>
      <c r="K327" s="97"/>
      <c r="L327" s="70"/>
      <c r="M327" s="71"/>
      <c r="N327" s="111"/>
    </row>
    <row r="328" spans="1:14" ht="31.5" customHeight="1" thickBot="1" x14ac:dyDescent="0.25">
      <c r="A328" s="267" t="s">
        <v>152</v>
      </c>
      <c r="B328" s="269"/>
      <c r="C328" s="212"/>
      <c r="D328" s="130"/>
      <c r="E328" s="259"/>
      <c r="F328" s="235"/>
      <c r="G328" s="235"/>
      <c r="H328" s="206">
        <f t="shared" si="30"/>
        <v>8036.8</v>
      </c>
      <c r="I328" s="206">
        <v>8036.8</v>
      </c>
      <c r="J328" s="213"/>
      <c r="K328" s="214"/>
      <c r="M328" s="71"/>
      <c r="N328" s="111"/>
    </row>
    <row r="329" spans="1:14" ht="63.75" x14ac:dyDescent="0.2">
      <c r="A329" s="223" t="s">
        <v>159</v>
      </c>
      <c r="B329" s="238" t="s">
        <v>52</v>
      </c>
      <c r="C329" s="41" t="s">
        <v>379</v>
      </c>
      <c r="D329" s="41" t="s">
        <v>261</v>
      </c>
      <c r="E329" s="200">
        <v>40300585.469999999</v>
      </c>
      <c r="F329" s="139">
        <v>40281832.93</v>
      </c>
      <c r="G329" s="200">
        <f>E329-F329</f>
        <v>18752.539999999106</v>
      </c>
      <c r="H329" s="45">
        <f t="shared" si="30"/>
        <v>18752.54</v>
      </c>
      <c r="I329" s="45">
        <f>SUM(I330:I331)</f>
        <v>18752.54</v>
      </c>
      <c r="J329" s="45">
        <f>SUM(J330:J331)</f>
        <v>0</v>
      </c>
      <c r="K329" s="45">
        <f>SUM(K330:K331)</f>
        <v>0</v>
      </c>
      <c r="M329" s="71"/>
      <c r="N329" s="111"/>
    </row>
    <row r="330" spans="1:14" ht="25.5" x14ac:dyDescent="0.2">
      <c r="A330" s="264" t="s">
        <v>307</v>
      </c>
      <c r="B330" s="226" t="s">
        <v>306</v>
      </c>
      <c r="C330" s="15"/>
      <c r="D330" s="15"/>
      <c r="E330" s="258"/>
      <c r="F330" s="138"/>
      <c r="G330" s="138"/>
      <c r="H330" s="10">
        <f>I330+J330+K330</f>
        <v>385</v>
      </c>
      <c r="I330" s="10">
        <v>385</v>
      </c>
      <c r="J330" s="97"/>
      <c r="K330" s="97"/>
      <c r="L330" s="70"/>
      <c r="M330" s="71"/>
      <c r="N330" s="111"/>
    </row>
    <row r="331" spans="1:14" ht="25.5" x14ac:dyDescent="0.2">
      <c r="A331" s="264" t="s">
        <v>269</v>
      </c>
      <c r="B331" s="226" t="s">
        <v>185</v>
      </c>
      <c r="C331" s="15"/>
      <c r="D331" s="15"/>
      <c r="E331" s="258"/>
      <c r="F331" s="138"/>
      <c r="G331" s="138"/>
      <c r="H331" s="10">
        <f>I331+J331+K331</f>
        <v>18367.54</v>
      </c>
      <c r="I331" s="10">
        <v>18367.54</v>
      </c>
      <c r="J331" s="97"/>
      <c r="K331" s="97"/>
      <c r="L331" s="70"/>
      <c r="M331" s="71"/>
      <c r="N331" s="111"/>
    </row>
    <row r="332" spans="1:14" ht="31.5" customHeight="1" thickBot="1" x14ac:dyDescent="0.25">
      <c r="A332" s="267" t="s">
        <v>152</v>
      </c>
      <c r="B332" s="239"/>
      <c r="C332" s="130"/>
      <c r="D332" s="130"/>
      <c r="E332" s="259"/>
      <c r="F332" s="235"/>
      <c r="G332" s="235"/>
      <c r="H332" s="206">
        <f t="shared" si="30"/>
        <v>8036.8</v>
      </c>
      <c r="I332" s="206">
        <v>8036.8</v>
      </c>
      <c r="J332" s="205"/>
      <c r="K332" s="205"/>
      <c r="M332" s="71"/>
      <c r="N332" s="111"/>
    </row>
    <row r="333" spans="1:14" ht="68.25" customHeight="1" x14ac:dyDescent="0.2">
      <c r="A333" s="223" t="s">
        <v>160</v>
      </c>
      <c r="B333" s="238" t="s">
        <v>52</v>
      </c>
      <c r="C333" s="41" t="s">
        <v>379</v>
      </c>
      <c r="D333" s="41" t="s">
        <v>261</v>
      </c>
      <c r="E333" s="200">
        <v>35457975.020000003</v>
      </c>
      <c r="F333" s="139">
        <v>33714700.740000002</v>
      </c>
      <c r="G333" s="200">
        <f>E333-F333</f>
        <v>1743274.2800000012</v>
      </c>
      <c r="H333" s="45">
        <f t="shared" si="30"/>
        <v>1743274.28</v>
      </c>
      <c r="I333" s="45">
        <f>SUM(I334:I336)</f>
        <v>1743274.28</v>
      </c>
      <c r="J333" s="45">
        <f>SUM(J334:J336)</f>
        <v>0</v>
      </c>
      <c r="K333" s="45">
        <f>SUM(K334:K336)</f>
        <v>0</v>
      </c>
      <c r="M333" s="71"/>
      <c r="N333" s="111"/>
    </row>
    <row r="334" spans="1:14" ht="25.5" x14ac:dyDescent="0.2">
      <c r="A334" s="264" t="s">
        <v>307</v>
      </c>
      <c r="B334" s="226" t="s">
        <v>306</v>
      </c>
      <c r="C334" s="15"/>
      <c r="D334" s="15"/>
      <c r="E334" s="258"/>
      <c r="F334" s="138"/>
      <c r="G334" s="138"/>
      <c r="H334" s="10">
        <f t="shared" si="30"/>
        <v>385</v>
      </c>
      <c r="I334" s="10">
        <v>385</v>
      </c>
      <c r="J334" s="97"/>
      <c r="K334" s="97"/>
      <c r="L334" s="70"/>
      <c r="M334" s="71"/>
      <c r="N334" s="111"/>
    </row>
    <row r="335" spans="1:14" ht="25.5" x14ac:dyDescent="0.2">
      <c r="A335" s="264" t="s">
        <v>269</v>
      </c>
      <c r="B335" s="226" t="s">
        <v>183</v>
      </c>
      <c r="C335" s="15"/>
      <c r="D335" s="15"/>
      <c r="E335" s="258"/>
      <c r="F335" s="138"/>
      <c r="G335" s="138"/>
      <c r="H335" s="10">
        <f t="shared" si="30"/>
        <v>143258.31</v>
      </c>
      <c r="I335" s="10">
        <v>143258.31</v>
      </c>
      <c r="J335" s="97"/>
      <c r="K335" s="97"/>
      <c r="L335" s="70"/>
      <c r="M335" s="71"/>
      <c r="N335" s="111"/>
    </row>
    <row r="336" spans="1:14" ht="25.5" x14ac:dyDescent="0.2">
      <c r="A336" s="264" t="s">
        <v>269</v>
      </c>
      <c r="B336" s="226" t="s">
        <v>280</v>
      </c>
      <c r="C336" s="15"/>
      <c r="D336" s="15"/>
      <c r="E336" s="258"/>
      <c r="F336" s="138"/>
      <c r="G336" s="138"/>
      <c r="H336" s="10">
        <f t="shared" si="30"/>
        <v>1599630.97</v>
      </c>
      <c r="I336" s="10">
        <v>1599630.97</v>
      </c>
      <c r="J336" s="97"/>
      <c r="K336" s="97"/>
      <c r="L336" s="70"/>
      <c r="M336" s="71"/>
      <c r="N336" s="111"/>
    </row>
    <row r="337" spans="1:14" ht="31.5" customHeight="1" thickBot="1" x14ac:dyDescent="0.25">
      <c r="A337" s="198" t="s">
        <v>152</v>
      </c>
      <c r="B337" s="227"/>
      <c r="C337" s="16"/>
      <c r="D337" s="16"/>
      <c r="E337" s="242"/>
      <c r="F337" s="236"/>
      <c r="G337" s="236"/>
      <c r="H337" s="204">
        <f t="shared" si="30"/>
        <v>7268.7</v>
      </c>
      <c r="I337" s="204">
        <v>7268.7</v>
      </c>
      <c r="J337" s="211"/>
      <c r="K337" s="211"/>
      <c r="M337" s="71"/>
      <c r="N337" s="111"/>
    </row>
    <row r="338" spans="1:14" ht="63.75" x14ac:dyDescent="0.2">
      <c r="A338" s="270" t="s">
        <v>161</v>
      </c>
      <c r="B338" s="238" t="s">
        <v>52</v>
      </c>
      <c r="C338" s="41" t="s">
        <v>379</v>
      </c>
      <c r="D338" s="41" t="s">
        <v>261</v>
      </c>
      <c r="E338" s="200">
        <v>39929487.43</v>
      </c>
      <c r="F338" s="139">
        <v>37885844.119999997</v>
      </c>
      <c r="G338" s="200">
        <f>E338-F338</f>
        <v>2043643.3100000024</v>
      </c>
      <c r="H338" s="108">
        <f t="shared" si="30"/>
        <v>2043643.31</v>
      </c>
      <c r="I338" s="108">
        <f>SUM(I339:I341)</f>
        <v>2043643.31</v>
      </c>
      <c r="J338" s="108">
        <f>SUM(J339:J341)</f>
        <v>0</v>
      </c>
      <c r="K338" s="108">
        <f>SUM(K339:K341)</f>
        <v>0</v>
      </c>
      <c r="M338" s="71"/>
      <c r="N338" s="111"/>
    </row>
    <row r="339" spans="1:14" ht="25.5" x14ac:dyDescent="0.2">
      <c r="A339" s="264" t="s">
        <v>307</v>
      </c>
      <c r="B339" s="226" t="s">
        <v>306</v>
      </c>
      <c r="C339" s="15"/>
      <c r="D339" s="15"/>
      <c r="E339" s="258"/>
      <c r="F339" s="138"/>
      <c r="G339" s="138"/>
      <c r="H339" s="10">
        <f t="shared" si="30"/>
        <v>385</v>
      </c>
      <c r="I339" s="10">
        <v>385</v>
      </c>
      <c r="J339" s="97"/>
      <c r="K339" s="97"/>
      <c r="L339" s="70"/>
      <c r="M339" s="71"/>
      <c r="N339" s="111"/>
    </row>
    <row r="340" spans="1:14" ht="25.5" x14ac:dyDescent="0.2">
      <c r="A340" s="264" t="s">
        <v>269</v>
      </c>
      <c r="B340" s="226" t="s">
        <v>182</v>
      </c>
      <c r="C340" s="15"/>
      <c r="D340" s="15"/>
      <c r="E340" s="258"/>
      <c r="F340" s="138"/>
      <c r="G340" s="138"/>
      <c r="H340" s="10">
        <f t="shared" si="30"/>
        <v>143258.31</v>
      </c>
      <c r="I340" s="10">
        <v>143258.31</v>
      </c>
      <c r="J340" s="97"/>
      <c r="K340" s="97"/>
      <c r="L340" s="70"/>
      <c r="M340" s="71"/>
      <c r="N340" s="111"/>
    </row>
    <row r="341" spans="1:14" ht="25.5" x14ac:dyDescent="0.2">
      <c r="A341" s="264" t="s">
        <v>269</v>
      </c>
      <c r="B341" s="226" t="s">
        <v>278</v>
      </c>
      <c r="C341" s="15"/>
      <c r="D341" s="15"/>
      <c r="E341" s="32"/>
      <c r="F341" s="97"/>
      <c r="G341" s="97"/>
      <c r="H341" s="10">
        <f t="shared" si="30"/>
        <v>1900000</v>
      </c>
      <c r="I341" s="10">
        <v>1900000</v>
      </c>
      <c r="J341" s="97"/>
      <c r="K341" s="97"/>
      <c r="L341" s="70"/>
      <c r="M341" s="71"/>
      <c r="N341" s="111"/>
    </row>
    <row r="342" spans="1:14" ht="33" customHeight="1" thickBot="1" x14ac:dyDescent="0.25">
      <c r="A342" s="198" t="s">
        <v>152</v>
      </c>
      <c r="B342" s="227"/>
      <c r="C342" s="16"/>
      <c r="D342" s="16"/>
      <c r="E342" s="34"/>
      <c r="F342" s="98"/>
      <c r="G342" s="98"/>
      <c r="H342" s="204">
        <f t="shared" si="30"/>
        <v>7268.7</v>
      </c>
      <c r="I342" s="204">
        <v>7268.7</v>
      </c>
      <c r="J342" s="98"/>
      <c r="K342" s="98"/>
      <c r="M342" s="71"/>
      <c r="N342" s="111"/>
    </row>
    <row r="343" spans="1:14" ht="20.25" customHeight="1" thickBot="1" x14ac:dyDescent="0.25">
      <c r="A343" s="76" t="s">
        <v>377</v>
      </c>
      <c r="B343" s="167"/>
      <c r="C343" s="168"/>
      <c r="D343" s="168"/>
      <c r="E343" s="169"/>
      <c r="F343" s="169"/>
      <c r="G343" s="169"/>
      <c r="H343" s="109">
        <f t="shared" si="30"/>
        <v>1391592236.79</v>
      </c>
      <c r="I343" s="109">
        <f>I344+I355+I360+I363</f>
        <v>430153368.45999998</v>
      </c>
      <c r="J343" s="109">
        <f>J344+J355+J360+J363</f>
        <v>463904589.37</v>
      </c>
      <c r="K343" s="109">
        <f>K344+K355+K360+K363</f>
        <v>497534278.95999998</v>
      </c>
      <c r="L343" s="3"/>
      <c r="M343" s="71"/>
    </row>
    <row r="344" spans="1:14" ht="40.5" customHeight="1" x14ac:dyDescent="0.2">
      <c r="A344" s="46" t="s">
        <v>339</v>
      </c>
      <c r="B344" s="57" t="s">
        <v>52</v>
      </c>
      <c r="C344" s="41" t="s">
        <v>340</v>
      </c>
      <c r="D344" s="41" t="s">
        <v>344</v>
      </c>
      <c r="E344" s="139">
        <v>740112620</v>
      </c>
      <c r="F344" s="139">
        <v>517047539.38999999</v>
      </c>
      <c r="G344" s="139">
        <f>E344-F344</f>
        <v>223065080.61000001</v>
      </c>
      <c r="H344" s="45">
        <f t="shared" ref="H344:H359" si="31">I344+J344+K344</f>
        <v>430153368.45999998</v>
      </c>
      <c r="I344" s="45">
        <f>SUM(I345:I351)</f>
        <v>430153368.45999998</v>
      </c>
      <c r="J344" s="45">
        <f>SUM(J345:J351)</f>
        <v>0</v>
      </c>
      <c r="K344" s="45">
        <f>SUM(K345:K351)</f>
        <v>0</v>
      </c>
      <c r="M344" s="71"/>
    </row>
    <row r="345" spans="1:14" ht="25.5" x14ac:dyDescent="0.2">
      <c r="A345" s="12" t="s">
        <v>309</v>
      </c>
      <c r="B345" s="6" t="s">
        <v>306</v>
      </c>
      <c r="C345" s="123"/>
      <c r="D345" s="123"/>
      <c r="E345" s="233"/>
      <c r="F345" s="233"/>
      <c r="G345" s="233"/>
      <c r="H345" s="10">
        <f t="shared" si="31"/>
        <v>610000</v>
      </c>
      <c r="I345" s="18">
        <v>610000</v>
      </c>
      <c r="J345" s="18"/>
      <c r="K345" s="18"/>
      <c r="L345" s="70"/>
      <c r="M345" s="71"/>
    </row>
    <row r="346" spans="1:14" ht="38.25" x14ac:dyDescent="0.2">
      <c r="A346" s="264" t="s">
        <v>458</v>
      </c>
      <c r="B346" s="226" t="s">
        <v>106</v>
      </c>
      <c r="C346" s="123"/>
      <c r="D346" s="123"/>
      <c r="E346" s="233"/>
      <c r="F346" s="233"/>
      <c r="G346" s="233"/>
      <c r="H346" s="10">
        <f t="shared" si="31"/>
        <v>4295433.68</v>
      </c>
      <c r="I346" s="18">
        <v>4295433.68</v>
      </c>
      <c r="J346" s="18"/>
      <c r="K346" s="18"/>
      <c r="L346" s="71"/>
      <c r="M346" s="71"/>
    </row>
    <row r="347" spans="1:14" ht="38.25" x14ac:dyDescent="0.2">
      <c r="A347" s="12" t="s">
        <v>458</v>
      </c>
      <c r="B347" s="6" t="s">
        <v>77</v>
      </c>
      <c r="C347" s="99"/>
      <c r="D347" s="99"/>
      <c r="E347" s="97"/>
      <c r="F347" s="97"/>
      <c r="G347" s="97"/>
      <c r="H347" s="10">
        <f t="shared" si="31"/>
        <v>0</v>
      </c>
      <c r="I347" s="10"/>
      <c r="J347" s="10"/>
      <c r="K347" s="166"/>
      <c r="L347" s="71"/>
      <c r="M347" s="71"/>
      <c r="N347" s="71"/>
    </row>
    <row r="348" spans="1:14" ht="38.25" x14ac:dyDescent="0.2">
      <c r="A348" s="264" t="s">
        <v>444</v>
      </c>
      <c r="B348" s="226" t="s">
        <v>98</v>
      </c>
      <c r="C348" s="99"/>
      <c r="D348" s="99"/>
      <c r="E348" s="97"/>
      <c r="F348" s="97"/>
      <c r="G348" s="97"/>
      <c r="H348" s="10">
        <f t="shared" si="31"/>
        <v>34019834.780000001</v>
      </c>
      <c r="I348" s="10">
        <v>34019834.780000001</v>
      </c>
      <c r="J348" s="10"/>
      <c r="K348" s="166"/>
      <c r="L348" s="71"/>
      <c r="M348" s="71"/>
      <c r="N348" s="71"/>
    </row>
    <row r="349" spans="1:14" ht="38.25" x14ac:dyDescent="0.2">
      <c r="A349" s="12" t="s">
        <v>444</v>
      </c>
      <c r="B349" s="6" t="s">
        <v>78</v>
      </c>
      <c r="C349" s="99"/>
      <c r="D349" s="99"/>
      <c r="E349" s="97"/>
      <c r="F349" s="97"/>
      <c r="G349" s="97"/>
      <c r="H349" s="10">
        <f t="shared" si="31"/>
        <v>0</v>
      </c>
      <c r="I349" s="10"/>
      <c r="J349" s="97"/>
      <c r="K349" s="155"/>
      <c r="L349" s="71"/>
      <c r="M349" s="71"/>
      <c r="N349" s="71"/>
    </row>
    <row r="350" spans="1:14" ht="38.25" x14ac:dyDescent="0.2">
      <c r="A350" s="264" t="s">
        <v>445</v>
      </c>
      <c r="B350" s="226" t="s">
        <v>99</v>
      </c>
      <c r="C350" s="99"/>
      <c r="D350" s="99"/>
      <c r="E350" s="97"/>
      <c r="F350" s="97"/>
      <c r="G350" s="97"/>
      <c r="H350" s="10">
        <f t="shared" si="31"/>
        <v>391228100</v>
      </c>
      <c r="I350" s="10">
        <v>391228100</v>
      </c>
      <c r="J350" s="97"/>
      <c r="K350" s="155"/>
      <c r="L350" s="71"/>
      <c r="M350" s="71"/>
      <c r="N350" s="71"/>
    </row>
    <row r="351" spans="1:14" ht="38.25" x14ac:dyDescent="0.2">
      <c r="A351" s="12" t="s">
        <v>445</v>
      </c>
      <c r="B351" s="6" t="s">
        <v>79</v>
      </c>
      <c r="C351" s="99"/>
      <c r="D351" s="99"/>
      <c r="E351" s="97"/>
      <c r="F351" s="97"/>
      <c r="G351" s="97"/>
      <c r="H351" s="10">
        <f t="shared" si="31"/>
        <v>0</v>
      </c>
      <c r="I351" s="10"/>
      <c r="J351" s="97"/>
      <c r="K351" s="155"/>
      <c r="L351" s="71"/>
      <c r="M351" s="71"/>
      <c r="N351" s="71"/>
    </row>
    <row r="352" spans="1:14" ht="30" customHeight="1" x14ac:dyDescent="0.2">
      <c r="A352" s="12" t="s">
        <v>152</v>
      </c>
      <c r="B352" s="6"/>
      <c r="C352" s="99"/>
      <c r="D352" s="99"/>
      <c r="E352" s="97"/>
      <c r="F352" s="97"/>
      <c r="G352" s="97"/>
      <c r="H352" s="210">
        <f t="shared" si="31"/>
        <v>31200.080000000002</v>
      </c>
      <c r="I352" s="210">
        <v>31200.080000000002</v>
      </c>
      <c r="J352" s="209"/>
      <c r="K352" s="286"/>
      <c r="L352" s="71"/>
      <c r="M352" s="71"/>
      <c r="N352" s="71"/>
    </row>
    <row r="353" spans="1:14" ht="30.75" customHeight="1" x14ac:dyDescent="0.2">
      <c r="A353" s="12" t="s">
        <v>153</v>
      </c>
      <c r="B353" s="6"/>
      <c r="C353" s="99"/>
      <c r="D353" s="99"/>
      <c r="E353" s="97"/>
      <c r="F353" s="97"/>
      <c r="G353" s="97"/>
      <c r="H353" s="210">
        <f t="shared" si="31"/>
        <v>621505.68000000005</v>
      </c>
      <c r="I353" s="210">
        <v>621505.68000000005</v>
      </c>
      <c r="J353" s="209"/>
      <c r="K353" s="286"/>
      <c r="L353" s="71"/>
      <c r="M353" s="71"/>
      <c r="N353" s="71"/>
    </row>
    <row r="354" spans="1:14" ht="32.25" customHeight="1" thickBot="1" x14ac:dyDescent="0.25">
      <c r="A354" s="20" t="s">
        <v>188</v>
      </c>
      <c r="B354" s="7"/>
      <c r="C354" s="116"/>
      <c r="D354" s="116"/>
      <c r="E354" s="98"/>
      <c r="F354" s="98"/>
      <c r="G354" s="98"/>
      <c r="H354" s="204">
        <f t="shared" si="31"/>
        <v>7147315.29</v>
      </c>
      <c r="I354" s="204">
        <v>7147315.29</v>
      </c>
      <c r="J354" s="211"/>
      <c r="K354" s="285"/>
      <c r="L354" s="71"/>
      <c r="M354" s="71"/>
      <c r="N354" s="71"/>
    </row>
    <row r="355" spans="1:14" ht="25.5" x14ac:dyDescent="0.2">
      <c r="A355" s="46" t="s">
        <v>380</v>
      </c>
      <c r="B355" s="47" t="s">
        <v>52</v>
      </c>
      <c r="C355" s="41" t="s">
        <v>340</v>
      </c>
      <c r="D355" s="41" t="s">
        <v>429</v>
      </c>
      <c r="E355" s="200">
        <v>853590570</v>
      </c>
      <c r="F355" s="45">
        <v>13507118.609999999</v>
      </c>
      <c r="G355" s="55">
        <f>E355-F355</f>
        <v>840083451.38999999</v>
      </c>
      <c r="H355" s="45">
        <f t="shared" si="31"/>
        <v>917938868.32999992</v>
      </c>
      <c r="I355" s="45">
        <f>SUM(I356:I358)</f>
        <v>0</v>
      </c>
      <c r="J355" s="45">
        <f>SUM(J356:J358)</f>
        <v>463904589.37</v>
      </c>
      <c r="K355" s="45">
        <f>SUM(K356:K358)</f>
        <v>454034278.95999998</v>
      </c>
      <c r="M355" s="71"/>
    </row>
    <row r="356" spans="1:14" ht="38.25" x14ac:dyDescent="0.2">
      <c r="A356" s="12" t="s">
        <v>458</v>
      </c>
      <c r="B356" s="6" t="s">
        <v>74</v>
      </c>
      <c r="C356" s="99"/>
      <c r="D356" s="99"/>
      <c r="E356" s="97"/>
      <c r="F356" s="97"/>
      <c r="G356" s="97"/>
      <c r="H356" s="10">
        <f t="shared" si="31"/>
        <v>9179388.6799999997</v>
      </c>
      <c r="I356" s="10"/>
      <c r="J356" s="10">
        <v>4639045.8899999997</v>
      </c>
      <c r="K356" s="10">
        <v>4540342.79</v>
      </c>
      <c r="M356" s="71"/>
      <c r="N356" s="71"/>
    </row>
    <row r="357" spans="1:14" ht="38.25" x14ac:dyDescent="0.2">
      <c r="A357" s="12" t="s">
        <v>444</v>
      </c>
      <c r="B357" s="6" t="s">
        <v>75</v>
      </c>
      <c r="C357" s="153"/>
      <c r="D357" s="153"/>
      <c r="E357" s="125"/>
      <c r="F357" s="125"/>
      <c r="G357" s="125"/>
      <c r="H357" s="10">
        <f t="shared" si="31"/>
        <v>63710879.649999999</v>
      </c>
      <c r="I357" s="125"/>
      <c r="J357" s="19">
        <v>36741243.479999997</v>
      </c>
      <c r="K357" s="19">
        <v>26969636.170000002</v>
      </c>
      <c r="M357" s="71"/>
      <c r="N357" s="71"/>
    </row>
    <row r="358" spans="1:14" ht="38.25" x14ac:dyDescent="0.2">
      <c r="A358" s="72" t="s">
        <v>445</v>
      </c>
      <c r="B358" s="215" t="s">
        <v>76</v>
      </c>
      <c r="C358" s="153"/>
      <c r="D358" s="153"/>
      <c r="E358" s="125"/>
      <c r="F358" s="125"/>
      <c r="G358" s="125"/>
      <c r="H358" s="19">
        <f t="shared" si="31"/>
        <v>845048600</v>
      </c>
      <c r="I358" s="125"/>
      <c r="J358" s="19">
        <v>422524300</v>
      </c>
      <c r="K358" s="19">
        <v>422524300</v>
      </c>
      <c r="L358" s="71"/>
      <c r="M358" s="71"/>
    </row>
    <row r="359" spans="1:14" ht="31.5" customHeight="1" thickBot="1" x14ac:dyDescent="0.25">
      <c r="A359" s="20" t="s">
        <v>152</v>
      </c>
      <c r="B359" s="7"/>
      <c r="C359" s="116"/>
      <c r="D359" s="116"/>
      <c r="E359" s="98"/>
      <c r="F359" s="98"/>
      <c r="G359" s="98"/>
      <c r="H359" s="204">
        <f t="shared" si="31"/>
        <v>9511713.5299999993</v>
      </c>
      <c r="I359" s="204">
        <v>9511713.5299999993</v>
      </c>
      <c r="J359" s="204"/>
      <c r="K359" s="204"/>
      <c r="L359" s="71"/>
      <c r="M359" s="71"/>
    </row>
    <row r="360" spans="1:14" ht="27.75" customHeight="1" x14ac:dyDescent="0.2">
      <c r="A360" s="46" t="s">
        <v>268</v>
      </c>
      <c r="B360" s="47" t="s">
        <v>52</v>
      </c>
      <c r="C360" s="41" t="s">
        <v>405</v>
      </c>
      <c r="D360" s="41"/>
      <c r="E360" s="200" t="s">
        <v>172</v>
      </c>
      <c r="F360" s="45">
        <v>25869.95</v>
      </c>
      <c r="G360" s="55" t="s">
        <v>122</v>
      </c>
      <c r="H360" s="45">
        <f t="shared" ref="H360:H376" si="32">I360+J360+K360</f>
        <v>20500000</v>
      </c>
      <c r="I360" s="45">
        <f>SUM(I361:I362)</f>
        <v>0</v>
      </c>
      <c r="J360" s="45">
        <f>SUM(J361:J362)</f>
        <v>0</v>
      </c>
      <c r="K360" s="45">
        <f>SUM(K361:K362)</f>
        <v>20500000</v>
      </c>
      <c r="L360" s="71"/>
      <c r="M360" s="71"/>
    </row>
    <row r="361" spans="1:14" ht="27.75" customHeight="1" x14ac:dyDescent="0.2">
      <c r="A361" s="12" t="s">
        <v>446</v>
      </c>
      <c r="B361" s="6" t="s">
        <v>392</v>
      </c>
      <c r="C361" s="15"/>
      <c r="D361" s="15"/>
      <c r="E361" s="112"/>
      <c r="F361" s="97"/>
      <c r="G361" s="97"/>
      <c r="H361" s="10">
        <f t="shared" si="32"/>
        <v>205000</v>
      </c>
      <c r="I361" s="10"/>
      <c r="J361" s="10"/>
      <c r="K361" s="10">
        <v>205000</v>
      </c>
      <c r="L361" s="71"/>
      <c r="M361" s="71"/>
    </row>
    <row r="362" spans="1:14" ht="27.75" customHeight="1" thickBot="1" x14ac:dyDescent="0.25">
      <c r="A362" s="20" t="s">
        <v>447</v>
      </c>
      <c r="B362" s="7" t="s">
        <v>402</v>
      </c>
      <c r="C362" s="116"/>
      <c r="D362" s="116"/>
      <c r="E362" s="180"/>
      <c r="F362" s="98"/>
      <c r="G362" s="98"/>
      <c r="H362" s="17">
        <f t="shared" si="32"/>
        <v>20295000</v>
      </c>
      <c r="I362" s="17"/>
      <c r="J362" s="17"/>
      <c r="K362" s="17">
        <v>20295000</v>
      </c>
      <c r="L362" s="71"/>
      <c r="M362" s="71"/>
    </row>
    <row r="363" spans="1:14" ht="51" x14ac:dyDescent="0.2">
      <c r="A363" s="46" t="s">
        <v>315</v>
      </c>
      <c r="B363" s="47" t="s">
        <v>52</v>
      </c>
      <c r="C363" s="41" t="s">
        <v>405</v>
      </c>
      <c r="D363" s="148"/>
      <c r="E363" s="200" t="s">
        <v>173</v>
      </c>
      <c r="F363" s="45"/>
      <c r="G363" s="55" t="s">
        <v>123</v>
      </c>
      <c r="H363" s="45">
        <f>I363+J363+K363</f>
        <v>23000000</v>
      </c>
      <c r="I363" s="45">
        <f>SUM(I364:I365)</f>
        <v>0</v>
      </c>
      <c r="J363" s="45">
        <f>SUM(J364:J365)</f>
        <v>0</v>
      </c>
      <c r="K363" s="45">
        <f>SUM(K364:K365)</f>
        <v>23000000</v>
      </c>
      <c r="L363" s="71"/>
      <c r="M363" s="71"/>
    </row>
    <row r="364" spans="1:14" ht="25.5" x14ac:dyDescent="0.2">
      <c r="A364" s="12" t="s">
        <v>446</v>
      </c>
      <c r="B364" s="6" t="s">
        <v>391</v>
      </c>
      <c r="C364" s="15"/>
      <c r="D364" s="99"/>
      <c r="E364" s="165"/>
      <c r="F364" s="97"/>
      <c r="G364" s="97"/>
      <c r="H364" s="10">
        <f>I364+J364+K364</f>
        <v>230000</v>
      </c>
      <c r="I364" s="10"/>
      <c r="J364" s="10"/>
      <c r="K364" s="10">
        <v>230000</v>
      </c>
      <c r="L364" s="71"/>
      <c r="M364" s="71"/>
    </row>
    <row r="365" spans="1:14" ht="29.25" customHeight="1" thickBot="1" x14ac:dyDescent="0.25">
      <c r="A365" s="20" t="s">
        <v>447</v>
      </c>
      <c r="B365" s="7" t="s">
        <v>401</v>
      </c>
      <c r="C365" s="116"/>
      <c r="D365" s="116"/>
      <c r="E365" s="98"/>
      <c r="F365" s="98"/>
      <c r="G365" s="98"/>
      <c r="H365" s="17">
        <f>I365+J365+K365</f>
        <v>22770000</v>
      </c>
      <c r="I365" s="17"/>
      <c r="J365" s="17"/>
      <c r="K365" s="17">
        <v>22770000</v>
      </c>
      <c r="L365" s="71"/>
      <c r="M365" s="71"/>
    </row>
    <row r="366" spans="1:14" ht="28.5" customHeight="1" thickBot="1" x14ac:dyDescent="0.25">
      <c r="A366" s="78" t="s">
        <v>31</v>
      </c>
      <c r="B366" s="292"/>
      <c r="C366" s="120"/>
      <c r="D366" s="120"/>
      <c r="E366" s="83"/>
      <c r="F366" s="83"/>
      <c r="G366" s="83"/>
      <c r="H366" s="79">
        <f t="shared" si="32"/>
        <v>427058239.97000003</v>
      </c>
      <c r="I366" s="79">
        <f>I367+I372</f>
        <v>427058239.97000003</v>
      </c>
      <c r="J366" s="79">
        <f>J367+J372</f>
        <v>0</v>
      </c>
      <c r="K366" s="79">
        <f>K367+K372</f>
        <v>0</v>
      </c>
      <c r="L366" s="74"/>
      <c r="M366" s="71"/>
    </row>
    <row r="367" spans="1:14" ht="38.25" customHeight="1" x14ac:dyDescent="0.2">
      <c r="A367" s="46" t="s">
        <v>460</v>
      </c>
      <c r="B367" s="127" t="s">
        <v>52</v>
      </c>
      <c r="C367" s="201" t="s">
        <v>299</v>
      </c>
      <c r="D367" s="201" t="s">
        <v>344</v>
      </c>
      <c r="E367" s="139">
        <v>266583740</v>
      </c>
      <c r="F367" s="45">
        <v>31178498.98</v>
      </c>
      <c r="G367" s="45">
        <f>E367-F367</f>
        <v>235405241.02000001</v>
      </c>
      <c r="H367" s="45">
        <f t="shared" si="32"/>
        <v>235733505.88</v>
      </c>
      <c r="I367" s="45">
        <f>SUM(I368:I369)</f>
        <v>235733505.88</v>
      </c>
      <c r="J367" s="45">
        <f>SUM(J368:J369)</f>
        <v>0</v>
      </c>
      <c r="K367" s="45">
        <f>SUM(K368:K369)</f>
        <v>0</v>
      </c>
      <c r="L367" s="71"/>
      <c r="M367" s="71"/>
    </row>
    <row r="368" spans="1:14" ht="29.25" customHeight="1" x14ac:dyDescent="0.2">
      <c r="A368" s="12" t="s">
        <v>235</v>
      </c>
      <c r="B368" s="6" t="s">
        <v>32</v>
      </c>
      <c r="C368" s="156"/>
      <c r="D368" s="156"/>
      <c r="E368" s="138"/>
      <c r="F368" s="97"/>
      <c r="G368" s="97"/>
      <c r="H368" s="10">
        <f t="shared" si="32"/>
        <v>11786675.289999999</v>
      </c>
      <c r="I368" s="10">
        <v>11786675.289999999</v>
      </c>
      <c r="J368" s="10"/>
      <c r="K368" s="10"/>
      <c r="L368" s="71"/>
      <c r="M368" s="71"/>
    </row>
    <row r="369" spans="1:13" ht="29.25" customHeight="1" x14ac:dyDescent="0.2">
      <c r="A369" s="12" t="s">
        <v>236</v>
      </c>
      <c r="B369" s="43" t="s">
        <v>33</v>
      </c>
      <c r="C369" s="219"/>
      <c r="D369" s="219"/>
      <c r="E369" s="220"/>
      <c r="F369" s="125"/>
      <c r="G369" s="125"/>
      <c r="H369" s="19">
        <f t="shared" si="32"/>
        <v>223946830.59</v>
      </c>
      <c r="I369" s="19">
        <v>223946830.59</v>
      </c>
      <c r="J369" s="19"/>
      <c r="K369" s="19"/>
      <c r="L369" s="71"/>
      <c r="M369" s="71"/>
    </row>
    <row r="370" spans="1:13" ht="30" customHeight="1" x14ac:dyDescent="0.2">
      <c r="A370" s="12" t="s">
        <v>152</v>
      </c>
      <c r="B370" s="6"/>
      <c r="C370" s="156"/>
      <c r="D370" s="156"/>
      <c r="E370" s="138"/>
      <c r="F370" s="97"/>
      <c r="G370" s="97"/>
      <c r="H370" s="210">
        <f t="shared" si="32"/>
        <v>314555.64</v>
      </c>
      <c r="I370" s="210">
        <v>314555.64</v>
      </c>
      <c r="J370" s="210"/>
      <c r="K370" s="210"/>
      <c r="L370" s="71"/>
      <c r="M370" s="71"/>
    </row>
    <row r="371" spans="1:13" ht="31.5" customHeight="1" thickBot="1" x14ac:dyDescent="0.25">
      <c r="A371" s="133" t="s">
        <v>153</v>
      </c>
      <c r="B371" s="43"/>
      <c r="C371" s="218"/>
      <c r="D371" s="218"/>
      <c r="E371" s="190"/>
      <c r="F371" s="96"/>
      <c r="G371" s="96"/>
      <c r="H371" s="204">
        <f t="shared" si="32"/>
        <v>4941344.82</v>
      </c>
      <c r="I371" s="203">
        <v>4941344.82</v>
      </c>
      <c r="J371" s="203"/>
      <c r="K371" s="203"/>
      <c r="L371" s="71"/>
      <c r="M371" s="71"/>
    </row>
    <row r="372" spans="1:13" ht="38.25" x14ac:dyDescent="0.2">
      <c r="A372" s="46" t="s">
        <v>34</v>
      </c>
      <c r="B372" s="47" t="s">
        <v>52</v>
      </c>
      <c r="C372" s="201" t="s">
        <v>300</v>
      </c>
      <c r="D372" s="201" t="s">
        <v>344</v>
      </c>
      <c r="E372" s="139">
        <v>207236980</v>
      </c>
      <c r="F372" s="45">
        <v>18272275.27</v>
      </c>
      <c r="G372" s="45">
        <f>E372-F372</f>
        <v>188964704.72999999</v>
      </c>
      <c r="H372" s="45">
        <f t="shared" si="32"/>
        <v>191324734.09</v>
      </c>
      <c r="I372" s="45">
        <f>SUM(I373:I374)</f>
        <v>191324734.09</v>
      </c>
      <c r="J372" s="45">
        <f>SUM(J373:J374)</f>
        <v>0</v>
      </c>
      <c r="K372" s="45">
        <f>SUM(K373:K374)</f>
        <v>0</v>
      </c>
      <c r="L372" s="71"/>
      <c r="M372" s="71"/>
    </row>
    <row r="373" spans="1:13" ht="29.25" customHeight="1" x14ac:dyDescent="0.2">
      <c r="A373" s="12" t="s">
        <v>235</v>
      </c>
      <c r="B373" s="6" t="s">
        <v>35</v>
      </c>
      <c r="C373" s="99"/>
      <c r="D373" s="99"/>
      <c r="E373" s="97"/>
      <c r="F373" s="97"/>
      <c r="G373" s="97"/>
      <c r="H373" s="10">
        <f t="shared" si="32"/>
        <v>9566236.7100000009</v>
      </c>
      <c r="I373" s="10">
        <v>9566236.7100000009</v>
      </c>
      <c r="J373" s="10"/>
      <c r="K373" s="10"/>
      <c r="L373" s="71"/>
      <c r="M373" s="71"/>
    </row>
    <row r="374" spans="1:13" ht="29.25" customHeight="1" x14ac:dyDescent="0.2">
      <c r="A374" s="12" t="s">
        <v>237</v>
      </c>
      <c r="B374" s="6" t="s">
        <v>36</v>
      </c>
      <c r="C374" s="99"/>
      <c r="D374" s="99"/>
      <c r="E374" s="97"/>
      <c r="F374" s="97"/>
      <c r="G374" s="97"/>
      <c r="H374" s="10">
        <f t="shared" si="32"/>
        <v>181758497.38</v>
      </c>
      <c r="I374" s="10">
        <v>181758497.38</v>
      </c>
      <c r="J374" s="10"/>
      <c r="K374" s="10"/>
      <c r="L374" s="71"/>
      <c r="M374" s="71"/>
    </row>
    <row r="375" spans="1:13" ht="29.25" customHeight="1" x14ac:dyDescent="0.2">
      <c r="A375" s="122" t="s">
        <v>152</v>
      </c>
      <c r="B375" s="6"/>
      <c r="C375" s="99"/>
      <c r="D375" s="99"/>
      <c r="E375" s="97"/>
      <c r="F375" s="97"/>
      <c r="G375" s="97"/>
      <c r="H375" s="217">
        <f t="shared" si="32"/>
        <v>179194.97</v>
      </c>
      <c r="I375" s="210">
        <v>179194.97</v>
      </c>
      <c r="J375" s="210"/>
      <c r="K375" s="210"/>
      <c r="L375" s="71"/>
      <c r="M375" s="71"/>
    </row>
    <row r="376" spans="1:13" ht="30.75" customHeight="1" thickBot="1" x14ac:dyDescent="0.25">
      <c r="A376" s="20" t="s">
        <v>153</v>
      </c>
      <c r="B376" s="7"/>
      <c r="C376" s="116"/>
      <c r="D376" s="116"/>
      <c r="E376" s="98"/>
      <c r="F376" s="98"/>
      <c r="G376" s="98"/>
      <c r="H376" s="204">
        <f t="shared" si="32"/>
        <v>175497.22</v>
      </c>
      <c r="I376" s="204">
        <v>175497.22</v>
      </c>
      <c r="J376" s="204"/>
      <c r="K376" s="204"/>
      <c r="L376" s="71"/>
      <c r="M376" s="71"/>
    </row>
    <row r="377" spans="1:13" ht="17.25" customHeight="1" thickBot="1" x14ac:dyDescent="0.25">
      <c r="A377" s="14" t="s">
        <v>29</v>
      </c>
      <c r="B377" s="66"/>
      <c r="C377" s="120"/>
      <c r="D377" s="120"/>
      <c r="E377" s="83"/>
      <c r="F377" s="83"/>
      <c r="G377" s="83"/>
      <c r="H377" s="102">
        <f>I377+J377+K377</f>
        <v>24654000</v>
      </c>
      <c r="I377" s="102">
        <f>I378</f>
        <v>24654000</v>
      </c>
      <c r="J377" s="102">
        <f>J378</f>
        <v>0</v>
      </c>
      <c r="K377" s="102">
        <f>K378</f>
        <v>0</v>
      </c>
      <c r="L377" s="71"/>
      <c r="M377" s="71"/>
    </row>
    <row r="378" spans="1:13" ht="29.25" customHeight="1" x14ac:dyDescent="0.2">
      <c r="A378" s="46" t="s">
        <v>28</v>
      </c>
      <c r="B378" s="47" t="s">
        <v>52</v>
      </c>
      <c r="C378" s="41" t="s">
        <v>191</v>
      </c>
      <c r="D378" s="41" t="s">
        <v>344</v>
      </c>
      <c r="E378" s="45"/>
      <c r="F378" s="45"/>
      <c r="G378" s="45"/>
      <c r="H378" s="45">
        <f>I378+J378+K378</f>
        <v>24654000</v>
      </c>
      <c r="I378" s="45">
        <f>SUM(I379:I380)</f>
        <v>24654000</v>
      </c>
      <c r="J378" s="45">
        <f>SUM(J379:J380)</f>
        <v>0</v>
      </c>
      <c r="K378" s="45">
        <f>SUM(K379:K380)</f>
        <v>0</v>
      </c>
      <c r="L378" s="71"/>
      <c r="M378" s="71"/>
    </row>
    <row r="379" spans="1:13" ht="29.25" customHeight="1" x14ac:dyDescent="0.2">
      <c r="A379" s="12" t="s">
        <v>186</v>
      </c>
      <c r="B379" s="237" t="s">
        <v>355</v>
      </c>
      <c r="C379" s="99"/>
      <c r="D379" s="99"/>
      <c r="E379" s="97"/>
      <c r="F379" s="97"/>
      <c r="G379" s="97"/>
      <c r="H379" s="10">
        <f>I379+J379+K379</f>
        <v>1654000</v>
      </c>
      <c r="I379" s="10">
        <v>1654000</v>
      </c>
      <c r="J379" s="10"/>
      <c r="K379" s="10"/>
      <c r="L379" s="71"/>
      <c r="M379" s="71"/>
    </row>
    <row r="380" spans="1:13" ht="29.25" customHeight="1" thickBot="1" x14ac:dyDescent="0.25">
      <c r="A380" s="20" t="s">
        <v>187</v>
      </c>
      <c r="B380" s="7" t="s">
        <v>356</v>
      </c>
      <c r="C380" s="116"/>
      <c r="D380" s="116"/>
      <c r="E380" s="98"/>
      <c r="F380" s="98"/>
      <c r="G380" s="98"/>
      <c r="H380" s="17">
        <f>I380+J380+K380</f>
        <v>23000000</v>
      </c>
      <c r="I380" s="17">
        <v>23000000</v>
      </c>
      <c r="J380" s="17"/>
      <c r="K380" s="17"/>
      <c r="L380" s="71"/>
      <c r="M380" s="71"/>
    </row>
    <row r="381" spans="1:13" ht="19.5" customHeight="1" thickBot="1" x14ac:dyDescent="0.25">
      <c r="A381" s="306" t="s">
        <v>451</v>
      </c>
      <c r="B381" s="307"/>
      <c r="C381" s="84"/>
      <c r="D381" s="84"/>
      <c r="E381" s="85"/>
      <c r="F381" s="85"/>
      <c r="G381" s="85"/>
      <c r="H381" s="82">
        <f>H273+H212+H366+H377</f>
        <v>2510952997.4499998</v>
      </c>
      <c r="I381" s="82">
        <f>SUM(I382:I419)</f>
        <v>1235051960.3000002</v>
      </c>
      <c r="J381" s="82">
        <f>SUM(J382:J419)</f>
        <v>658801830.81999993</v>
      </c>
      <c r="K381" s="82">
        <f>SUM(K382:K419)</f>
        <v>617099206.33000004</v>
      </c>
      <c r="L381" s="3"/>
      <c r="M381" s="124"/>
    </row>
    <row r="382" spans="1:13" ht="25.5" x14ac:dyDescent="0.2">
      <c r="A382" s="12" t="s">
        <v>186</v>
      </c>
      <c r="B382" s="237" t="s">
        <v>330</v>
      </c>
      <c r="C382" s="201"/>
      <c r="D382" s="201"/>
      <c r="E382" s="139"/>
      <c r="F382" s="139"/>
      <c r="G382" s="139"/>
      <c r="H382" s="18">
        <f t="shared" ref="H382:H414" si="33">I382+J382+K382</f>
        <v>1654000</v>
      </c>
      <c r="I382" s="139">
        <f t="shared" ref="I382:K383" si="34">I379</f>
        <v>1654000</v>
      </c>
      <c r="J382" s="139">
        <f t="shared" si="34"/>
        <v>0</v>
      </c>
      <c r="K382" s="139">
        <f t="shared" si="34"/>
        <v>0</v>
      </c>
      <c r="L382" s="3"/>
      <c r="M382" s="124"/>
    </row>
    <row r="383" spans="1:13" ht="25.5" x14ac:dyDescent="0.2">
      <c r="A383" s="12" t="s">
        <v>187</v>
      </c>
      <c r="B383" s="6" t="s">
        <v>233</v>
      </c>
      <c r="C383" s="234"/>
      <c r="D383" s="234"/>
      <c r="E383" s="184"/>
      <c r="F383" s="184"/>
      <c r="G383" s="184"/>
      <c r="H383" s="18">
        <f t="shared" si="33"/>
        <v>23000000</v>
      </c>
      <c r="I383" s="184">
        <f t="shared" si="34"/>
        <v>23000000</v>
      </c>
      <c r="J383" s="184">
        <f t="shared" si="34"/>
        <v>0</v>
      </c>
      <c r="K383" s="184">
        <f t="shared" si="34"/>
        <v>0</v>
      </c>
      <c r="L383" s="3"/>
      <c r="M383" s="124"/>
    </row>
    <row r="384" spans="1:13" ht="27" customHeight="1" x14ac:dyDescent="0.2">
      <c r="A384" s="122" t="s">
        <v>372</v>
      </c>
      <c r="B384" s="28" t="s">
        <v>330</v>
      </c>
      <c r="C384" s="231"/>
      <c r="D384" s="231"/>
      <c r="E384" s="232"/>
      <c r="F384" s="232"/>
      <c r="G384" s="232"/>
      <c r="H384" s="18">
        <f t="shared" si="33"/>
        <v>9726107.3099999987</v>
      </c>
      <c r="I384" s="233">
        <f>I215+I239+I217+I241</f>
        <v>9726107.3099999987</v>
      </c>
      <c r="J384" s="233">
        <f>J215+J239+J217</f>
        <v>0</v>
      </c>
      <c r="K384" s="233">
        <f>K215+K239+K217</f>
        <v>0</v>
      </c>
      <c r="L384" s="3"/>
      <c r="M384" s="124"/>
    </row>
    <row r="385" spans="1:14" ht="27" customHeight="1" x14ac:dyDescent="0.2">
      <c r="A385" s="12" t="s">
        <v>372</v>
      </c>
      <c r="B385" s="6" t="s">
        <v>233</v>
      </c>
      <c r="C385" s="156"/>
      <c r="D385" s="156"/>
      <c r="E385" s="138"/>
      <c r="F385" s="138"/>
      <c r="G385" s="138"/>
      <c r="H385" s="10">
        <f t="shared" si="33"/>
        <v>4745427.7</v>
      </c>
      <c r="I385" s="184">
        <f>I242+I244</f>
        <v>4745427.7</v>
      </c>
      <c r="J385" s="184">
        <f>J242+J244</f>
        <v>0</v>
      </c>
      <c r="K385" s="184">
        <f>K242+K244</f>
        <v>0</v>
      </c>
      <c r="L385" s="3"/>
      <c r="M385" s="124"/>
    </row>
    <row r="386" spans="1:14" ht="24.75" customHeight="1" x14ac:dyDescent="0.2">
      <c r="A386" s="12" t="s">
        <v>26</v>
      </c>
      <c r="B386" s="6" t="s">
        <v>331</v>
      </c>
      <c r="C386" s="156"/>
      <c r="D386" s="156"/>
      <c r="E386" s="138"/>
      <c r="F386" s="138"/>
      <c r="G386" s="138"/>
      <c r="H386" s="10">
        <f t="shared" si="33"/>
        <v>6307370.4800000004</v>
      </c>
      <c r="I386" s="184">
        <f t="shared" ref="I386:K387" si="35">I218+I230+I233+I236</f>
        <v>0</v>
      </c>
      <c r="J386" s="184">
        <f t="shared" si="35"/>
        <v>1730439.9</v>
      </c>
      <c r="K386" s="184">
        <f t="shared" si="35"/>
        <v>4576930.58</v>
      </c>
      <c r="L386" s="3"/>
      <c r="M386" s="3"/>
      <c r="N386" s="3"/>
    </row>
    <row r="387" spans="1:14" ht="25.5" x14ac:dyDescent="0.2">
      <c r="A387" s="12" t="s">
        <v>25</v>
      </c>
      <c r="B387" s="6" t="s">
        <v>332</v>
      </c>
      <c r="C387" s="99"/>
      <c r="D387" s="99"/>
      <c r="E387" s="97"/>
      <c r="F387" s="97"/>
      <c r="G387" s="97"/>
      <c r="H387" s="10">
        <f t="shared" si="33"/>
        <v>119840039.13</v>
      </c>
      <c r="I387" s="10">
        <f>I219+I231+I234+I237</f>
        <v>0</v>
      </c>
      <c r="J387" s="10">
        <f t="shared" si="35"/>
        <v>32878358.129999999</v>
      </c>
      <c r="K387" s="10">
        <f t="shared" si="35"/>
        <v>86961681</v>
      </c>
      <c r="M387" s="71"/>
    </row>
    <row r="388" spans="1:14" ht="26.25" customHeight="1" x14ac:dyDescent="0.2">
      <c r="A388" s="12" t="s">
        <v>26</v>
      </c>
      <c r="B388" s="6" t="s">
        <v>333</v>
      </c>
      <c r="C388" s="99"/>
      <c r="D388" s="99"/>
      <c r="E388" s="97"/>
      <c r="F388" s="97"/>
      <c r="G388" s="97"/>
      <c r="H388" s="10">
        <f t="shared" si="33"/>
        <v>1904636.1600000001</v>
      </c>
      <c r="I388" s="10">
        <f t="shared" ref="I388:K389" si="36">I221+I224+I227</f>
        <v>694109.58</v>
      </c>
      <c r="J388" s="10">
        <f t="shared" si="36"/>
        <v>684210.79</v>
      </c>
      <c r="K388" s="10">
        <f t="shared" si="36"/>
        <v>526315.79</v>
      </c>
      <c r="M388" s="71"/>
    </row>
    <row r="389" spans="1:14" ht="26.25" customHeight="1" x14ac:dyDescent="0.2">
      <c r="A389" s="12" t="s">
        <v>25</v>
      </c>
      <c r="B389" s="6" t="s">
        <v>334</v>
      </c>
      <c r="C389" s="157"/>
      <c r="D389" s="99"/>
      <c r="E389" s="97"/>
      <c r="F389" s="97"/>
      <c r="G389" s="97"/>
      <c r="H389" s="10">
        <f t="shared" si="33"/>
        <v>33210222.050000001</v>
      </c>
      <c r="I389" s="10">
        <f t="shared" si="36"/>
        <v>10210222.050000001</v>
      </c>
      <c r="J389" s="10">
        <f t="shared" si="36"/>
        <v>13000000</v>
      </c>
      <c r="K389" s="10">
        <f t="shared" si="36"/>
        <v>10000000</v>
      </c>
      <c r="M389" s="71"/>
    </row>
    <row r="390" spans="1:14" ht="26.25" customHeight="1" x14ac:dyDescent="0.2">
      <c r="A390" s="12" t="s">
        <v>85</v>
      </c>
      <c r="B390" s="6" t="s">
        <v>330</v>
      </c>
      <c r="C390" s="157"/>
      <c r="D390" s="99"/>
      <c r="E390" s="97"/>
      <c r="F390" s="97"/>
      <c r="G390" s="97"/>
      <c r="H390" s="10">
        <f t="shared" si="33"/>
        <v>2918214</v>
      </c>
      <c r="I390" s="10">
        <f>I247+I252+I257</f>
        <v>2918214</v>
      </c>
      <c r="J390" s="10">
        <f>J247+J252+J257</f>
        <v>0</v>
      </c>
      <c r="K390" s="10">
        <f>K247+K252+K257</f>
        <v>0</v>
      </c>
      <c r="M390" s="71"/>
    </row>
    <row r="391" spans="1:14" ht="25.5" x14ac:dyDescent="0.2">
      <c r="A391" s="12" t="s">
        <v>27</v>
      </c>
      <c r="B391" s="6" t="s">
        <v>222</v>
      </c>
      <c r="C391" s="157"/>
      <c r="D391" s="99"/>
      <c r="E391" s="97"/>
      <c r="F391" s="97"/>
      <c r="G391" s="97"/>
      <c r="H391" s="10">
        <f t="shared" si="33"/>
        <v>332000</v>
      </c>
      <c r="I391" s="10">
        <f>I248+I253+I262+I266+I270+I258</f>
        <v>0</v>
      </c>
      <c r="J391" s="184">
        <f>J248+J253+J262+J266+J270+J258</f>
        <v>157000</v>
      </c>
      <c r="K391" s="10">
        <f>K248+K253+K262+K266+K270+K258</f>
        <v>175000</v>
      </c>
      <c r="M391" s="71"/>
    </row>
    <row r="392" spans="1:14" ht="25.5" x14ac:dyDescent="0.2">
      <c r="A392" s="12" t="s">
        <v>130</v>
      </c>
      <c r="B392" s="6" t="s">
        <v>222</v>
      </c>
      <c r="C392" s="157"/>
      <c r="D392" s="99"/>
      <c r="E392" s="97"/>
      <c r="F392" s="97"/>
      <c r="G392" s="97"/>
      <c r="H392" s="10">
        <f t="shared" si="33"/>
        <v>328680</v>
      </c>
      <c r="I392" s="10">
        <f t="shared" ref="I392:K393" si="37">I249+I254+I259+I263+I267+I271</f>
        <v>0</v>
      </c>
      <c r="J392" s="10">
        <f t="shared" si="37"/>
        <v>155430</v>
      </c>
      <c r="K392" s="10">
        <f t="shared" si="37"/>
        <v>173250</v>
      </c>
      <c r="M392" s="71"/>
    </row>
    <row r="393" spans="1:14" ht="25.5" x14ac:dyDescent="0.2">
      <c r="A393" s="12" t="s">
        <v>464</v>
      </c>
      <c r="B393" s="6" t="s">
        <v>225</v>
      </c>
      <c r="C393" s="157"/>
      <c r="D393" s="99"/>
      <c r="E393" s="97"/>
      <c r="F393" s="97"/>
      <c r="G393" s="97"/>
      <c r="H393" s="10">
        <f t="shared" si="33"/>
        <v>32539320</v>
      </c>
      <c r="I393" s="10">
        <f t="shared" si="37"/>
        <v>0</v>
      </c>
      <c r="J393" s="10">
        <f t="shared" si="37"/>
        <v>15387570</v>
      </c>
      <c r="K393" s="10">
        <f t="shared" si="37"/>
        <v>17151750</v>
      </c>
      <c r="M393" s="71"/>
    </row>
    <row r="394" spans="1:14" ht="25.5" x14ac:dyDescent="0.2">
      <c r="A394" s="12" t="s">
        <v>307</v>
      </c>
      <c r="B394" s="6" t="s">
        <v>308</v>
      </c>
      <c r="C394" s="157"/>
      <c r="D394" s="99"/>
      <c r="E394" s="97"/>
      <c r="F394" s="97"/>
      <c r="G394" s="97"/>
      <c r="H394" s="10">
        <f t="shared" si="33"/>
        <v>7748513.8899999997</v>
      </c>
      <c r="I394" s="10">
        <f>I286+I304+I295+I321+I310+I317+I339+I334+I325+I330</f>
        <v>7748513.8899999997</v>
      </c>
      <c r="J394" s="10">
        <f>J286+J304+J295+J321+J310+J317+J339+J334+J325+J330</f>
        <v>0</v>
      </c>
      <c r="K394" s="10">
        <f>K286+K304+K295+K321+K310+K317+K339+K334+K325+K330</f>
        <v>0</v>
      </c>
      <c r="M394" s="71"/>
    </row>
    <row r="395" spans="1:14" ht="25.5" x14ac:dyDescent="0.2">
      <c r="A395" s="264" t="s">
        <v>269</v>
      </c>
      <c r="B395" s="226" t="s">
        <v>308</v>
      </c>
      <c r="C395" s="157"/>
      <c r="D395" s="99"/>
      <c r="E395" s="97"/>
      <c r="F395" s="97"/>
      <c r="G395" s="97"/>
      <c r="H395" s="10">
        <f t="shared" si="33"/>
        <v>3225018.5500000003</v>
      </c>
      <c r="I395" s="10">
        <f>I322+I311+I318+I340+I335+I326+I331</f>
        <v>3225018.5500000003</v>
      </c>
      <c r="J395" s="10">
        <f>J322+J311+J318+J340+J335+J326+J331</f>
        <v>0</v>
      </c>
      <c r="K395" s="10">
        <f>K322+K311+K318+K340+K335+K326+K331</f>
        <v>0</v>
      </c>
      <c r="M395" s="71"/>
    </row>
    <row r="396" spans="1:14" ht="25.5" x14ac:dyDescent="0.2">
      <c r="A396" s="264" t="s">
        <v>269</v>
      </c>
      <c r="B396" s="226" t="s">
        <v>279</v>
      </c>
      <c r="C396" s="157"/>
      <c r="D396" s="99"/>
      <c r="E396" s="97"/>
      <c r="F396" s="97"/>
      <c r="G396" s="97"/>
      <c r="H396" s="10">
        <f t="shared" si="33"/>
        <v>6499630.9699999997</v>
      </c>
      <c r="I396" s="10">
        <f>I336+I341+I312+I327</f>
        <v>6499630.9699999997</v>
      </c>
      <c r="J396" s="10">
        <v>0</v>
      </c>
      <c r="K396" s="10">
        <f>K336+K341</f>
        <v>0</v>
      </c>
      <c r="M396" s="124"/>
    </row>
    <row r="397" spans="1:14" ht="25.5" x14ac:dyDescent="0.2">
      <c r="A397" s="265" t="s">
        <v>454</v>
      </c>
      <c r="B397" s="293" t="s">
        <v>97</v>
      </c>
      <c r="C397" s="157"/>
      <c r="D397" s="99"/>
      <c r="E397" s="97"/>
      <c r="F397" s="97"/>
      <c r="G397" s="97"/>
      <c r="H397" s="10">
        <f t="shared" si="33"/>
        <v>2349999.92</v>
      </c>
      <c r="I397" s="10">
        <f>I296</f>
        <v>2349999.92</v>
      </c>
      <c r="J397" s="10">
        <f>J296</f>
        <v>0</v>
      </c>
      <c r="K397" s="10">
        <f>K296</f>
        <v>0</v>
      </c>
      <c r="M397" s="124"/>
    </row>
    <row r="398" spans="1:14" ht="25.5" x14ac:dyDescent="0.2">
      <c r="A398" s="265" t="s">
        <v>454</v>
      </c>
      <c r="B398" s="293" t="s">
        <v>96</v>
      </c>
      <c r="C398" s="157"/>
      <c r="D398" s="99"/>
      <c r="E398" s="97"/>
      <c r="F398" s="97"/>
      <c r="G398" s="97"/>
      <c r="H398" s="10">
        <f t="shared" si="33"/>
        <v>4751415.41</v>
      </c>
      <c r="I398" s="10">
        <f>I277</f>
        <v>4751415.41</v>
      </c>
      <c r="J398" s="10">
        <f>J277</f>
        <v>0</v>
      </c>
      <c r="K398" s="10">
        <f>K277</f>
        <v>0</v>
      </c>
      <c r="M398" s="71"/>
    </row>
    <row r="399" spans="1:14" ht="25.5" x14ac:dyDescent="0.2">
      <c r="A399" s="265" t="s">
        <v>454</v>
      </c>
      <c r="B399" s="293" t="s">
        <v>87</v>
      </c>
      <c r="C399" s="157"/>
      <c r="D399" s="99"/>
      <c r="E399" s="97"/>
      <c r="F399" s="97"/>
      <c r="G399" s="97"/>
      <c r="H399" s="10">
        <f t="shared" si="33"/>
        <v>5919540.6399999997</v>
      </c>
      <c r="I399" s="10">
        <f>I287</f>
        <v>5919540.6399999997</v>
      </c>
      <c r="J399" s="10">
        <f>J287</f>
        <v>0</v>
      </c>
      <c r="K399" s="10">
        <f>K287</f>
        <v>0</v>
      </c>
      <c r="M399" s="71"/>
    </row>
    <row r="400" spans="1:14" ht="25.5" x14ac:dyDescent="0.2">
      <c r="A400" s="122" t="s">
        <v>454</v>
      </c>
      <c r="B400" s="28" t="s">
        <v>80</v>
      </c>
      <c r="C400" s="183"/>
      <c r="D400" s="15"/>
      <c r="E400" s="10"/>
      <c r="F400" s="10"/>
      <c r="G400" s="10"/>
      <c r="H400" s="10">
        <f t="shared" si="33"/>
        <v>8895211.5500000007</v>
      </c>
      <c r="I400" s="10">
        <f>I276+I288+I297+I305</f>
        <v>2349999.92</v>
      </c>
      <c r="J400" s="10">
        <f>J276+J288+J297+J305</f>
        <v>6545211.6299999999</v>
      </c>
      <c r="K400" s="10">
        <f>K276+K288+K297+K305</f>
        <v>0</v>
      </c>
      <c r="M400" s="71"/>
    </row>
    <row r="401" spans="1:13" ht="25.5" x14ac:dyDescent="0.2">
      <c r="A401" s="264" t="s">
        <v>442</v>
      </c>
      <c r="B401" s="226" t="s">
        <v>91</v>
      </c>
      <c r="C401" s="183"/>
      <c r="D401" s="15"/>
      <c r="E401" s="10"/>
      <c r="F401" s="10"/>
      <c r="G401" s="10"/>
      <c r="H401" s="10">
        <f t="shared" si="33"/>
        <v>3571999.88</v>
      </c>
      <c r="I401" s="10">
        <f>I298</f>
        <v>3571999.88</v>
      </c>
      <c r="J401" s="10">
        <f>J298</f>
        <v>0</v>
      </c>
      <c r="K401" s="10">
        <f>K298</f>
        <v>0</v>
      </c>
      <c r="M401" s="71"/>
    </row>
    <row r="402" spans="1:13" ht="25.5" x14ac:dyDescent="0.2">
      <c r="A402" s="264" t="s">
        <v>442</v>
      </c>
      <c r="B402" s="226" t="s">
        <v>87</v>
      </c>
      <c r="C402" s="183"/>
      <c r="D402" s="15"/>
      <c r="E402" s="10"/>
      <c r="F402" s="10"/>
      <c r="G402" s="10"/>
      <c r="H402" s="10">
        <f t="shared" si="33"/>
        <v>8997701.2599999998</v>
      </c>
      <c r="I402" s="10">
        <f>I289</f>
        <v>8997701.2599999998</v>
      </c>
      <c r="J402" s="10">
        <f>J289</f>
        <v>0</v>
      </c>
      <c r="K402" s="10">
        <f>K289</f>
        <v>0</v>
      </c>
      <c r="M402" s="71"/>
    </row>
    <row r="403" spans="1:13" ht="25.5" x14ac:dyDescent="0.2">
      <c r="A403" s="264" t="s">
        <v>442</v>
      </c>
      <c r="B403" s="226" t="s">
        <v>89</v>
      </c>
      <c r="C403" s="183"/>
      <c r="D403" s="15"/>
      <c r="E403" s="10"/>
      <c r="F403" s="10"/>
      <c r="G403" s="10"/>
      <c r="H403" s="10">
        <f t="shared" si="33"/>
        <v>7222150.9100000001</v>
      </c>
      <c r="I403" s="10">
        <f>I279</f>
        <v>7222150.9100000001</v>
      </c>
      <c r="J403" s="10">
        <f>J279</f>
        <v>0</v>
      </c>
      <c r="K403" s="10">
        <f>K279</f>
        <v>0</v>
      </c>
      <c r="M403" s="71"/>
    </row>
    <row r="404" spans="1:13" ht="25.5" x14ac:dyDescent="0.2">
      <c r="A404" s="12" t="s">
        <v>442</v>
      </c>
      <c r="B404" s="6" t="s">
        <v>80</v>
      </c>
      <c r="C404" s="157"/>
      <c r="D404" s="99"/>
      <c r="E404" s="97"/>
      <c r="F404" s="97"/>
      <c r="G404" s="97"/>
      <c r="H404" s="10">
        <f t="shared" si="33"/>
        <v>13520720.879999999</v>
      </c>
      <c r="I404" s="10">
        <f>I278+I290+I299+I306</f>
        <v>3571999.88</v>
      </c>
      <c r="J404" s="10">
        <f>J278+J290+J299+J306</f>
        <v>9948721</v>
      </c>
      <c r="K404" s="10">
        <f>K278+K290+K299+K306</f>
        <v>0</v>
      </c>
      <c r="M404" s="71"/>
    </row>
    <row r="405" spans="1:13" ht="25.5" x14ac:dyDescent="0.2">
      <c r="A405" s="264" t="s">
        <v>443</v>
      </c>
      <c r="B405" s="293" t="s">
        <v>87</v>
      </c>
      <c r="C405" s="157"/>
      <c r="D405" s="99"/>
      <c r="E405" s="97"/>
      <c r="F405" s="97"/>
      <c r="G405" s="97"/>
      <c r="H405" s="10">
        <f t="shared" si="33"/>
        <v>41077998.590000004</v>
      </c>
      <c r="I405" s="10">
        <f>I300</f>
        <v>41077998.590000004</v>
      </c>
      <c r="J405" s="10">
        <f>J300</f>
        <v>0</v>
      </c>
      <c r="K405" s="10">
        <f>K300</f>
        <v>0</v>
      </c>
      <c r="M405" s="71"/>
    </row>
    <row r="406" spans="1:13" ht="25.5" x14ac:dyDescent="0.2">
      <c r="A406" s="264" t="s">
        <v>443</v>
      </c>
      <c r="B406" s="293" t="s">
        <v>87</v>
      </c>
      <c r="C406" s="157"/>
      <c r="D406" s="99"/>
      <c r="E406" s="97"/>
      <c r="F406" s="97"/>
      <c r="G406" s="97"/>
      <c r="H406" s="10">
        <f t="shared" si="33"/>
        <v>103473571</v>
      </c>
      <c r="I406" s="10">
        <f>I291</f>
        <v>103473571</v>
      </c>
      <c r="J406" s="10">
        <f>J291</f>
        <v>0</v>
      </c>
      <c r="K406" s="10">
        <f>K291</f>
        <v>0</v>
      </c>
      <c r="M406" s="71"/>
    </row>
    <row r="407" spans="1:13" ht="25.5" x14ac:dyDescent="0.2">
      <c r="A407" s="264" t="s">
        <v>443</v>
      </c>
      <c r="B407" s="293" t="s">
        <v>89</v>
      </c>
      <c r="C407" s="157"/>
      <c r="D407" s="99"/>
      <c r="E407" s="97"/>
      <c r="F407" s="97"/>
      <c r="G407" s="97"/>
      <c r="H407" s="10">
        <f t="shared" si="33"/>
        <v>83054731.819999993</v>
      </c>
      <c r="I407" s="10">
        <f>I280</f>
        <v>83054731.819999993</v>
      </c>
      <c r="J407" s="10">
        <f>J280</f>
        <v>0</v>
      </c>
      <c r="K407" s="10">
        <f>K280</f>
        <v>0</v>
      </c>
      <c r="M407" s="71"/>
    </row>
    <row r="408" spans="1:13" ht="25.5" x14ac:dyDescent="0.2">
      <c r="A408" s="12" t="s">
        <v>443</v>
      </c>
      <c r="B408" s="28" t="s">
        <v>80</v>
      </c>
      <c r="C408" s="157"/>
      <c r="D408" s="99"/>
      <c r="E408" s="97"/>
      <c r="F408" s="97"/>
      <c r="G408" s="97"/>
      <c r="H408" s="10">
        <f t="shared" si="33"/>
        <v>155488298.59</v>
      </c>
      <c r="I408" s="10">
        <f>I281+I292+I301+I307</f>
        <v>41077998.590000004</v>
      </c>
      <c r="J408" s="10">
        <f>J281+J292+J301+J307</f>
        <v>114410300</v>
      </c>
      <c r="K408" s="10">
        <f>K281+K292+K301+K307</f>
        <v>0</v>
      </c>
      <c r="M408" s="71"/>
    </row>
    <row r="409" spans="1:13" ht="25.5" x14ac:dyDescent="0.2">
      <c r="A409" s="12" t="s">
        <v>309</v>
      </c>
      <c r="B409" s="6" t="s">
        <v>308</v>
      </c>
      <c r="C409" s="157"/>
      <c r="D409" s="99"/>
      <c r="E409" s="97"/>
      <c r="F409" s="97"/>
      <c r="G409" s="97"/>
      <c r="H409" s="10">
        <f t="shared" si="33"/>
        <v>610000</v>
      </c>
      <c r="I409" s="10">
        <f t="shared" ref="I409:K410" si="38">I345</f>
        <v>610000</v>
      </c>
      <c r="J409" s="10">
        <f t="shared" si="38"/>
        <v>0</v>
      </c>
      <c r="K409" s="10">
        <f t="shared" si="38"/>
        <v>0</v>
      </c>
      <c r="M409" s="71"/>
    </row>
    <row r="410" spans="1:13" ht="25.5" x14ac:dyDescent="0.2">
      <c r="A410" s="264" t="s">
        <v>458</v>
      </c>
      <c r="B410" s="226" t="s">
        <v>101</v>
      </c>
      <c r="C410" s="294"/>
      <c r="D410" s="99"/>
      <c r="E410" s="97"/>
      <c r="F410" s="97"/>
      <c r="G410" s="97"/>
      <c r="H410" s="10">
        <f t="shared" si="33"/>
        <v>4295433.68</v>
      </c>
      <c r="I410" s="10">
        <f t="shared" si="38"/>
        <v>4295433.68</v>
      </c>
      <c r="J410" s="10">
        <f t="shared" si="38"/>
        <v>0</v>
      </c>
      <c r="K410" s="10">
        <f t="shared" si="38"/>
        <v>0</v>
      </c>
      <c r="M410" s="71"/>
    </row>
    <row r="411" spans="1:13" ht="25.5" x14ac:dyDescent="0.2">
      <c r="A411" s="12" t="s">
        <v>458</v>
      </c>
      <c r="B411" s="6" t="s">
        <v>81</v>
      </c>
      <c r="C411" s="157"/>
      <c r="D411" s="99"/>
      <c r="E411" s="97"/>
      <c r="F411" s="97"/>
      <c r="G411" s="97"/>
      <c r="H411" s="10">
        <f t="shared" si="33"/>
        <v>9179388.6799999997</v>
      </c>
      <c r="I411" s="10">
        <f>I347+I356</f>
        <v>0</v>
      </c>
      <c r="J411" s="10">
        <f>J347+J356</f>
        <v>4639045.8899999997</v>
      </c>
      <c r="K411" s="10">
        <f>K347+K356</f>
        <v>4540342.79</v>
      </c>
      <c r="M411" s="71"/>
    </row>
    <row r="412" spans="1:13" ht="25.5" x14ac:dyDescent="0.2">
      <c r="A412" s="264" t="s">
        <v>444</v>
      </c>
      <c r="B412" s="226" t="s">
        <v>100</v>
      </c>
      <c r="C412" s="157"/>
      <c r="D412" s="99"/>
      <c r="E412" s="97"/>
      <c r="F412" s="97"/>
      <c r="G412" s="97"/>
      <c r="H412" s="10">
        <f t="shared" si="33"/>
        <v>34019834.780000001</v>
      </c>
      <c r="I412" s="10">
        <f>I348</f>
        <v>34019834.780000001</v>
      </c>
      <c r="J412" s="10">
        <f>J348</f>
        <v>0</v>
      </c>
      <c r="K412" s="10">
        <f>K348</f>
        <v>0</v>
      </c>
      <c r="M412" s="71"/>
    </row>
    <row r="413" spans="1:13" ht="25.5" x14ac:dyDescent="0.2">
      <c r="A413" s="264" t="s">
        <v>444</v>
      </c>
      <c r="B413" s="226" t="s">
        <v>81</v>
      </c>
      <c r="C413" s="157"/>
      <c r="D413" s="99"/>
      <c r="E413" s="97"/>
      <c r="F413" s="97"/>
      <c r="G413" s="97"/>
      <c r="H413" s="10">
        <f t="shared" si="33"/>
        <v>63710879.649999999</v>
      </c>
      <c r="I413" s="10">
        <f>I349+I357</f>
        <v>0</v>
      </c>
      <c r="J413" s="10">
        <f>J349+J357</f>
        <v>36741243.479999997</v>
      </c>
      <c r="K413" s="10">
        <f>K349+K357</f>
        <v>26969636.170000002</v>
      </c>
      <c r="M413" s="71"/>
    </row>
    <row r="414" spans="1:13" ht="25.5" x14ac:dyDescent="0.2">
      <c r="A414" s="264" t="s">
        <v>445</v>
      </c>
      <c r="B414" s="226" t="s">
        <v>101</v>
      </c>
      <c r="C414" s="157"/>
      <c r="D414" s="99"/>
      <c r="E414" s="97"/>
      <c r="F414" s="97"/>
      <c r="G414" s="97"/>
      <c r="H414" s="10">
        <f t="shared" si="33"/>
        <v>391228100</v>
      </c>
      <c r="I414" s="10">
        <f>I350</f>
        <v>391228100</v>
      </c>
      <c r="J414" s="10">
        <f>J350</f>
        <v>0</v>
      </c>
      <c r="K414" s="10">
        <f>K350</f>
        <v>0</v>
      </c>
      <c r="M414" s="71"/>
    </row>
    <row r="415" spans="1:13" ht="25.5" x14ac:dyDescent="0.2">
      <c r="A415" s="12" t="s">
        <v>445</v>
      </c>
      <c r="B415" s="6" t="s">
        <v>81</v>
      </c>
      <c r="C415" s="99"/>
      <c r="D415" s="99"/>
      <c r="E415" s="97"/>
      <c r="F415" s="97"/>
      <c r="G415" s="97"/>
      <c r="H415" s="10">
        <f>I415+J415+K415</f>
        <v>845048600</v>
      </c>
      <c r="I415" s="10">
        <f>I351+I358</f>
        <v>0</v>
      </c>
      <c r="J415" s="10">
        <f>J351+J358</f>
        <v>422524300</v>
      </c>
      <c r="K415" s="10">
        <f>K351+K358</f>
        <v>422524300</v>
      </c>
      <c r="M415" s="71"/>
    </row>
    <row r="416" spans="1:13" ht="25.5" x14ac:dyDescent="0.2">
      <c r="A416" s="12" t="s">
        <v>446</v>
      </c>
      <c r="B416" s="6" t="s">
        <v>82</v>
      </c>
      <c r="C416" s="99"/>
      <c r="D416" s="99"/>
      <c r="E416" s="97"/>
      <c r="F416" s="97"/>
      <c r="G416" s="97"/>
      <c r="H416" s="10">
        <f>I416+J416+K416</f>
        <v>435000</v>
      </c>
      <c r="I416" s="10">
        <f t="shared" ref="I416:K417" si="39">I361+I364</f>
        <v>0</v>
      </c>
      <c r="J416" s="10">
        <f t="shared" si="39"/>
        <v>0</v>
      </c>
      <c r="K416" s="10">
        <f t="shared" si="39"/>
        <v>435000</v>
      </c>
      <c r="M416" s="71"/>
    </row>
    <row r="417" spans="1:13" ht="25.5" x14ac:dyDescent="0.2">
      <c r="A417" s="12" t="s">
        <v>447</v>
      </c>
      <c r="B417" s="6" t="s">
        <v>83</v>
      </c>
      <c r="C417" s="99"/>
      <c r="D417" s="99"/>
      <c r="E417" s="97"/>
      <c r="F417" s="97"/>
      <c r="G417" s="97"/>
      <c r="H417" s="10">
        <f>I417+J417+K417</f>
        <v>43065000</v>
      </c>
      <c r="I417" s="10">
        <f t="shared" si="39"/>
        <v>0</v>
      </c>
      <c r="J417" s="10">
        <f t="shared" si="39"/>
        <v>0</v>
      </c>
      <c r="K417" s="10">
        <f t="shared" si="39"/>
        <v>43065000</v>
      </c>
      <c r="M417" s="71"/>
    </row>
    <row r="418" spans="1:13" ht="25.5" x14ac:dyDescent="0.2">
      <c r="A418" s="12" t="s">
        <v>313</v>
      </c>
      <c r="B418" s="6" t="s">
        <v>84</v>
      </c>
      <c r="C418" s="99"/>
      <c r="D418" s="99"/>
      <c r="E418" s="97"/>
      <c r="F418" s="97"/>
      <c r="G418" s="97"/>
      <c r="H418" s="10">
        <f>I418+J418+K418</f>
        <v>21352912</v>
      </c>
      <c r="I418" s="10">
        <f t="shared" ref="I418:K419" si="40">I368+I373</f>
        <v>21352912</v>
      </c>
      <c r="J418" s="10">
        <f t="shared" si="40"/>
        <v>0</v>
      </c>
      <c r="K418" s="10">
        <f t="shared" si="40"/>
        <v>0</v>
      </c>
      <c r="M418" s="71"/>
    </row>
    <row r="419" spans="1:13" ht="26.25" thickBot="1" x14ac:dyDescent="0.25">
      <c r="A419" s="20" t="s">
        <v>314</v>
      </c>
      <c r="B419" s="7" t="s">
        <v>84</v>
      </c>
      <c r="C419" s="116"/>
      <c r="D419" s="116"/>
      <c r="E419" s="98"/>
      <c r="F419" s="98"/>
      <c r="G419" s="98"/>
      <c r="H419" s="17">
        <f>I419+J419+K419</f>
        <v>405705327.97000003</v>
      </c>
      <c r="I419" s="17">
        <f t="shared" si="40"/>
        <v>405705327.97000003</v>
      </c>
      <c r="J419" s="17">
        <f t="shared" si="40"/>
        <v>0</v>
      </c>
      <c r="K419" s="17">
        <f t="shared" si="40"/>
        <v>0</v>
      </c>
      <c r="M419" s="71"/>
    </row>
    <row r="420" spans="1:13" ht="26.25" customHeight="1" thickBot="1" x14ac:dyDescent="0.25">
      <c r="A420" s="302" t="s">
        <v>108</v>
      </c>
      <c r="B420" s="303"/>
      <c r="C420" s="158"/>
      <c r="D420" s="158"/>
      <c r="E420" s="159"/>
      <c r="F420" s="159"/>
      <c r="G420" s="159"/>
      <c r="H420" s="186">
        <f>H381</f>
        <v>2510952997.4499998</v>
      </c>
      <c r="I420" s="186">
        <f>SUM(I421:I458)</f>
        <v>1235051960.3000002</v>
      </c>
      <c r="J420" s="186">
        <f>SUM(J421:J458)</f>
        <v>658801830.81999993</v>
      </c>
      <c r="K420" s="186">
        <f>SUM(K421:K458)</f>
        <v>617099206.33000004</v>
      </c>
      <c r="L420" s="3"/>
      <c r="M420" s="71"/>
    </row>
    <row r="421" spans="1:13" ht="26.25" customHeight="1" x14ac:dyDescent="0.2">
      <c r="A421" s="12" t="s">
        <v>186</v>
      </c>
      <c r="B421" s="237" t="s">
        <v>330</v>
      </c>
      <c r="C421" s="160"/>
      <c r="D421" s="160"/>
      <c r="E421" s="161"/>
      <c r="F421" s="161"/>
      <c r="G421" s="161"/>
      <c r="H421" s="18">
        <f t="shared" ref="H421:H458" si="41">I421+J421+K421</f>
        <v>1654000</v>
      </c>
      <c r="I421" s="139">
        <f t="shared" ref="I421:K424" si="42">I382</f>
        <v>1654000</v>
      </c>
      <c r="J421" s="139">
        <f t="shared" si="42"/>
        <v>0</v>
      </c>
      <c r="K421" s="139">
        <f t="shared" si="42"/>
        <v>0</v>
      </c>
      <c r="L421" s="3"/>
      <c r="M421" s="71"/>
    </row>
    <row r="422" spans="1:13" ht="26.25" customHeight="1" x14ac:dyDescent="0.2">
      <c r="A422" s="12" t="s">
        <v>187</v>
      </c>
      <c r="B422" s="6" t="s">
        <v>329</v>
      </c>
      <c r="C422" s="162"/>
      <c r="D422" s="162"/>
      <c r="E422" s="163"/>
      <c r="F422" s="163"/>
      <c r="G422" s="163"/>
      <c r="H422" s="18">
        <f t="shared" si="41"/>
        <v>23000000</v>
      </c>
      <c r="I422" s="184">
        <f t="shared" si="42"/>
        <v>23000000</v>
      </c>
      <c r="J422" s="184">
        <f t="shared" si="42"/>
        <v>0</v>
      </c>
      <c r="K422" s="184">
        <f t="shared" si="42"/>
        <v>0</v>
      </c>
      <c r="L422" s="3"/>
      <c r="M422" s="71"/>
    </row>
    <row r="423" spans="1:13" ht="26.25" customHeight="1" x14ac:dyDescent="0.2">
      <c r="A423" s="12" t="s">
        <v>372</v>
      </c>
      <c r="B423" s="6" t="s">
        <v>330</v>
      </c>
      <c r="C423" s="162"/>
      <c r="D423" s="162"/>
      <c r="E423" s="163"/>
      <c r="F423" s="163"/>
      <c r="G423" s="163"/>
      <c r="H423" s="10">
        <f t="shared" si="41"/>
        <v>9726107.3099999987</v>
      </c>
      <c r="I423" s="184">
        <f t="shared" si="42"/>
        <v>9726107.3099999987</v>
      </c>
      <c r="J423" s="184">
        <f t="shared" si="42"/>
        <v>0</v>
      </c>
      <c r="K423" s="184">
        <f t="shared" si="42"/>
        <v>0</v>
      </c>
      <c r="L423" s="3"/>
      <c r="M423" s="71"/>
    </row>
    <row r="424" spans="1:13" ht="26.25" customHeight="1" x14ac:dyDescent="0.2">
      <c r="A424" s="12" t="s">
        <v>372</v>
      </c>
      <c r="B424" s="6" t="s">
        <v>329</v>
      </c>
      <c r="C424" s="162"/>
      <c r="D424" s="162"/>
      <c r="E424" s="163"/>
      <c r="F424" s="163"/>
      <c r="G424" s="163"/>
      <c r="H424" s="10">
        <f t="shared" si="41"/>
        <v>4745427.7</v>
      </c>
      <c r="I424" s="184">
        <f t="shared" si="42"/>
        <v>4745427.7</v>
      </c>
      <c r="J424" s="184">
        <f t="shared" si="42"/>
        <v>0</v>
      </c>
      <c r="K424" s="184">
        <f t="shared" si="42"/>
        <v>0</v>
      </c>
      <c r="L424" s="3"/>
      <c r="M424" s="71"/>
    </row>
    <row r="425" spans="1:13" ht="26.25" customHeight="1" x14ac:dyDescent="0.2">
      <c r="A425" s="12" t="s">
        <v>26</v>
      </c>
      <c r="B425" s="6" t="s">
        <v>331</v>
      </c>
      <c r="C425" s="162"/>
      <c r="D425" s="162"/>
      <c r="E425" s="163"/>
      <c r="F425" s="163"/>
      <c r="G425" s="163"/>
      <c r="H425" s="10">
        <f t="shared" si="41"/>
        <v>6307370.4800000004</v>
      </c>
      <c r="I425" s="184">
        <f t="shared" ref="I425:K431" si="43">I386</f>
        <v>0</v>
      </c>
      <c r="J425" s="184">
        <f t="shared" si="43"/>
        <v>1730439.9</v>
      </c>
      <c r="K425" s="184">
        <f t="shared" si="43"/>
        <v>4576930.58</v>
      </c>
      <c r="L425" s="3"/>
      <c r="M425" s="71"/>
    </row>
    <row r="426" spans="1:13" ht="26.25" customHeight="1" x14ac:dyDescent="0.2">
      <c r="A426" s="12" t="s">
        <v>25</v>
      </c>
      <c r="B426" s="6" t="s">
        <v>332</v>
      </c>
      <c r="C426" s="99"/>
      <c r="D426" s="99"/>
      <c r="E426" s="97"/>
      <c r="F426" s="97"/>
      <c r="G426" s="97"/>
      <c r="H426" s="10">
        <f t="shared" si="41"/>
        <v>119840039.13</v>
      </c>
      <c r="I426" s="10">
        <f t="shared" si="43"/>
        <v>0</v>
      </c>
      <c r="J426" s="10">
        <f t="shared" si="43"/>
        <v>32878358.129999999</v>
      </c>
      <c r="K426" s="10">
        <f t="shared" si="43"/>
        <v>86961681</v>
      </c>
      <c r="M426" s="71"/>
    </row>
    <row r="427" spans="1:13" ht="24.75" customHeight="1" x14ac:dyDescent="0.2">
      <c r="A427" s="12" t="s">
        <v>26</v>
      </c>
      <c r="B427" s="6" t="s">
        <v>333</v>
      </c>
      <c r="C427" s="99"/>
      <c r="D427" s="99"/>
      <c r="E427" s="97"/>
      <c r="F427" s="97"/>
      <c r="G427" s="97"/>
      <c r="H427" s="10">
        <f t="shared" si="41"/>
        <v>1904636.1600000001</v>
      </c>
      <c r="I427" s="10">
        <f t="shared" si="43"/>
        <v>694109.58</v>
      </c>
      <c r="J427" s="10">
        <f t="shared" si="43"/>
        <v>684210.79</v>
      </c>
      <c r="K427" s="10">
        <f t="shared" si="43"/>
        <v>526315.79</v>
      </c>
      <c r="M427" s="71"/>
    </row>
    <row r="428" spans="1:13" ht="24.75" customHeight="1" x14ac:dyDescent="0.2">
      <c r="A428" s="12" t="s">
        <v>25</v>
      </c>
      <c r="B428" s="6" t="s">
        <v>334</v>
      </c>
      <c r="C428" s="99"/>
      <c r="D428" s="99"/>
      <c r="E428" s="97"/>
      <c r="F428" s="97"/>
      <c r="G428" s="97"/>
      <c r="H428" s="10">
        <f t="shared" si="41"/>
        <v>33210222.050000001</v>
      </c>
      <c r="I428" s="10">
        <f t="shared" si="43"/>
        <v>10210222.050000001</v>
      </c>
      <c r="J428" s="10">
        <f t="shared" si="43"/>
        <v>13000000</v>
      </c>
      <c r="K428" s="10">
        <f t="shared" si="43"/>
        <v>10000000</v>
      </c>
      <c r="M428" s="71"/>
    </row>
    <row r="429" spans="1:13" ht="25.5" customHeight="1" x14ac:dyDescent="0.2">
      <c r="A429" s="12" t="s">
        <v>85</v>
      </c>
      <c r="B429" s="6" t="s">
        <v>330</v>
      </c>
      <c r="C429" s="99"/>
      <c r="D429" s="99"/>
      <c r="E429" s="97"/>
      <c r="F429" s="97"/>
      <c r="G429" s="97"/>
      <c r="H429" s="10">
        <f t="shared" si="41"/>
        <v>2918214</v>
      </c>
      <c r="I429" s="10">
        <f t="shared" si="43"/>
        <v>2918214</v>
      </c>
      <c r="J429" s="10">
        <f t="shared" si="43"/>
        <v>0</v>
      </c>
      <c r="K429" s="10">
        <f t="shared" si="43"/>
        <v>0</v>
      </c>
      <c r="M429" s="71"/>
    </row>
    <row r="430" spans="1:13" ht="25.5" customHeight="1" x14ac:dyDescent="0.2">
      <c r="A430" s="12" t="s">
        <v>27</v>
      </c>
      <c r="B430" s="6" t="s">
        <v>222</v>
      </c>
      <c r="C430" s="99"/>
      <c r="D430" s="99"/>
      <c r="E430" s="97"/>
      <c r="F430" s="97"/>
      <c r="G430" s="97"/>
      <c r="H430" s="10">
        <f t="shared" si="41"/>
        <v>332000</v>
      </c>
      <c r="I430" s="10">
        <f t="shared" si="43"/>
        <v>0</v>
      </c>
      <c r="J430" s="10">
        <f t="shared" si="43"/>
        <v>157000</v>
      </c>
      <c r="K430" s="10">
        <f t="shared" si="43"/>
        <v>175000</v>
      </c>
      <c r="M430" s="71"/>
    </row>
    <row r="431" spans="1:13" ht="25.5" customHeight="1" x14ac:dyDescent="0.2">
      <c r="A431" s="12" t="s">
        <v>130</v>
      </c>
      <c r="B431" s="6" t="s">
        <v>222</v>
      </c>
      <c r="C431" s="99"/>
      <c r="D431" s="99"/>
      <c r="E431" s="97"/>
      <c r="F431" s="97"/>
      <c r="G431" s="97"/>
      <c r="H431" s="10">
        <f t="shared" si="41"/>
        <v>328680</v>
      </c>
      <c r="I431" s="10">
        <f t="shared" si="43"/>
        <v>0</v>
      </c>
      <c r="J431" s="10">
        <f t="shared" si="43"/>
        <v>155430</v>
      </c>
      <c r="K431" s="10">
        <f t="shared" si="43"/>
        <v>173250</v>
      </c>
      <c r="M431" s="71"/>
    </row>
    <row r="432" spans="1:13" ht="28.5" customHeight="1" x14ac:dyDescent="0.2">
      <c r="A432" s="12" t="s">
        <v>464</v>
      </c>
      <c r="B432" s="6" t="s">
        <v>225</v>
      </c>
      <c r="C432" s="99"/>
      <c r="D432" s="99"/>
      <c r="E432" s="97"/>
      <c r="F432" s="97"/>
      <c r="G432" s="97"/>
      <c r="H432" s="10">
        <f t="shared" si="41"/>
        <v>32539320</v>
      </c>
      <c r="I432" s="10">
        <f t="shared" ref="I432:K433" si="44">I393</f>
        <v>0</v>
      </c>
      <c r="J432" s="10">
        <f t="shared" si="44"/>
        <v>15387570</v>
      </c>
      <c r="K432" s="10">
        <f t="shared" si="44"/>
        <v>17151750</v>
      </c>
      <c r="M432" s="71"/>
    </row>
    <row r="433" spans="1:13" ht="25.5" customHeight="1" x14ac:dyDescent="0.2">
      <c r="A433" s="12" t="s">
        <v>307</v>
      </c>
      <c r="B433" s="6" t="s">
        <v>308</v>
      </c>
      <c r="C433" s="99"/>
      <c r="D433" s="99"/>
      <c r="E433" s="97"/>
      <c r="F433" s="97"/>
      <c r="G433" s="97"/>
      <c r="H433" s="10">
        <f t="shared" si="41"/>
        <v>7748513.8899999997</v>
      </c>
      <c r="I433" s="10">
        <f t="shared" si="44"/>
        <v>7748513.8899999997</v>
      </c>
      <c r="J433" s="10">
        <f t="shared" si="44"/>
        <v>0</v>
      </c>
      <c r="K433" s="10">
        <f t="shared" si="44"/>
        <v>0</v>
      </c>
      <c r="M433" s="71"/>
    </row>
    <row r="434" spans="1:13" ht="25.5" customHeight="1" x14ac:dyDescent="0.2">
      <c r="A434" s="264" t="s">
        <v>269</v>
      </c>
      <c r="B434" s="226" t="s">
        <v>308</v>
      </c>
      <c r="C434" s="156"/>
      <c r="D434" s="99"/>
      <c r="E434" s="97"/>
      <c r="F434" s="97"/>
      <c r="G434" s="97"/>
      <c r="H434" s="10">
        <f t="shared" si="41"/>
        <v>3225018.5500000003</v>
      </c>
      <c r="I434" s="10">
        <f t="shared" ref="I434:K453" si="45">I395</f>
        <v>3225018.5500000003</v>
      </c>
      <c r="J434" s="10">
        <f t="shared" si="45"/>
        <v>0</v>
      </c>
      <c r="K434" s="10">
        <f t="shared" si="45"/>
        <v>0</v>
      </c>
      <c r="M434" s="71"/>
    </row>
    <row r="435" spans="1:13" ht="25.5" customHeight="1" x14ac:dyDescent="0.2">
      <c r="A435" s="264" t="s">
        <v>269</v>
      </c>
      <c r="B435" s="226" t="s">
        <v>279</v>
      </c>
      <c r="C435" s="99"/>
      <c r="D435" s="99"/>
      <c r="E435" s="97"/>
      <c r="F435" s="97"/>
      <c r="G435" s="97"/>
      <c r="H435" s="10">
        <f t="shared" si="41"/>
        <v>6499630.9699999997</v>
      </c>
      <c r="I435" s="10">
        <f t="shared" si="45"/>
        <v>6499630.9699999997</v>
      </c>
      <c r="J435" s="10">
        <f t="shared" si="45"/>
        <v>0</v>
      </c>
      <c r="K435" s="10">
        <f t="shared" si="45"/>
        <v>0</v>
      </c>
      <c r="M435" s="71"/>
    </row>
    <row r="436" spans="1:13" ht="25.5" customHeight="1" x14ac:dyDescent="0.2">
      <c r="A436" s="264" t="s">
        <v>454</v>
      </c>
      <c r="B436" s="226" t="s">
        <v>91</v>
      </c>
      <c r="C436" s="99"/>
      <c r="D436" s="99"/>
      <c r="E436" s="97"/>
      <c r="F436" s="97"/>
      <c r="G436" s="97"/>
      <c r="H436" s="10">
        <f t="shared" si="41"/>
        <v>2349999.92</v>
      </c>
      <c r="I436" s="10">
        <f t="shared" si="45"/>
        <v>2349999.92</v>
      </c>
      <c r="J436" s="10">
        <f t="shared" si="45"/>
        <v>0</v>
      </c>
      <c r="K436" s="10">
        <f t="shared" si="45"/>
        <v>0</v>
      </c>
      <c r="M436" s="71"/>
    </row>
    <row r="437" spans="1:13" ht="25.5" customHeight="1" x14ac:dyDescent="0.2">
      <c r="A437" s="264" t="s">
        <v>454</v>
      </c>
      <c r="B437" s="226" t="s">
        <v>89</v>
      </c>
      <c r="C437" s="99"/>
      <c r="D437" s="99"/>
      <c r="E437" s="97"/>
      <c r="F437" s="97"/>
      <c r="G437" s="97"/>
      <c r="H437" s="10">
        <f t="shared" si="41"/>
        <v>4751415.41</v>
      </c>
      <c r="I437" s="10">
        <f t="shared" si="45"/>
        <v>4751415.41</v>
      </c>
      <c r="J437" s="10">
        <f t="shared" si="45"/>
        <v>0</v>
      </c>
      <c r="K437" s="10">
        <f t="shared" si="45"/>
        <v>0</v>
      </c>
      <c r="M437" s="71"/>
    </row>
    <row r="438" spans="1:13" ht="25.5" customHeight="1" x14ac:dyDescent="0.2">
      <c r="A438" s="264" t="s">
        <v>454</v>
      </c>
      <c r="B438" s="226" t="s">
        <v>87</v>
      </c>
      <c r="C438" s="99"/>
      <c r="D438" s="99"/>
      <c r="E438" s="97"/>
      <c r="F438" s="97"/>
      <c r="G438" s="97"/>
      <c r="H438" s="10">
        <f t="shared" si="41"/>
        <v>5919540.6399999997</v>
      </c>
      <c r="I438" s="10">
        <f t="shared" si="45"/>
        <v>5919540.6399999997</v>
      </c>
      <c r="J438" s="10">
        <f t="shared" si="45"/>
        <v>0</v>
      </c>
      <c r="K438" s="10">
        <f t="shared" si="45"/>
        <v>0</v>
      </c>
      <c r="M438" s="71"/>
    </row>
    <row r="439" spans="1:13" ht="30.75" customHeight="1" x14ac:dyDescent="0.2">
      <c r="A439" s="12" t="s">
        <v>454</v>
      </c>
      <c r="B439" s="6" t="s">
        <v>80</v>
      </c>
      <c r="C439" s="99"/>
      <c r="D439" s="99"/>
      <c r="E439" s="97"/>
      <c r="F439" s="97"/>
      <c r="G439" s="97"/>
      <c r="H439" s="10">
        <f t="shared" si="41"/>
        <v>8895211.5500000007</v>
      </c>
      <c r="I439" s="10">
        <f t="shared" si="45"/>
        <v>2349999.92</v>
      </c>
      <c r="J439" s="10">
        <f t="shared" si="45"/>
        <v>6545211.6299999999</v>
      </c>
      <c r="K439" s="10">
        <f t="shared" si="45"/>
        <v>0</v>
      </c>
      <c r="M439" s="71"/>
    </row>
    <row r="440" spans="1:13" ht="30.75" customHeight="1" x14ac:dyDescent="0.2">
      <c r="A440" s="264" t="s">
        <v>442</v>
      </c>
      <c r="B440" s="226" t="s">
        <v>91</v>
      </c>
      <c r="C440" s="99"/>
      <c r="D440" s="99"/>
      <c r="E440" s="97"/>
      <c r="F440" s="97"/>
      <c r="G440" s="97"/>
      <c r="H440" s="10">
        <f t="shared" si="41"/>
        <v>3571999.88</v>
      </c>
      <c r="I440" s="10">
        <f t="shared" si="45"/>
        <v>3571999.88</v>
      </c>
      <c r="J440" s="10">
        <f t="shared" si="45"/>
        <v>0</v>
      </c>
      <c r="K440" s="10">
        <f t="shared" si="45"/>
        <v>0</v>
      </c>
      <c r="M440" s="71"/>
    </row>
    <row r="441" spans="1:13" ht="30.75" customHeight="1" x14ac:dyDescent="0.2">
      <c r="A441" s="264" t="s">
        <v>442</v>
      </c>
      <c r="B441" s="226" t="s">
        <v>87</v>
      </c>
      <c r="C441" s="99"/>
      <c r="D441" s="99"/>
      <c r="E441" s="97"/>
      <c r="F441" s="97"/>
      <c r="G441" s="97"/>
      <c r="H441" s="10">
        <f t="shared" si="41"/>
        <v>8997701.2599999998</v>
      </c>
      <c r="I441" s="10">
        <f t="shared" si="45"/>
        <v>8997701.2599999998</v>
      </c>
      <c r="J441" s="10">
        <f t="shared" si="45"/>
        <v>0</v>
      </c>
      <c r="K441" s="10">
        <f t="shared" si="45"/>
        <v>0</v>
      </c>
      <c r="M441" s="71"/>
    </row>
    <row r="442" spans="1:13" ht="30.75" customHeight="1" x14ac:dyDescent="0.2">
      <c r="A442" s="264" t="s">
        <v>442</v>
      </c>
      <c r="B442" s="226" t="s">
        <v>89</v>
      </c>
      <c r="C442" s="99"/>
      <c r="D442" s="99"/>
      <c r="E442" s="97"/>
      <c r="F442" s="97"/>
      <c r="G442" s="97"/>
      <c r="H442" s="10">
        <f t="shared" si="41"/>
        <v>7222150.9100000001</v>
      </c>
      <c r="I442" s="10">
        <f t="shared" si="45"/>
        <v>7222150.9100000001</v>
      </c>
      <c r="J442" s="10">
        <f t="shared" si="45"/>
        <v>0</v>
      </c>
      <c r="K442" s="10">
        <f t="shared" si="45"/>
        <v>0</v>
      </c>
      <c r="M442" s="71"/>
    </row>
    <row r="443" spans="1:13" ht="26.25" customHeight="1" x14ac:dyDescent="0.2">
      <c r="A443" s="12" t="s">
        <v>442</v>
      </c>
      <c r="B443" s="6" t="s">
        <v>80</v>
      </c>
      <c r="C443" s="99"/>
      <c r="D443" s="99"/>
      <c r="E443" s="97"/>
      <c r="F443" s="97"/>
      <c r="G443" s="97"/>
      <c r="H443" s="10">
        <f t="shared" si="41"/>
        <v>13520720.879999999</v>
      </c>
      <c r="I443" s="10">
        <f t="shared" si="45"/>
        <v>3571999.88</v>
      </c>
      <c r="J443" s="10">
        <f t="shared" si="45"/>
        <v>9948721</v>
      </c>
      <c r="K443" s="10">
        <f t="shared" si="45"/>
        <v>0</v>
      </c>
      <c r="M443" s="71"/>
    </row>
    <row r="444" spans="1:13" ht="26.25" customHeight="1" x14ac:dyDescent="0.2">
      <c r="A444" s="264" t="s">
        <v>443</v>
      </c>
      <c r="B444" s="293" t="s">
        <v>97</v>
      </c>
      <c r="C444" s="99"/>
      <c r="D444" s="99"/>
      <c r="E444" s="97"/>
      <c r="F444" s="97"/>
      <c r="G444" s="97"/>
      <c r="H444" s="10">
        <f t="shared" si="41"/>
        <v>41077998.590000004</v>
      </c>
      <c r="I444" s="10">
        <f t="shared" si="45"/>
        <v>41077998.590000004</v>
      </c>
      <c r="J444" s="10">
        <f t="shared" si="45"/>
        <v>0</v>
      </c>
      <c r="K444" s="10">
        <f t="shared" si="45"/>
        <v>0</v>
      </c>
      <c r="M444" s="71"/>
    </row>
    <row r="445" spans="1:13" ht="26.25" customHeight="1" x14ac:dyDescent="0.2">
      <c r="A445" s="264" t="s">
        <v>443</v>
      </c>
      <c r="B445" s="293" t="s">
        <v>93</v>
      </c>
      <c r="C445" s="99"/>
      <c r="D445" s="99"/>
      <c r="E445" s="97"/>
      <c r="F445" s="97"/>
      <c r="G445" s="97"/>
      <c r="H445" s="10">
        <f t="shared" si="41"/>
        <v>103473571</v>
      </c>
      <c r="I445" s="10">
        <f t="shared" si="45"/>
        <v>103473571</v>
      </c>
      <c r="J445" s="10">
        <f t="shared" si="45"/>
        <v>0</v>
      </c>
      <c r="K445" s="10">
        <f t="shared" si="45"/>
        <v>0</v>
      </c>
      <c r="M445" s="71"/>
    </row>
    <row r="446" spans="1:13" ht="26.25" customHeight="1" x14ac:dyDescent="0.2">
      <c r="A446" s="264" t="s">
        <v>443</v>
      </c>
      <c r="B446" s="293" t="s">
        <v>96</v>
      </c>
      <c r="C446" s="99"/>
      <c r="D446" s="99"/>
      <c r="E446" s="97"/>
      <c r="F446" s="97"/>
      <c r="G446" s="97"/>
      <c r="H446" s="10">
        <f t="shared" si="41"/>
        <v>83054731.819999993</v>
      </c>
      <c r="I446" s="10">
        <f t="shared" si="45"/>
        <v>83054731.819999993</v>
      </c>
      <c r="J446" s="10">
        <f t="shared" si="45"/>
        <v>0</v>
      </c>
      <c r="K446" s="10">
        <f t="shared" si="45"/>
        <v>0</v>
      </c>
      <c r="M446" s="71"/>
    </row>
    <row r="447" spans="1:13" ht="26.25" customHeight="1" x14ac:dyDescent="0.2">
      <c r="A447" s="12" t="s">
        <v>443</v>
      </c>
      <c r="B447" s="28" t="s">
        <v>80</v>
      </c>
      <c r="C447" s="99"/>
      <c r="D447" s="99"/>
      <c r="E447" s="97"/>
      <c r="F447" s="97"/>
      <c r="G447" s="97"/>
      <c r="H447" s="10">
        <f t="shared" si="41"/>
        <v>155488298.59</v>
      </c>
      <c r="I447" s="10">
        <f t="shared" si="45"/>
        <v>41077998.590000004</v>
      </c>
      <c r="J447" s="10">
        <f t="shared" si="45"/>
        <v>114410300</v>
      </c>
      <c r="K447" s="10">
        <f t="shared" si="45"/>
        <v>0</v>
      </c>
      <c r="M447" s="71"/>
    </row>
    <row r="448" spans="1:13" ht="25.5" customHeight="1" x14ac:dyDescent="0.2">
      <c r="A448" s="12" t="s">
        <v>309</v>
      </c>
      <c r="B448" s="6" t="s">
        <v>308</v>
      </c>
      <c r="C448" s="99"/>
      <c r="D448" s="99"/>
      <c r="E448" s="97"/>
      <c r="F448" s="97"/>
      <c r="G448" s="97"/>
      <c r="H448" s="10">
        <f t="shared" si="41"/>
        <v>610000</v>
      </c>
      <c r="I448" s="10">
        <f t="shared" si="45"/>
        <v>610000</v>
      </c>
      <c r="J448" s="10">
        <f t="shared" si="45"/>
        <v>0</v>
      </c>
      <c r="K448" s="10">
        <f t="shared" si="45"/>
        <v>0</v>
      </c>
      <c r="M448" s="71"/>
    </row>
    <row r="449" spans="1:13" ht="25.5" customHeight="1" x14ac:dyDescent="0.2">
      <c r="A449" s="264" t="s">
        <v>458</v>
      </c>
      <c r="B449" s="226" t="s">
        <v>101</v>
      </c>
      <c r="C449" s="99"/>
      <c r="D449" s="99"/>
      <c r="E449" s="97"/>
      <c r="F449" s="97"/>
      <c r="G449" s="97"/>
      <c r="H449" s="10">
        <f t="shared" si="41"/>
        <v>4295433.68</v>
      </c>
      <c r="I449" s="10">
        <f t="shared" si="45"/>
        <v>4295433.68</v>
      </c>
      <c r="J449" s="10">
        <f t="shared" si="45"/>
        <v>0</v>
      </c>
      <c r="K449" s="10">
        <f t="shared" si="45"/>
        <v>0</v>
      </c>
      <c r="M449" s="71"/>
    </row>
    <row r="450" spans="1:13" ht="27" customHeight="1" x14ac:dyDescent="0.2">
      <c r="A450" s="12" t="s">
        <v>458</v>
      </c>
      <c r="B450" s="6" t="s">
        <v>81</v>
      </c>
      <c r="C450" s="99"/>
      <c r="D450" s="99"/>
      <c r="E450" s="97"/>
      <c r="F450" s="97"/>
      <c r="G450" s="97"/>
      <c r="H450" s="10">
        <f t="shared" si="41"/>
        <v>9179388.6799999997</v>
      </c>
      <c r="I450" s="10">
        <f t="shared" si="45"/>
        <v>0</v>
      </c>
      <c r="J450" s="10">
        <f t="shared" si="45"/>
        <v>4639045.8899999997</v>
      </c>
      <c r="K450" s="10">
        <f t="shared" si="45"/>
        <v>4540342.79</v>
      </c>
      <c r="M450" s="71"/>
    </row>
    <row r="451" spans="1:13" ht="27" customHeight="1" x14ac:dyDescent="0.2">
      <c r="A451" s="264" t="s">
        <v>444</v>
      </c>
      <c r="B451" s="226" t="s">
        <v>102</v>
      </c>
      <c r="C451" s="99"/>
      <c r="D451" s="99"/>
      <c r="E451" s="97"/>
      <c r="F451" s="97"/>
      <c r="G451" s="97"/>
      <c r="H451" s="10">
        <f t="shared" si="41"/>
        <v>34019834.780000001</v>
      </c>
      <c r="I451" s="10">
        <f t="shared" si="45"/>
        <v>34019834.780000001</v>
      </c>
      <c r="J451" s="10">
        <f t="shared" si="45"/>
        <v>0</v>
      </c>
      <c r="K451" s="10">
        <f t="shared" si="45"/>
        <v>0</v>
      </c>
      <c r="M451" s="71"/>
    </row>
    <row r="452" spans="1:13" ht="25.5" customHeight="1" x14ac:dyDescent="0.2">
      <c r="A452" s="264" t="s">
        <v>444</v>
      </c>
      <c r="B452" s="226" t="s">
        <v>81</v>
      </c>
      <c r="C452" s="99"/>
      <c r="D452" s="99"/>
      <c r="E452" s="97"/>
      <c r="F452" s="97"/>
      <c r="G452" s="97"/>
      <c r="H452" s="10">
        <f t="shared" si="41"/>
        <v>63710879.649999999</v>
      </c>
      <c r="I452" s="10">
        <f t="shared" si="45"/>
        <v>0</v>
      </c>
      <c r="J452" s="10">
        <f t="shared" si="45"/>
        <v>36741243.479999997</v>
      </c>
      <c r="K452" s="10">
        <f t="shared" si="45"/>
        <v>26969636.170000002</v>
      </c>
    </row>
    <row r="453" spans="1:13" ht="25.5" customHeight="1" x14ac:dyDescent="0.2">
      <c r="A453" s="264" t="s">
        <v>445</v>
      </c>
      <c r="B453" s="226" t="s">
        <v>102</v>
      </c>
      <c r="C453" s="99"/>
      <c r="D453" s="99"/>
      <c r="E453" s="97"/>
      <c r="F453" s="97"/>
      <c r="G453" s="97"/>
      <c r="H453" s="10">
        <f t="shared" si="41"/>
        <v>391228100</v>
      </c>
      <c r="I453" s="10">
        <f t="shared" si="45"/>
        <v>391228100</v>
      </c>
      <c r="J453" s="10">
        <f t="shared" si="45"/>
        <v>0</v>
      </c>
      <c r="K453" s="10">
        <f t="shared" si="45"/>
        <v>0</v>
      </c>
    </row>
    <row r="454" spans="1:13" ht="27" customHeight="1" x14ac:dyDescent="0.2">
      <c r="A454" s="12" t="s">
        <v>445</v>
      </c>
      <c r="B454" s="6" t="s">
        <v>81</v>
      </c>
      <c r="C454" s="99"/>
      <c r="D454" s="99"/>
      <c r="E454" s="97"/>
      <c r="F454" s="97"/>
      <c r="G454" s="97"/>
      <c r="H454" s="10">
        <f t="shared" si="41"/>
        <v>845048600</v>
      </c>
      <c r="I454" s="10">
        <f t="shared" ref="I454:K458" si="46">I415</f>
        <v>0</v>
      </c>
      <c r="J454" s="10">
        <f t="shared" si="46"/>
        <v>422524300</v>
      </c>
      <c r="K454" s="10">
        <f t="shared" si="46"/>
        <v>422524300</v>
      </c>
    </row>
    <row r="455" spans="1:13" ht="24.75" customHeight="1" x14ac:dyDescent="0.2">
      <c r="A455" s="12" t="s">
        <v>446</v>
      </c>
      <c r="B455" s="6" t="s">
        <v>82</v>
      </c>
      <c r="C455" s="99"/>
      <c r="D455" s="99"/>
      <c r="E455" s="97"/>
      <c r="F455" s="97"/>
      <c r="G455" s="97"/>
      <c r="H455" s="18">
        <f t="shared" si="41"/>
        <v>435000</v>
      </c>
      <c r="I455" s="10">
        <f t="shared" si="46"/>
        <v>0</v>
      </c>
      <c r="J455" s="10">
        <f t="shared" si="46"/>
        <v>0</v>
      </c>
      <c r="K455" s="10">
        <f t="shared" si="46"/>
        <v>435000</v>
      </c>
    </row>
    <row r="456" spans="1:13" ht="25.5" customHeight="1" x14ac:dyDescent="0.2">
      <c r="A456" s="12" t="s">
        <v>447</v>
      </c>
      <c r="B456" s="6" t="s">
        <v>83</v>
      </c>
      <c r="C456" s="99"/>
      <c r="D456" s="99"/>
      <c r="E456" s="97"/>
      <c r="F456" s="97"/>
      <c r="G456" s="97"/>
      <c r="H456" s="10">
        <f t="shared" si="41"/>
        <v>43065000</v>
      </c>
      <c r="I456" s="10">
        <f t="shared" si="46"/>
        <v>0</v>
      </c>
      <c r="J456" s="10">
        <f t="shared" si="46"/>
        <v>0</v>
      </c>
      <c r="K456" s="10">
        <f t="shared" si="46"/>
        <v>43065000</v>
      </c>
    </row>
    <row r="457" spans="1:13" ht="25.5" customHeight="1" x14ac:dyDescent="0.2">
      <c r="A457" s="12" t="s">
        <v>313</v>
      </c>
      <c r="B457" s="6" t="s">
        <v>84</v>
      </c>
      <c r="C457" s="99"/>
      <c r="D457" s="99"/>
      <c r="E457" s="97"/>
      <c r="F457" s="97"/>
      <c r="G457" s="97"/>
      <c r="H457" s="10">
        <f t="shared" si="41"/>
        <v>21352912</v>
      </c>
      <c r="I457" s="10">
        <f t="shared" si="46"/>
        <v>21352912</v>
      </c>
      <c r="J457" s="10">
        <f t="shared" si="46"/>
        <v>0</v>
      </c>
      <c r="K457" s="10">
        <f t="shared" si="46"/>
        <v>0</v>
      </c>
    </row>
    <row r="458" spans="1:13" ht="25.5" customHeight="1" thickBot="1" x14ac:dyDescent="0.25">
      <c r="A458" s="20" t="s">
        <v>314</v>
      </c>
      <c r="B458" s="7" t="s">
        <v>84</v>
      </c>
      <c r="C458" s="116"/>
      <c r="D458" s="116"/>
      <c r="E458" s="98"/>
      <c r="F458" s="98"/>
      <c r="G458" s="98"/>
      <c r="H458" s="17">
        <f t="shared" si="41"/>
        <v>405705327.97000003</v>
      </c>
      <c r="I458" s="17">
        <f t="shared" si="46"/>
        <v>405705327.97000003</v>
      </c>
      <c r="J458" s="17">
        <f t="shared" si="46"/>
        <v>0</v>
      </c>
      <c r="K458" s="17">
        <f t="shared" si="46"/>
        <v>0</v>
      </c>
    </row>
    <row r="459" spans="1:13" ht="25.5" customHeight="1" x14ac:dyDescent="0.25">
      <c r="A459" s="51"/>
      <c r="B459" s="308" t="s">
        <v>218</v>
      </c>
      <c r="C459" s="308"/>
      <c r="D459" s="308"/>
      <c r="E459" s="308"/>
      <c r="F459" s="308"/>
      <c r="G459" s="308"/>
      <c r="H459" s="308"/>
      <c r="I459" s="308"/>
      <c r="J459" s="308"/>
      <c r="K459" s="308"/>
      <c r="L459" s="25"/>
    </row>
    <row r="460" spans="1:13" ht="35.25" customHeight="1" x14ac:dyDescent="0.25">
      <c r="A460" s="298" t="s">
        <v>213</v>
      </c>
      <c r="B460" s="298"/>
      <c r="C460" s="298"/>
      <c r="D460" s="298"/>
      <c r="E460" s="298"/>
      <c r="F460" s="298"/>
      <c r="G460" s="288"/>
      <c r="H460" s="288"/>
      <c r="I460" s="301" t="s">
        <v>338</v>
      </c>
      <c r="J460" s="301"/>
      <c r="K460" s="301"/>
      <c r="L460" s="25"/>
    </row>
    <row r="461" spans="1:13" ht="17.25" customHeight="1" x14ac:dyDescent="0.2">
      <c r="A461" s="298"/>
      <c r="B461" s="298"/>
      <c r="C461" s="298"/>
      <c r="D461" s="298"/>
      <c r="E461" s="298"/>
      <c r="F461" s="298"/>
      <c r="G461" s="27"/>
      <c r="H461" s="27"/>
      <c r="I461" s="299"/>
      <c r="J461" s="299"/>
      <c r="K461" s="299"/>
      <c r="L461" s="25"/>
    </row>
    <row r="462" spans="1:13" ht="18" customHeight="1" x14ac:dyDescent="0.2">
      <c r="A462" s="298" t="s">
        <v>431</v>
      </c>
      <c r="B462" s="298"/>
      <c r="C462" s="298"/>
      <c r="D462" s="298"/>
      <c r="E462" s="298"/>
      <c r="F462" s="298"/>
      <c r="G462" s="27"/>
      <c r="H462" s="27"/>
      <c r="I462" s="305" t="s">
        <v>386</v>
      </c>
      <c r="J462" s="305"/>
      <c r="K462" s="305"/>
      <c r="L462" s="25"/>
    </row>
    <row r="463" spans="1:13" ht="18" customHeight="1" x14ac:dyDescent="0.2">
      <c r="A463" s="298"/>
      <c r="B463" s="298"/>
      <c r="C463" s="298"/>
      <c r="D463" s="298"/>
      <c r="E463" s="298"/>
      <c r="F463" s="298"/>
      <c r="G463" s="27"/>
      <c r="H463" s="27"/>
      <c r="I463" s="299"/>
      <c r="J463" s="299"/>
      <c r="K463" s="299"/>
      <c r="L463" s="25"/>
    </row>
    <row r="464" spans="1:13" ht="18.75" customHeight="1" x14ac:dyDescent="0.25">
      <c r="A464" s="298" t="s">
        <v>382</v>
      </c>
      <c r="B464" s="298"/>
      <c r="C464" s="298"/>
      <c r="D464" s="298"/>
      <c r="E464" s="298"/>
      <c r="F464" s="298"/>
      <c r="G464" s="131"/>
      <c r="H464" s="131"/>
      <c r="I464" s="301" t="s">
        <v>383</v>
      </c>
      <c r="J464" s="301"/>
      <c r="K464" s="301"/>
      <c r="L464" s="25"/>
    </row>
    <row r="465" spans="1:12" ht="15.75" x14ac:dyDescent="0.2">
      <c r="A465" s="298"/>
      <c r="B465" s="298"/>
      <c r="C465" s="298"/>
      <c r="D465" s="298"/>
      <c r="E465" s="298"/>
      <c r="F465" s="298"/>
      <c r="G465" s="27"/>
      <c r="H465" s="27"/>
      <c r="I465" s="299"/>
      <c r="J465" s="299"/>
      <c r="K465" s="299"/>
      <c r="L465" s="25"/>
    </row>
    <row r="466" spans="1:12" x14ac:dyDescent="0.2">
      <c r="A466" s="21"/>
      <c r="B466" s="22"/>
      <c r="C466" s="23"/>
      <c r="D466" s="23"/>
      <c r="E466" s="24"/>
      <c r="F466" s="24"/>
      <c r="G466" s="24"/>
      <c r="H466" s="24"/>
      <c r="I466" s="24"/>
      <c r="J466" s="24"/>
      <c r="K466" s="24"/>
      <c r="L466" s="25"/>
    </row>
    <row r="467" spans="1:12" x14ac:dyDescent="0.2">
      <c r="A467" s="21"/>
      <c r="B467" s="22"/>
      <c r="C467" s="23"/>
      <c r="D467" s="23"/>
      <c r="E467" s="24"/>
      <c r="F467" s="24"/>
      <c r="G467" s="24"/>
      <c r="H467" s="24"/>
      <c r="I467" s="24"/>
      <c r="J467" s="24"/>
      <c r="K467" s="24"/>
      <c r="L467" s="25"/>
    </row>
    <row r="468" spans="1:12" x14ac:dyDescent="0.2">
      <c r="A468" s="21"/>
      <c r="B468" s="22"/>
      <c r="C468" s="23"/>
      <c r="D468" s="23"/>
      <c r="E468" s="24"/>
      <c r="F468" s="24"/>
      <c r="G468" s="24"/>
      <c r="H468" s="24"/>
      <c r="I468" s="24"/>
      <c r="J468" s="24"/>
      <c r="K468" s="24"/>
      <c r="L468" s="25"/>
    </row>
    <row r="469" spans="1:12" x14ac:dyDescent="0.2">
      <c r="A469" s="21"/>
      <c r="B469" s="22"/>
      <c r="C469" s="23"/>
      <c r="D469" s="23"/>
      <c r="E469" s="24"/>
      <c r="F469" s="24"/>
      <c r="G469" s="24"/>
      <c r="H469" s="24"/>
      <c r="I469" s="24"/>
      <c r="J469" s="24"/>
      <c r="K469" s="24"/>
      <c r="L469" s="25"/>
    </row>
    <row r="470" spans="1:12" x14ac:dyDescent="0.2">
      <c r="A470" s="21"/>
      <c r="B470" s="22"/>
      <c r="C470" s="23"/>
      <c r="D470" s="23"/>
      <c r="E470" s="24"/>
      <c r="F470" s="24"/>
      <c r="G470" s="24"/>
      <c r="H470" s="24"/>
      <c r="I470" s="24"/>
      <c r="J470" s="24"/>
      <c r="K470" s="24"/>
      <c r="L470" s="25"/>
    </row>
    <row r="471" spans="1:12" x14ac:dyDescent="0.2">
      <c r="A471" s="21"/>
      <c r="B471" s="22"/>
      <c r="C471" s="23"/>
      <c r="D471" s="23"/>
      <c r="E471" s="24"/>
      <c r="F471" s="24"/>
      <c r="G471" s="24"/>
      <c r="H471" s="24"/>
      <c r="I471" s="24"/>
      <c r="J471" s="24"/>
      <c r="K471" s="24"/>
      <c r="L471" s="25"/>
    </row>
    <row r="472" spans="1:12" x14ac:dyDescent="0.2">
      <c r="A472" s="21"/>
      <c r="B472" s="22"/>
      <c r="C472" s="23"/>
      <c r="D472" s="23"/>
      <c r="E472" s="24"/>
      <c r="F472" s="24"/>
      <c r="G472" s="24"/>
      <c r="H472" s="24"/>
      <c r="I472" s="24"/>
      <c r="J472" s="24"/>
      <c r="K472" s="24"/>
      <c r="L472" s="25"/>
    </row>
    <row r="473" spans="1:12" x14ac:dyDescent="0.2">
      <c r="A473" s="21"/>
      <c r="B473" s="22"/>
      <c r="C473" s="23"/>
      <c r="D473" s="23"/>
      <c r="E473" s="24"/>
      <c r="F473" s="24"/>
      <c r="G473" s="24"/>
      <c r="H473" s="24"/>
      <c r="I473" s="24"/>
      <c r="J473" s="24"/>
      <c r="K473" s="24"/>
      <c r="L473" s="25"/>
    </row>
    <row r="474" spans="1:12" x14ac:dyDescent="0.2">
      <c r="A474" s="21"/>
      <c r="B474" s="22"/>
      <c r="C474" s="23"/>
      <c r="D474" s="23"/>
      <c r="E474" s="24"/>
      <c r="F474" s="24"/>
      <c r="G474" s="24"/>
      <c r="H474" s="24"/>
      <c r="I474" s="24"/>
      <c r="J474" s="24"/>
      <c r="K474" s="24"/>
      <c r="L474" s="25"/>
    </row>
    <row r="475" spans="1:12" x14ac:dyDescent="0.2">
      <c r="A475" s="21"/>
      <c r="B475" s="22"/>
      <c r="C475" s="23"/>
      <c r="D475" s="23"/>
      <c r="E475" s="24"/>
      <c r="F475" s="24"/>
      <c r="G475" s="24"/>
      <c r="H475" s="24"/>
      <c r="I475" s="24"/>
      <c r="J475" s="24"/>
      <c r="K475" s="24"/>
      <c r="L475" s="25"/>
    </row>
    <row r="476" spans="1:12" x14ac:dyDescent="0.2">
      <c r="A476" s="21"/>
      <c r="B476" s="22"/>
      <c r="C476" s="23"/>
      <c r="D476" s="23"/>
      <c r="E476" s="24"/>
      <c r="F476" s="24"/>
      <c r="G476" s="24"/>
      <c r="H476" s="24"/>
      <c r="I476" s="24"/>
      <c r="J476" s="24"/>
      <c r="K476" s="24"/>
      <c r="L476" s="25"/>
    </row>
    <row r="477" spans="1:12" x14ac:dyDescent="0.2">
      <c r="A477" s="21"/>
      <c r="B477" s="22"/>
      <c r="C477" s="23"/>
      <c r="D477" s="23"/>
      <c r="E477" s="24"/>
      <c r="F477" s="24"/>
      <c r="G477" s="24"/>
      <c r="H477" s="24"/>
      <c r="I477" s="24"/>
      <c r="J477" s="24"/>
      <c r="K477" s="24"/>
      <c r="L477" s="25"/>
    </row>
    <row r="478" spans="1:12" x14ac:dyDescent="0.2">
      <c r="A478" s="21"/>
      <c r="B478" s="22"/>
      <c r="C478" s="23"/>
      <c r="D478" s="23"/>
      <c r="E478" s="24"/>
      <c r="F478" s="24"/>
      <c r="G478" s="24"/>
      <c r="H478" s="24"/>
      <c r="I478" s="24"/>
      <c r="J478" s="24"/>
      <c r="K478" s="24"/>
      <c r="L478" s="25"/>
    </row>
    <row r="479" spans="1:12" x14ac:dyDescent="0.2">
      <c r="A479" s="21"/>
      <c r="B479" s="22"/>
      <c r="C479" s="23"/>
      <c r="D479" s="23"/>
      <c r="E479" s="24"/>
      <c r="F479" s="24"/>
      <c r="G479" s="24"/>
      <c r="H479" s="24"/>
      <c r="I479" s="24"/>
      <c r="J479" s="24"/>
      <c r="K479" s="24"/>
      <c r="L479" s="25"/>
    </row>
    <row r="480" spans="1:12" x14ac:dyDescent="0.2">
      <c r="A480" s="21"/>
      <c r="B480" s="22"/>
      <c r="C480" s="23"/>
      <c r="D480" s="23"/>
      <c r="E480" s="24"/>
      <c r="F480" s="24"/>
      <c r="G480" s="24"/>
      <c r="H480" s="24"/>
      <c r="I480" s="24"/>
      <c r="J480" s="24"/>
      <c r="K480" s="24"/>
      <c r="L480" s="25"/>
    </row>
    <row r="481" spans="1:12" x14ac:dyDescent="0.2">
      <c r="A481" s="21"/>
      <c r="B481" s="22"/>
      <c r="C481" s="23"/>
      <c r="D481" s="23"/>
      <c r="E481" s="24"/>
      <c r="F481" s="24"/>
      <c r="G481" s="24"/>
      <c r="H481" s="24"/>
      <c r="I481" s="24"/>
      <c r="J481" s="24"/>
      <c r="K481" s="24"/>
      <c r="L481" s="25"/>
    </row>
    <row r="482" spans="1:12" x14ac:dyDescent="0.2">
      <c r="A482" s="21"/>
      <c r="B482" s="22"/>
      <c r="C482" s="23"/>
      <c r="D482" s="23"/>
      <c r="E482" s="24"/>
      <c r="F482" s="24"/>
      <c r="G482" s="24"/>
      <c r="H482" s="24"/>
      <c r="I482" s="24"/>
      <c r="J482" s="24"/>
      <c r="K482" s="24"/>
      <c r="L482" s="25"/>
    </row>
    <row r="483" spans="1:12" x14ac:dyDescent="0.2">
      <c r="A483" s="21"/>
      <c r="B483" s="22"/>
      <c r="C483" s="23"/>
      <c r="D483" s="23"/>
      <c r="E483" s="24"/>
      <c r="F483" s="24"/>
      <c r="G483" s="24"/>
      <c r="H483" s="24"/>
      <c r="I483" s="24"/>
      <c r="J483" s="24"/>
      <c r="K483" s="24"/>
      <c r="L483" s="25"/>
    </row>
    <row r="484" spans="1:12" x14ac:dyDescent="0.2">
      <c r="A484" s="21"/>
      <c r="B484" s="22"/>
      <c r="C484" s="23"/>
      <c r="D484" s="23"/>
      <c r="E484" s="24"/>
      <c r="F484" s="24"/>
      <c r="G484" s="24"/>
      <c r="H484" s="24"/>
      <c r="I484" s="24"/>
      <c r="J484" s="24"/>
      <c r="K484" s="24"/>
      <c r="L484" s="25"/>
    </row>
    <row r="485" spans="1:12" x14ac:dyDescent="0.2">
      <c r="A485" s="21"/>
      <c r="B485" s="22"/>
      <c r="C485" s="23"/>
      <c r="D485" s="23"/>
      <c r="E485" s="24"/>
      <c r="F485" s="24"/>
      <c r="G485" s="24"/>
      <c r="H485" s="24"/>
      <c r="I485" s="24"/>
      <c r="J485" s="24"/>
      <c r="K485" s="24"/>
      <c r="L485" s="25"/>
    </row>
    <row r="486" spans="1:12" x14ac:dyDescent="0.2">
      <c r="A486" s="21"/>
      <c r="B486" s="22"/>
      <c r="C486" s="23"/>
      <c r="D486" s="23"/>
      <c r="E486" s="24"/>
      <c r="F486" s="24"/>
      <c r="G486" s="24"/>
      <c r="H486" s="24"/>
      <c r="I486" s="24"/>
      <c r="J486" s="24"/>
      <c r="K486" s="24"/>
      <c r="L486" s="25"/>
    </row>
    <row r="487" spans="1:12" x14ac:dyDescent="0.2">
      <c r="A487" s="21"/>
      <c r="B487" s="22"/>
      <c r="C487" s="23"/>
      <c r="D487" s="23"/>
      <c r="E487" s="24"/>
      <c r="F487" s="24"/>
      <c r="G487" s="24"/>
      <c r="H487" s="24"/>
      <c r="I487" s="24"/>
      <c r="J487" s="24"/>
      <c r="K487" s="24"/>
      <c r="L487" s="25"/>
    </row>
    <row r="488" spans="1:12" x14ac:dyDescent="0.2">
      <c r="A488" s="21"/>
      <c r="B488" s="22"/>
      <c r="C488" s="23"/>
      <c r="D488" s="23"/>
      <c r="E488" s="24"/>
      <c r="F488" s="24"/>
      <c r="G488" s="24"/>
      <c r="H488" s="24"/>
      <c r="I488" s="24"/>
      <c r="J488" s="24"/>
      <c r="K488" s="24"/>
      <c r="L488" s="25"/>
    </row>
    <row r="489" spans="1:12" x14ac:dyDescent="0.2">
      <c r="A489" s="21"/>
      <c r="B489" s="22"/>
      <c r="C489" s="23"/>
      <c r="D489" s="23"/>
      <c r="E489" s="24"/>
      <c r="F489" s="24"/>
      <c r="G489" s="24"/>
      <c r="H489" s="24"/>
      <c r="I489" s="24"/>
      <c r="J489" s="24"/>
      <c r="K489" s="24"/>
      <c r="L489" s="25"/>
    </row>
    <row r="490" spans="1:12" x14ac:dyDescent="0.2">
      <c r="A490" s="21"/>
      <c r="B490" s="22"/>
      <c r="C490" s="23"/>
      <c r="D490" s="23"/>
      <c r="E490" s="24"/>
      <c r="F490" s="24"/>
      <c r="G490" s="24"/>
      <c r="H490" s="24"/>
      <c r="I490" s="24"/>
      <c r="J490" s="24"/>
      <c r="K490" s="24"/>
      <c r="L490" s="25"/>
    </row>
    <row r="491" spans="1:12" x14ac:dyDescent="0.2">
      <c r="A491" s="21"/>
      <c r="B491" s="22"/>
      <c r="C491" s="23"/>
      <c r="D491" s="23"/>
      <c r="E491" s="24"/>
      <c r="F491" s="24"/>
      <c r="G491" s="24"/>
      <c r="H491" s="24"/>
      <c r="I491" s="24"/>
      <c r="J491" s="24"/>
      <c r="K491" s="24"/>
      <c r="L491" s="25"/>
    </row>
    <row r="492" spans="1:12" x14ac:dyDescent="0.2">
      <c r="A492" s="21"/>
      <c r="B492" s="22"/>
      <c r="C492" s="23"/>
      <c r="D492" s="23"/>
      <c r="E492" s="24"/>
      <c r="F492" s="24"/>
      <c r="G492" s="24"/>
      <c r="H492" s="24"/>
      <c r="I492" s="24"/>
      <c r="J492" s="24"/>
      <c r="K492" s="24"/>
      <c r="L492" s="25"/>
    </row>
    <row r="493" spans="1:12" x14ac:dyDescent="0.2">
      <c r="A493" s="21"/>
      <c r="B493" s="22"/>
      <c r="C493" s="23"/>
      <c r="D493" s="23"/>
      <c r="E493" s="24"/>
      <c r="F493" s="24"/>
      <c r="G493" s="24"/>
      <c r="H493" s="24"/>
      <c r="I493" s="24"/>
      <c r="J493" s="24"/>
      <c r="K493" s="24"/>
      <c r="L493" s="25"/>
    </row>
    <row r="494" spans="1:12" x14ac:dyDescent="0.2">
      <c r="A494" s="21"/>
      <c r="B494" s="22"/>
      <c r="C494" s="23"/>
      <c r="D494" s="23"/>
      <c r="E494" s="24"/>
      <c r="F494" s="24"/>
      <c r="G494" s="24"/>
      <c r="H494" s="24"/>
      <c r="I494" s="24"/>
      <c r="J494" s="24"/>
      <c r="K494" s="24"/>
      <c r="L494" s="25"/>
    </row>
    <row r="495" spans="1:12" x14ac:dyDescent="0.2">
      <c r="A495" s="21"/>
      <c r="B495" s="22"/>
      <c r="C495" s="23"/>
      <c r="D495" s="23"/>
      <c r="E495" s="24"/>
      <c r="F495" s="24"/>
      <c r="G495" s="24"/>
      <c r="H495" s="24"/>
      <c r="I495" s="24"/>
      <c r="J495" s="24"/>
      <c r="K495" s="24"/>
      <c r="L495" s="25"/>
    </row>
    <row r="496" spans="1:12" x14ac:dyDescent="0.2">
      <c r="A496" s="21"/>
      <c r="B496" s="22"/>
      <c r="C496" s="23"/>
      <c r="D496" s="23"/>
      <c r="E496" s="24"/>
      <c r="F496" s="24"/>
      <c r="G496" s="24"/>
      <c r="H496" s="24"/>
      <c r="I496" s="24"/>
      <c r="J496" s="24"/>
      <c r="K496" s="24"/>
      <c r="L496" s="25"/>
    </row>
    <row r="497" spans="1:12" x14ac:dyDescent="0.2">
      <c r="A497" s="21"/>
      <c r="B497" s="22"/>
      <c r="C497" s="23"/>
      <c r="D497" s="23"/>
      <c r="E497" s="24"/>
      <c r="F497" s="24"/>
      <c r="G497" s="24"/>
      <c r="H497" s="24"/>
      <c r="I497" s="24"/>
      <c r="J497" s="24"/>
      <c r="K497" s="24"/>
      <c r="L497" s="25"/>
    </row>
    <row r="498" spans="1:12" x14ac:dyDescent="0.2">
      <c r="A498" s="21"/>
      <c r="B498" s="22"/>
      <c r="C498" s="23"/>
      <c r="D498" s="23"/>
      <c r="E498" s="24"/>
      <c r="F498" s="24"/>
      <c r="G498" s="24"/>
      <c r="H498" s="24"/>
      <c r="I498" s="24"/>
      <c r="J498" s="24"/>
      <c r="K498" s="24"/>
      <c r="L498" s="25"/>
    </row>
    <row r="499" spans="1:12" x14ac:dyDescent="0.2">
      <c r="A499" s="21"/>
      <c r="B499" s="22"/>
      <c r="C499" s="23"/>
      <c r="D499" s="23"/>
      <c r="E499" s="24"/>
      <c r="F499" s="24"/>
      <c r="G499" s="24"/>
      <c r="H499" s="24"/>
      <c r="I499" s="24"/>
      <c r="J499" s="24"/>
      <c r="K499" s="24"/>
      <c r="L499" s="25"/>
    </row>
    <row r="500" spans="1:12" x14ac:dyDescent="0.2">
      <c r="A500" s="21"/>
      <c r="B500" s="22"/>
      <c r="C500" s="23"/>
      <c r="D500" s="23"/>
      <c r="E500" s="24"/>
      <c r="F500" s="24"/>
      <c r="G500" s="24"/>
      <c r="H500" s="24"/>
      <c r="I500" s="24"/>
      <c r="J500" s="24"/>
      <c r="K500" s="24"/>
      <c r="L500" s="25"/>
    </row>
    <row r="501" spans="1:12" x14ac:dyDescent="0.2">
      <c r="A501" s="21"/>
      <c r="B501" s="22"/>
      <c r="C501" s="23"/>
      <c r="D501" s="23"/>
      <c r="E501" s="24"/>
      <c r="F501" s="24"/>
      <c r="G501" s="24"/>
      <c r="H501" s="24"/>
      <c r="I501" s="24"/>
      <c r="J501" s="24"/>
      <c r="K501" s="24"/>
      <c r="L501" s="25"/>
    </row>
    <row r="502" spans="1:12" x14ac:dyDescent="0.2">
      <c r="A502" s="21"/>
      <c r="B502" s="22"/>
      <c r="C502" s="23"/>
      <c r="D502" s="23"/>
      <c r="E502" s="24"/>
      <c r="F502" s="24"/>
      <c r="G502" s="24"/>
      <c r="H502" s="24"/>
      <c r="I502" s="24"/>
      <c r="J502" s="24"/>
      <c r="K502" s="24"/>
      <c r="L502" s="25"/>
    </row>
    <row r="503" spans="1:12" x14ac:dyDescent="0.2">
      <c r="A503" s="21"/>
      <c r="B503" s="22"/>
      <c r="C503" s="23"/>
      <c r="D503" s="23"/>
      <c r="E503" s="24"/>
      <c r="F503" s="24"/>
      <c r="G503" s="24"/>
      <c r="H503" s="24"/>
      <c r="I503" s="24"/>
      <c r="J503" s="24"/>
      <c r="K503" s="24"/>
      <c r="L503" s="25"/>
    </row>
    <row r="504" spans="1:12" x14ac:dyDescent="0.2">
      <c r="A504" s="21"/>
      <c r="B504" s="22"/>
      <c r="C504" s="23"/>
      <c r="D504" s="23"/>
      <c r="E504" s="24"/>
      <c r="F504" s="24"/>
      <c r="G504" s="24"/>
      <c r="H504" s="24"/>
      <c r="I504" s="24"/>
      <c r="J504" s="24"/>
      <c r="K504" s="24"/>
      <c r="L504" s="25"/>
    </row>
    <row r="505" spans="1:12" x14ac:dyDescent="0.2">
      <c r="A505" s="21"/>
      <c r="B505" s="22"/>
      <c r="C505" s="23"/>
      <c r="D505" s="23"/>
      <c r="E505" s="24"/>
      <c r="F505" s="24"/>
      <c r="G505" s="24"/>
      <c r="H505" s="24"/>
      <c r="I505" s="24"/>
      <c r="J505" s="24"/>
      <c r="K505" s="24"/>
      <c r="L505" s="25"/>
    </row>
    <row r="506" spans="1:12" x14ac:dyDescent="0.2">
      <c r="A506" s="21"/>
      <c r="B506" s="22"/>
      <c r="C506" s="23"/>
      <c r="D506" s="23"/>
      <c r="E506" s="24"/>
      <c r="F506" s="24"/>
      <c r="G506" s="24"/>
      <c r="H506" s="24"/>
      <c r="I506" s="24"/>
      <c r="J506" s="24"/>
      <c r="K506" s="24"/>
      <c r="L506" s="25"/>
    </row>
    <row r="507" spans="1:12" x14ac:dyDescent="0.2">
      <c r="A507" s="21"/>
      <c r="B507" s="22"/>
      <c r="C507" s="23"/>
      <c r="D507" s="23"/>
      <c r="E507" s="24"/>
      <c r="F507" s="24"/>
      <c r="G507" s="24"/>
      <c r="H507" s="24"/>
      <c r="I507" s="24"/>
      <c r="J507" s="24"/>
      <c r="K507" s="24"/>
      <c r="L507" s="25"/>
    </row>
    <row r="508" spans="1:12" x14ac:dyDescent="0.2">
      <c r="A508" s="21"/>
      <c r="B508" s="22"/>
      <c r="C508" s="23"/>
      <c r="D508" s="23"/>
      <c r="E508" s="24"/>
      <c r="F508" s="24"/>
      <c r="G508" s="24"/>
      <c r="H508" s="24"/>
      <c r="I508" s="24"/>
      <c r="J508" s="24"/>
      <c r="K508" s="24"/>
      <c r="L508" s="25"/>
    </row>
    <row r="509" spans="1:12" x14ac:dyDescent="0.2">
      <c r="A509" s="21"/>
      <c r="B509" s="22"/>
      <c r="C509" s="23"/>
      <c r="D509" s="23"/>
      <c r="E509" s="24"/>
      <c r="F509" s="24"/>
      <c r="G509" s="24"/>
      <c r="H509" s="24"/>
      <c r="I509" s="24"/>
      <c r="J509" s="24"/>
      <c r="K509" s="24"/>
      <c r="L509" s="25"/>
    </row>
    <row r="510" spans="1:12" x14ac:dyDescent="0.2">
      <c r="A510" s="21"/>
      <c r="B510" s="22"/>
      <c r="C510" s="23"/>
      <c r="D510" s="23"/>
      <c r="E510" s="24"/>
      <c r="F510" s="24"/>
      <c r="G510" s="24"/>
      <c r="H510" s="24"/>
      <c r="I510" s="24"/>
      <c r="J510" s="24"/>
      <c r="K510" s="24"/>
      <c r="L510" s="25"/>
    </row>
    <row r="511" spans="1:12" x14ac:dyDescent="0.2">
      <c r="A511" s="21"/>
      <c r="B511" s="22"/>
      <c r="C511" s="23"/>
      <c r="D511" s="23"/>
      <c r="E511" s="24"/>
      <c r="F511" s="24"/>
      <c r="G511" s="24"/>
      <c r="H511" s="24"/>
      <c r="I511" s="24"/>
      <c r="J511" s="24"/>
      <c r="K511" s="24"/>
      <c r="L511" s="25"/>
    </row>
    <row r="512" spans="1:12" x14ac:dyDescent="0.2">
      <c r="A512" s="21"/>
      <c r="B512" s="22"/>
      <c r="C512" s="23"/>
      <c r="D512" s="23"/>
      <c r="E512" s="24"/>
      <c r="F512" s="24"/>
      <c r="G512" s="24"/>
      <c r="H512" s="24"/>
      <c r="I512" s="24"/>
      <c r="J512" s="24"/>
      <c r="K512" s="24"/>
      <c r="L512" s="25"/>
    </row>
    <row r="513" spans="1:12" x14ac:dyDescent="0.2">
      <c r="A513" s="21"/>
      <c r="B513" s="22"/>
      <c r="C513" s="23"/>
      <c r="D513" s="23"/>
      <c r="E513" s="24"/>
      <c r="F513" s="24"/>
      <c r="G513" s="24"/>
      <c r="H513" s="24"/>
      <c r="I513" s="24"/>
      <c r="J513" s="24"/>
      <c r="K513" s="24"/>
      <c r="L513" s="25"/>
    </row>
    <row r="514" spans="1:12" x14ac:dyDescent="0.2">
      <c r="A514" s="21"/>
      <c r="B514" s="22"/>
      <c r="C514" s="23"/>
      <c r="D514" s="23"/>
      <c r="E514" s="24"/>
      <c r="F514" s="24"/>
      <c r="G514" s="24"/>
      <c r="H514" s="24"/>
      <c r="I514" s="24"/>
      <c r="J514" s="24"/>
      <c r="K514" s="24"/>
      <c r="L514" s="25"/>
    </row>
    <row r="515" spans="1:12" x14ac:dyDescent="0.2">
      <c r="A515" s="21"/>
      <c r="B515" s="22"/>
      <c r="C515" s="23"/>
      <c r="D515" s="23"/>
      <c r="E515" s="24"/>
      <c r="F515" s="24"/>
      <c r="G515" s="24"/>
      <c r="H515" s="24"/>
      <c r="I515" s="24"/>
      <c r="J515" s="24"/>
      <c r="K515" s="24"/>
      <c r="L515" s="25"/>
    </row>
    <row r="516" spans="1:12" x14ac:dyDescent="0.2">
      <c r="A516" s="21"/>
      <c r="B516" s="22"/>
      <c r="C516" s="23"/>
      <c r="D516" s="23"/>
      <c r="E516" s="24"/>
      <c r="F516" s="24"/>
      <c r="G516" s="24"/>
      <c r="H516" s="24"/>
      <c r="I516" s="24"/>
      <c r="J516" s="24"/>
      <c r="K516" s="24"/>
      <c r="L516" s="25"/>
    </row>
    <row r="517" spans="1:12" x14ac:dyDescent="0.2">
      <c r="A517" s="21"/>
      <c r="B517" s="22"/>
      <c r="C517" s="23"/>
      <c r="D517" s="23"/>
      <c r="E517" s="24"/>
      <c r="F517" s="24"/>
      <c r="G517" s="24"/>
      <c r="H517" s="24"/>
      <c r="I517" s="24"/>
      <c r="J517" s="24"/>
      <c r="K517" s="24"/>
      <c r="L517" s="25"/>
    </row>
    <row r="518" spans="1:12" x14ac:dyDescent="0.2">
      <c r="A518" s="21"/>
      <c r="B518" s="22"/>
      <c r="C518" s="23"/>
      <c r="D518" s="23"/>
      <c r="E518" s="24"/>
      <c r="F518" s="24"/>
      <c r="G518" s="24"/>
      <c r="H518" s="24"/>
      <c r="I518" s="24"/>
      <c r="J518" s="24"/>
      <c r="K518" s="24"/>
      <c r="L518" s="25"/>
    </row>
    <row r="519" spans="1:12" x14ac:dyDescent="0.2">
      <c r="A519" s="21"/>
      <c r="B519" s="22"/>
      <c r="C519" s="23"/>
      <c r="D519" s="23"/>
      <c r="E519" s="24"/>
      <c r="F519" s="24"/>
      <c r="G519" s="24"/>
      <c r="H519" s="24"/>
      <c r="I519" s="24"/>
      <c r="J519" s="24"/>
      <c r="K519" s="24"/>
      <c r="L519" s="25"/>
    </row>
    <row r="520" spans="1:12" x14ac:dyDescent="0.2">
      <c r="A520" s="21"/>
      <c r="B520" s="22"/>
      <c r="C520" s="23"/>
      <c r="D520" s="23"/>
      <c r="E520" s="24"/>
      <c r="F520" s="24"/>
      <c r="G520" s="24"/>
      <c r="H520" s="24"/>
      <c r="I520" s="24"/>
      <c r="J520" s="24"/>
      <c r="K520" s="24"/>
      <c r="L520" s="25"/>
    </row>
    <row r="521" spans="1:12" x14ac:dyDescent="0.2">
      <c r="A521" s="21"/>
      <c r="B521" s="22"/>
      <c r="C521" s="23"/>
      <c r="D521" s="23"/>
      <c r="E521" s="24"/>
      <c r="F521" s="24"/>
      <c r="G521" s="24"/>
      <c r="H521" s="24"/>
      <c r="I521" s="24"/>
      <c r="J521" s="24"/>
      <c r="K521" s="24"/>
      <c r="L521" s="25"/>
    </row>
    <row r="522" spans="1:12" x14ac:dyDescent="0.2">
      <c r="A522" s="21"/>
      <c r="B522" s="22"/>
      <c r="C522" s="23"/>
      <c r="D522" s="23"/>
      <c r="E522" s="24"/>
      <c r="F522" s="24"/>
      <c r="G522" s="24"/>
      <c r="H522" s="24"/>
      <c r="I522" s="24"/>
      <c r="J522" s="24"/>
      <c r="K522" s="24"/>
      <c r="L522" s="25"/>
    </row>
    <row r="523" spans="1:12" x14ac:dyDescent="0.2">
      <c r="A523" s="21"/>
      <c r="B523" s="22"/>
      <c r="C523" s="23"/>
      <c r="D523" s="23"/>
      <c r="E523" s="24"/>
      <c r="F523" s="24"/>
      <c r="G523" s="24"/>
      <c r="H523" s="24"/>
      <c r="I523" s="24"/>
      <c r="J523" s="24"/>
      <c r="K523" s="24"/>
      <c r="L523" s="25"/>
    </row>
    <row r="524" spans="1:12" x14ac:dyDescent="0.2">
      <c r="A524" s="21"/>
      <c r="B524" s="22"/>
      <c r="C524" s="23"/>
      <c r="D524" s="23"/>
      <c r="E524" s="24"/>
      <c r="F524" s="24"/>
      <c r="G524" s="24"/>
      <c r="H524" s="24"/>
      <c r="I524" s="24"/>
      <c r="J524" s="24"/>
      <c r="K524" s="24"/>
      <c r="L524" s="25"/>
    </row>
    <row r="525" spans="1:12" x14ac:dyDescent="0.2">
      <c r="A525" s="21"/>
      <c r="B525" s="22"/>
      <c r="C525" s="23"/>
      <c r="D525" s="23"/>
      <c r="E525" s="24"/>
      <c r="F525" s="24"/>
      <c r="G525" s="24"/>
      <c r="H525" s="24"/>
      <c r="I525" s="24"/>
      <c r="J525" s="24"/>
      <c r="K525" s="24"/>
      <c r="L525" s="25"/>
    </row>
    <row r="526" spans="1:12" x14ac:dyDescent="0.2">
      <c r="A526" s="21"/>
      <c r="B526" s="22"/>
      <c r="C526" s="23"/>
      <c r="D526" s="23"/>
      <c r="E526" s="24"/>
      <c r="F526" s="24"/>
      <c r="G526" s="24"/>
      <c r="H526" s="24"/>
      <c r="I526" s="24"/>
      <c r="J526" s="24"/>
      <c r="K526" s="24"/>
      <c r="L526" s="25"/>
    </row>
    <row r="527" spans="1:12" x14ac:dyDescent="0.2">
      <c r="A527" s="21"/>
      <c r="B527" s="22"/>
      <c r="C527" s="23"/>
      <c r="D527" s="23"/>
      <c r="E527" s="24"/>
      <c r="F527" s="24"/>
      <c r="G527" s="24"/>
      <c r="H527" s="24"/>
      <c r="I527" s="24"/>
      <c r="J527" s="24"/>
      <c r="K527" s="24"/>
      <c r="L527" s="25"/>
    </row>
    <row r="528" spans="1:12" x14ac:dyDescent="0.2">
      <c r="A528" s="21"/>
      <c r="B528" s="22"/>
      <c r="C528" s="23"/>
      <c r="D528" s="23"/>
      <c r="E528" s="24"/>
      <c r="F528" s="24"/>
      <c r="G528" s="24"/>
      <c r="H528" s="24"/>
      <c r="I528" s="24"/>
      <c r="J528" s="24"/>
      <c r="K528" s="24"/>
      <c r="L528" s="25"/>
    </row>
    <row r="529" spans="1:12" x14ac:dyDescent="0.2">
      <c r="A529" s="21"/>
      <c r="B529" s="22"/>
      <c r="C529" s="23"/>
      <c r="D529" s="23"/>
      <c r="E529" s="24"/>
      <c r="F529" s="24"/>
      <c r="G529" s="24"/>
      <c r="H529" s="24"/>
      <c r="I529" s="24"/>
      <c r="J529" s="24"/>
      <c r="K529" s="24"/>
      <c r="L529" s="25"/>
    </row>
    <row r="530" spans="1:12" x14ac:dyDescent="0.2">
      <c r="A530" s="21"/>
      <c r="B530" s="22"/>
      <c r="C530" s="23"/>
      <c r="D530" s="23"/>
      <c r="E530" s="24"/>
      <c r="F530" s="24"/>
      <c r="G530" s="24"/>
      <c r="H530" s="24"/>
      <c r="I530" s="24"/>
      <c r="J530" s="24"/>
      <c r="K530" s="24"/>
      <c r="L530" s="25"/>
    </row>
    <row r="531" spans="1:12" x14ac:dyDescent="0.2">
      <c r="A531" s="21"/>
      <c r="B531" s="22"/>
      <c r="C531" s="23"/>
      <c r="D531" s="23"/>
      <c r="E531" s="24"/>
      <c r="F531" s="24"/>
      <c r="G531" s="24"/>
      <c r="H531" s="24"/>
      <c r="I531" s="24"/>
      <c r="J531" s="24"/>
      <c r="K531" s="24"/>
      <c r="L531" s="25"/>
    </row>
    <row r="532" spans="1:12" x14ac:dyDescent="0.2">
      <c r="A532" s="21"/>
      <c r="B532" s="22"/>
      <c r="C532" s="23"/>
      <c r="D532" s="23"/>
      <c r="E532" s="24"/>
      <c r="F532" s="24"/>
      <c r="G532" s="24"/>
      <c r="H532" s="24"/>
      <c r="I532" s="24"/>
      <c r="J532" s="24"/>
      <c r="K532" s="24"/>
      <c r="L532" s="25"/>
    </row>
    <row r="533" spans="1:12" x14ac:dyDescent="0.2">
      <c r="A533" s="21"/>
      <c r="B533" s="22"/>
      <c r="C533" s="23"/>
      <c r="D533" s="23"/>
      <c r="E533" s="24"/>
      <c r="F533" s="24"/>
      <c r="G533" s="24"/>
      <c r="H533" s="24"/>
      <c r="I533" s="24"/>
      <c r="J533" s="24"/>
      <c r="K533" s="24"/>
      <c r="L533" s="25"/>
    </row>
    <row r="534" spans="1:12" x14ac:dyDescent="0.2">
      <c r="A534" s="21"/>
      <c r="B534" s="22"/>
      <c r="C534" s="23"/>
      <c r="D534" s="23"/>
      <c r="E534" s="24"/>
      <c r="F534" s="24"/>
      <c r="G534" s="24"/>
      <c r="H534" s="24"/>
      <c r="I534" s="24"/>
      <c r="J534" s="24"/>
      <c r="K534" s="24"/>
      <c r="L534" s="25"/>
    </row>
    <row r="535" spans="1:12" x14ac:dyDescent="0.2">
      <c r="A535" s="21"/>
      <c r="B535" s="22"/>
      <c r="C535" s="23"/>
      <c r="D535" s="23"/>
      <c r="E535" s="24"/>
      <c r="F535" s="24"/>
      <c r="G535" s="24"/>
      <c r="H535" s="24"/>
      <c r="I535" s="24"/>
      <c r="J535" s="24"/>
      <c r="K535" s="24"/>
      <c r="L535" s="25"/>
    </row>
    <row r="536" spans="1:12" x14ac:dyDescent="0.2">
      <c r="A536" s="21"/>
      <c r="B536" s="22"/>
      <c r="C536" s="23"/>
      <c r="D536" s="23"/>
      <c r="E536" s="24"/>
      <c r="F536" s="24"/>
      <c r="G536" s="24"/>
      <c r="H536" s="24"/>
      <c r="I536" s="24"/>
      <c r="J536" s="24"/>
      <c r="K536" s="24"/>
      <c r="L536" s="25"/>
    </row>
    <row r="537" spans="1:12" x14ac:dyDescent="0.2">
      <c r="A537" s="21"/>
      <c r="B537" s="22"/>
      <c r="C537" s="23"/>
      <c r="D537" s="23"/>
      <c r="E537" s="24"/>
      <c r="F537" s="24"/>
      <c r="G537" s="24"/>
      <c r="H537" s="24"/>
      <c r="I537" s="24"/>
      <c r="J537" s="24"/>
      <c r="K537" s="24"/>
      <c r="L537" s="25"/>
    </row>
    <row r="538" spans="1:12" x14ac:dyDescent="0.2">
      <c r="A538" s="21"/>
      <c r="B538" s="22"/>
      <c r="C538" s="23"/>
      <c r="D538" s="23"/>
      <c r="E538" s="24"/>
      <c r="F538" s="24"/>
      <c r="G538" s="24"/>
      <c r="H538" s="24"/>
      <c r="I538" s="24"/>
      <c r="J538" s="24"/>
      <c r="K538" s="24"/>
      <c r="L538" s="25"/>
    </row>
    <row r="539" spans="1:12" x14ac:dyDescent="0.2">
      <c r="A539" s="21"/>
      <c r="B539" s="22"/>
      <c r="C539" s="23"/>
      <c r="D539" s="23"/>
      <c r="E539" s="24"/>
      <c r="F539" s="24"/>
      <c r="G539" s="24"/>
      <c r="H539" s="24"/>
      <c r="I539" s="24"/>
      <c r="J539" s="24"/>
      <c r="K539" s="24"/>
      <c r="L539" s="25"/>
    </row>
    <row r="540" spans="1:12" x14ac:dyDescent="0.2">
      <c r="A540" s="21"/>
      <c r="B540" s="22"/>
      <c r="C540" s="23"/>
      <c r="D540" s="23"/>
      <c r="E540" s="24"/>
      <c r="F540" s="24"/>
      <c r="G540" s="24"/>
      <c r="H540" s="24"/>
      <c r="I540" s="24"/>
      <c r="J540" s="24"/>
      <c r="K540" s="24"/>
      <c r="L540" s="25"/>
    </row>
    <row r="541" spans="1:12" x14ac:dyDescent="0.2">
      <c r="A541" s="21"/>
      <c r="B541" s="22"/>
      <c r="C541" s="23"/>
      <c r="D541" s="23"/>
      <c r="E541" s="24"/>
      <c r="F541" s="24"/>
      <c r="G541" s="24"/>
      <c r="H541" s="24"/>
      <c r="I541" s="24"/>
      <c r="J541" s="24"/>
      <c r="K541" s="24"/>
      <c r="L541" s="25"/>
    </row>
    <row r="542" spans="1:12" x14ac:dyDescent="0.2">
      <c r="A542" s="21"/>
      <c r="B542" s="22"/>
      <c r="C542" s="23"/>
      <c r="D542" s="23"/>
      <c r="E542" s="24"/>
      <c r="F542" s="24"/>
      <c r="G542" s="24"/>
      <c r="H542" s="24"/>
      <c r="I542" s="24"/>
      <c r="J542" s="24"/>
      <c r="K542" s="24"/>
      <c r="L542" s="25"/>
    </row>
    <row r="543" spans="1:12" x14ac:dyDescent="0.2">
      <c r="A543" s="21"/>
      <c r="B543" s="22"/>
      <c r="C543" s="23"/>
      <c r="D543" s="23"/>
      <c r="E543" s="24"/>
      <c r="F543" s="24"/>
      <c r="G543" s="24"/>
      <c r="H543" s="24"/>
      <c r="I543" s="24"/>
      <c r="J543" s="24"/>
      <c r="K543" s="24"/>
      <c r="L543" s="25"/>
    </row>
    <row r="544" spans="1:12" x14ac:dyDescent="0.2">
      <c r="A544" s="21"/>
      <c r="B544" s="22"/>
      <c r="C544" s="23"/>
      <c r="D544" s="23"/>
      <c r="E544" s="24"/>
      <c r="F544" s="24"/>
      <c r="G544" s="24"/>
      <c r="H544" s="24"/>
      <c r="I544" s="24"/>
      <c r="J544" s="24"/>
      <c r="K544" s="24"/>
      <c r="L544" s="25"/>
    </row>
    <row r="545" spans="1:12" x14ac:dyDescent="0.2">
      <c r="A545" s="21"/>
      <c r="B545" s="22"/>
      <c r="C545" s="23"/>
      <c r="D545" s="23"/>
      <c r="E545" s="24"/>
      <c r="F545" s="24"/>
      <c r="G545" s="24"/>
      <c r="H545" s="24"/>
      <c r="I545" s="24"/>
      <c r="J545" s="24"/>
      <c r="K545" s="24"/>
      <c r="L545" s="25"/>
    </row>
    <row r="546" spans="1:12" x14ac:dyDescent="0.2">
      <c r="A546" s="21"/>
      <c r="B546" s="22"/>
      <c r="C546" s="23"/>
      <c r="D546" s="23"/>
      <c r="E546" s="24"/>
      <c r="F546" s="24"/>
      <c r="G546" s="24"/>
      <c r="H546" s="24"/>
      <c r="I546" s="24"/>
      <c r="J546" s="24"/>
      <c r="K546" s="24"/>
      <c r="L546" s="25"/>
    </row>
    <row r="547" spans="1:12" x14ac:dyDescent="0.2">
      <c r="A547" s="21"/>
      <c r="B547" s="22"/>
      <c r="C547" s="23"/>
      <c r="D547" s="23"/>
      <c r="E547" s="24"/>
      <c r="F547" s="24"/>
      <c r="G547" s="24"/>
      <c r="H547" s="24"/>
      <c r="I547" s="24"/>
      <c r="J547" s="24"/>
      <c r="K547" s="24"/>
      <c r="L547" s="25"/>
    </row>
    <row r="548" spans="1:12" x14ac:dyDescent="0.2">
      <c r="A548" s="21"/>
      <c r="B548" s="22"/>
      <c r="C548" s="23"/>
      <c r="D548" s="23"/>
      <c r="E548" s="24"/>
      <c r="F548" s="24"/>
      <c r="G548" s="24"/>
      <c r="H548" s="24"/>
      <c r="I548" s="24"/>
      <c r="J548" s="24"/>
      <c r="K548" s="24"/>
      <c r="L548" s="25"/>
    </row>
    <row r="549" spans="1:12" x14ac:dyDescent="0.2">
      <c r="A549" s="21"/>
      <c r="B549" s="22"/>
      <c r="C549" s="23"/>
      <c r="D549" s="23"/>
      <c r="E549" s="24"/>
      <c r="F549" s="24"/>
      <c r="G549" s="24"/>
      <c r="H549" s="24"/>
      <c r="I549" s="24"/>
      <c r="J549" s="24"/>
      <c r="K549" s="24"/>
      <c r="L549" s="25"/>
    </row>
    <row r="550" spans="1:12" x14ac:dyDescent="0.2">
      <c r="A550" s="21"/>
      <c r="B550" s="22"/>
      <c r="C550" s="23"/>
      <c r="D550" s="23"/>
      <c r="E550" s="24"/>
      <c r="F550" s="24"/>
      <c r="G550" s="24"/>
      <c r="H550" s="24"/>
      <c r="I550" s="24"/>
      <c r="J550" s="24"/>
      <c r="K550" s="24"/>
      <c r="L550" s="25"/>
    </row>
    <row r="551" spans="1:12" x14ac:dyDescent="0.2">
      <c r="A551" s="21"/>
      <c r="B551" s="22"/>
      <c r="C551" s="23"/>
      <c r="D551" s="23"/>
      <c r="E551" s="24"/>
      <c r="F551" s="24"/>
      <c r="G551" s="24"/>
      <c r="H551" s="24"/>
      <c r="I551" s="24"/>
      <c r="J551" s="24"/>
      <c r="K551" s="24"/>
      <c r="L551" s="25"/>
    </row>
    <row r="552" spans="1:12" x14ac:dyDescent="0.2">
      <c r="A552" s="21"/>
      <c r="B552" s="22"/>
      <c r="C552" s="23"/>
      <c r="D552" s="23"/>
      <c r="E552" s="24"/>
      <c r="F552" s="24"/>
      <c r="G552" s="24"/>
      <c r="H552" s="24"/>
      <c r="I552" s="24"/>
      <c r="J552" s="24"/>
      <c r="K552" s="24"/>
      <c r="L552" s="25"/>
    </row>
    <row r="553" spans="1:12" x14ac:dyDescent="0.2">
      <c r="A553" s="21"/>
      <c r="B553" s="22"/>
      <c r="C553" s="23"/>
      <c r="D553" s="23"/>
      <c r="E553" s="24"/>
      <c r="F553" s="24"/>
      <c r="G553" s="24"/>
      <c r="H553" s="24"/>
      <c r="I553" s="24"/>
      <c r="J553" s="24"/>
      <c r="K553" s="24"/>
      <c r="L553" s="25"/>
    </row>
    <row r="554" spans="1:12" x14ac:dyDescent="0.2">
      <c r="A554" s="21"/>
      <c r="B554" s="22"/>
      <c r="C554" s="23"/>
      <c r="D554" s="23"/>
      <c r="E554" s="24"/>
      <c r="F554" s="24"/>
      <c r="G554" s="24"/>
      <c r="H554" s="24"/>
      <c r="I554" s="24"/>
      <c r="J554" s="24"/>
      <c r="K554" s="24"/>
      <c r="L554" s="25"/>
    </row>
    <row r="555" spans="1:12" x14ac:dyDescent="0.2">
      <c r="A555" s="21"/>
      <c r="B555" s="22"/>
      <c r="C555" s="23"/>
      <c r="D555" s="23"/>
      <c r="E555" s="24"/>
      <c r="F555" s="24"/>
      <c r="G555" s="24"/>
      <c r="H555" s="24"/>
      <c r="I555" s="24"/>
      <c r="J555" s="24"/>
      <c r="K555" s="24"/>
      <c r="L555" s="25"/>
    </row>
    <row r="556" spans="1:12" x14ac:dyDescent="0.2">
      <c r="A556" s="21"/>
      <c r="B556" s="22"/>
      <c r="C556" s="23"/>
      <c r="D556" s="23"/>
      <c r="E556" s="24"/>
      <c r="F556" s="24"/>
      <c r="G556" s="24"/>
      <c r="H556" s="24"/>
      <c r="I556" s="24"/>
      <c r="J556" s="24"/>
      <c r="K556" s="24"/>
      <c r="L556" s="25"/>
    </row>
    <row r="557" spans="1:12" x14ac:dyDescent="0.2">
      <c r="A557" s="25"/>
      <c r="B557" s="25"/>
      <c r="C557" s="25"/>
      <c r="D557" s="25"/>
      <c r="E557" s="26"/>
      <c r="F557" s="26"/>
      <c r="G557" s="26"/>
      <c r="H557" s="26"/>
      <c r="I557" s="26"/>
      <c r="J557" s="26"/>
      <c r="K557" s="26"/>
      <c r="L557" s="25"/>
    </row>
  </sheetData>
  <mergeCells count="34">
    <mergeCell ref="G1:K1"/>
    <mergeCell ref="G2:K2"/>
    <mergeCell ref="A3:K3"/>
    <mergeCell ref="A16:K16"/>
    <mergeCell ref="B4:I4"/>
    <mergeCell ref="A15:K15"/>
    <mergeCell ref="C5:C6"/>
    <mergeCell ref="I5:K5"/>
    <mergeCell ref="G5:G6"/>
    <mergeCell ref="H5:H6"/>
    <mergeCell ref="A99:K99"/>
    <mergeCell ref="B5:B6"/>
    <mergeCell ref="F5:F6"/>
    <mergeCell ref="D5:D6"/>
    <mergeCell ref="A5:A6"/>
    <mergeCell ref="E5:E6"/>
    <mergeCell ref="A125:K125"/>
    <mergeCell ref="I464:K464"/>
    <mergeCell ref="A462:F462"/>
    <mergeCell ref="I462:K462"/>
    <mergeCell ref="A464:F464"/>
    <mergeCell ref="A211:K211"/>
    <mergeCell ref="A381:B381"/>
    <mergeCell ref="I463:K463"/>
    <mergeCell ref="B459:K459"/>
    <mergeCell ref="I461:K461"/>
    <mergeCell ref="A460:F460"/>
    <mergeCell ref="A465:F465"/>
    <mergeCell ref="I465:K465"/>
    <mergeCell ref="A210:K210"/>
    <mergeCell ref="A463:F463"/>
    <mergeCell ref="I460:K460"/>
    <mergeCell ref="A461:F461"/>
    <mergeCell ref="A420:B420"/>
  </mergeCells>
  <phoneticPr fontId="2" type="noConversion"/>
  <pageMargins left="0.39370078740157483" right="0.39370078740157483" top="1.5748031496062993" bottom="0.39370078740157483" header="0.51181102362204722" footer="0.51181102362204722"/>
  <pageSetup paperSize="9" scale="84" firstPageNumber="3" orientation="landscape" useFirstPageNumber="1" r:id="rId1"/>
  <headerFooter alignWithMargins="0">
    <oddHeader>&amp;C&amp;P</oddHeader>
  </headerFooter>
  <rowBreaks count="31" manualBreakCount="31">
    <brk id="15" max="10" man="1"/>
    <brk id="24" max="10" man="1"/>
    <brk id="33" max="10" man="1"/>
    <brk id="43" max="10" man="1"/>
    <brk id="52" max="10" man="1"/>
    <brk id="62" max="10" man="1"/>
    <brk id="69" max="10" man="1"/>
    <brk id="76" max="10" man="1"/>
    <brk id="88" max="10" man="1"/>
    <brk id="101" max="10" man="1"/>
    <brk id="120" max="10" man="1"/>
    <brk id="130" max="10" man="1"/>
    <brk id="136" max="10" man="1"/>
    <brk id="140" max="10" man="1"/>
    <brk id="146" max="10" man="1"/>
    <brk id="160" max="10" man="1"/>
    <brk id="164" max="10" man="1"/>
    <brk id="172" max="10" man="1"/>
    <brk id="178" max="10" man="1"/>
    <brk id="191" max="10" man="1"/>
    <brk id="204" max="10" man="1"/>
    <brk id="215" max="10" man="1"/>
    <brk id="244" max="10" man="1"/>
    <brk id="260" max="10" man="1"/>
    <brk id="342" max="10" man="1"/>
    <brk id="352" max="10" man="1"/>
    <brk id="362" max="10" man="1"/>
    <brk id="373" max="10" man="1"/>
    <brk id="386" max="10" man="1"/>
    <brk id="414" max="10" man="1"/>
    <brk id="427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Перечень</vt:lpstr>
      <vt:lpstr>Перечень!Заголовки_для_печати</vt:lpstr>
      <vt:lpstr>Перечень!Область_печати</vt:lpstr>
    </vt:vector>
  </TitlesOfParts>
  <Company>Финансовое управление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Родина</dc:creator>
  <cp:lastModifiedBy>123</cp:lastModifiedBy>
  <cp:lastPrinted>2020-05-29T06:23:52Z</cp:lastPrinted>
  <dcterms:created xsi:type="dcterms:W3CDTF">2014-12-30T07:03:20Z</dcterms:created>
  <dcterms:modified xsi:type="dcterms:W3CDTF">2020-06-17T08:17:33Z</dcterms:modified>
</cp:coreProperties>
</file>