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" yWindow="15" windowWidth="12060" windowHeight="6345"/>
  </bookViews>
  <sheets>
    <sheet name="Перечень" sheetId="1" r:id="rId1"/>
  </sheets>
  <definedNames>
    <definedName name="_xlnm.Print_Titles" localSheetId="0">Перечень!$4:$5</definedName>
    <definedName name="_xlnm.Print_Area" localSheetId="0">Перечень!$A$1:$K$470</definedName>
  </definedNames>
  <calcPr calcId="114210" fullCalcOnLoad="1"/>
</workbook>
</file>

<file path=xl/calcChain.xml><?xml version="1.0" encoding="utf-8"?>
<calcChain xmlns="http://schemas.openxmlformats.org/spreadsheetml/2006/main">
  <c r="I12" i="1"/>
  <c r="I13"/>
  <c r="H397"/>
  <c r="H336"/>
  <c r="I78"/>
  <c r="K77"/>
  <c r="K225"/>
  <c r="J77"/>
  <c r="J225"/>
  <c r="I77"/>
  <c r="I225"/>
  <c r="H77"/>
  <c r="K432"/>
  <c r="K462"/>
  <c r="J432"/>
  <c r="J462"/>
  <c r="I432"/>
  <c r="I462"/>
  <c r="H462"/>
  <c r="K419"/>
  <c r="K449"/>
  <c r="J419"/>
  <c r="J449"/>
  <c r="K418"/>
  <c r="K448"/>
  <c r="J418"/>
  <c r="J448"/>
  <c r="I419"/>
  <c r="I449"/>
  <c r="I418"/>
  <c r="I448"/>
  <c r="H432"/>
  <c r="H419"/>
  <c r="H418"/>
  <c r="K428"/>
  <c r="K458"/>
  <c r="J428"/>
  <c r="J458"/>
  <c r="I428"/>
  <c r="I458"/>
  <c r="H458"/>
  <c r="K427"/>
  <c r="K457"/>
  <c r="J427"/>
  <c r="J457"/>
  <c r="I427"/>
  <c r="I457"/>
  <c r="H457"/>
  <c r="H428"/>
  <c r="H427"/>
  <c r="H393"/>
  <c r="H388"/>
  <c r="H386"/>
  <c r="H385"/>
  <c r="H389"/>
  <c r="K387"/>
  <c r="J387"/>
  <c r="I387"/>
  <c r="H387"/>
  <c r="K384"/>
  <c r="J384"/>
  <c r="I384"/>
  <c r="H384"/>
  <c r="K434"/>
  <c r="K464"/>
  <c r="J434"/>
  <c r="J464"/>
  <c r="I434"/>
  <c r="I464"/>
  <c r="H464"/>
  <c r="H434"/>
  <c r="J391"/>
  <c r="I391"/>
  <c r="H394"/>
  <c r="K204"/>
  <c r="K260"/>
  <c r="J204"/>
  <c r="J260"/>
  <c r="I204"/>
  <c r="I260"/>
  <c r="H260"/>
  <c r="K203"/>
  <c r="K259"/>
  <c r="J203"/>
  <c r="J259"/>
  <c r="I203"/>
  <c r="I259"/>
  <c r="H259"/>
  <c r="K202"/>
  <c r="K258"/>
  <c r="J202"/>
  <c r="J258"/>
  <c r="I202"/>
  <c r="I258"/>
  <c r="H258"/>
  <c r="K201"/>
  <c r="K257"/>
  <c r="J201"/>
  <c r="J257"/>
  <c r="I201"/>
  <c r="I257"/>
  <c r="H257"/>
  <c r="K200"/>
  <c r="K256"/>
  <c r="J200"/>
  <c r="J256"/>
  <c r="I200"/>
  <c r="I256"/>
  <c r="H256"/>
  <c r="K199"/>
  <c r="K255"/>
  <c r="J199"/>
  <c r="J255"/>
  <c r="I199"/>
  <c r="I255"/>
  <c r="H255"/>
  <c r="K198"/>
  <c r="K254"/>
  <c r="J198"/>
  <c r="J254"/>
  <c r="I198"/>
  <c r="I254"/>
  <c r="H254"/>
  <c r="K197"/>
  <c r="K253"/>
  <c r="J197"/>
  <c r="J253"/>
  <c r="I197"/>
  <c r="I253"/>
  <c r="H253"/>
  <c r="K196"/>
  <c r="K252"/>
  <c r="J196"/>
  <c r="J252"/>
  <c r="I196"/>
  <c r="I252"/>
  <c r="H252"/>
  <c r="K195"/>
  <c r="K251"/>
  <c r="J195"/>
  <c r="J251"/>
  <c r="I195"/>
  <c r="I251"/>
  <c r="H251"/>
  <c r="K194"/>
  <c r="K250"/>
  <c r="J194"/>
  <c r="J250"/>
  <c r="I194"/>
  <c r="I250"/>
  <c r="H250"/>
  <c r="K193"/>
  <c r="K249"/>
  <c r="J193"/>
  <c r="J249"/>
  <c r="I193"/>
  <c r="I249"/>
  <c r="H249"/>
  <c r="K192"/>
  <c r="K248"/>
  <c r="J192"/>
  <c r="J248"/>
  <c r="I192"/>
  <c r="I248"/>
  <c r="H248"/>
  <c r="K191"/>
  <c r="K247"/>
  <c r="J191"/>
  <c r="J247"/>
  <c r="I191"/>
  <c r="I247"/>
  <c r="H247"/>
  <c r="K190"/>
  <c r="K246"/>
  <c r="J190"/>
  <c r="J246"/>
  <c r="I190"/>
  <c r="I246"/>
  <c r="H246"/>
  <c r="K189"/>
  <c r="K245"/>
  <c r="J189"/>
  <c r="J245"/>
  <c r="I189"/>
  <c r="I245"/>
  <c r="H245"/>
  <c r="K188"/>
  <c r="K244"/>
  <c r="J188"/>
  <c r="J244"/>
  <c r="I188"/>
  <c r="I244"/>
  <c r="H244"/>
  <c r="K187"/>
  <c r="K243"/>
  <c r="J187"/>
  <c r="J243"/>
  <c r="I187"/>
  <c r="I243"/>
  <c r="H243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K84"/>
  <c r="K232"/>
  <c r="J84"/>
  <c r="J232"/>
  <c r="I84"/>
  <c r="I232"/>
  <c r="H232"/>
  <c r="K83"/>
  <c r="K231"/>
  <c r="J83"/>
  <c r="J231"/>
  <c r="I83"/>
  <c r="I231"/>
  <c r="H231"/>
  <c r="K82"/>
  <c r="K230"/>
  <c r="J82"/>
  <c r="J230"/>
  <c r="I82"/>
  <c r="I230"/>
  <c r="H230"/>
  <c r="K81"/>
  <c r="K229"/>
  <c r="J81"/>
  <c r="J229"/>
  <c r="I81"/>
  <c r="I229"/>
  <c r="H229"/>
  <c r="K80"/>
  <c r="K228"/>
  <c r="J80"/>
  <c r="J228"/>
  <c r="I80"/>
  <c r="I228"/>
  <c r="H228"/>
  <c r="K79"/>
  <c r="K227"/>
  <c r="J79"/>
  <c r="J227"/>
  <c r="I79"/>
  <c r="I227"/>
  <c r="H84"/>
  <c r="H83"/>
  <c r="H82"/>
  <c r="H81"/>
  <c r="H80"/>
  <c r="H79"/>
  <c r="H183"/>
  <c r="H179"/>
  <c r="H175"/>
  <c r="H171"/>
  <c r="H167"/>
  <c r="H163"/>
  <c r="H159"/>
  <c r="H155"/>
  <c r="H151"/>
  <c r="H147"/>
  <c r="H143"/>
  <c r="H139"/>
  <c r="H135"/>
  <c r="H131"/>
  <c r="H127"/>
  <c r="H30"/>
  <c r="H25"/>
  <c r="H47"/>
  <c r="H123"/>
  <c r="H119"/>
  <c r="H115"/>
  <c r="I36"/>
  <c r="I32"/>
  <c r="H39"/>
  <c r="H34"/>
  <c r="H20"/>
  <c r="K222"/>
  <c r="K278"/>
  <c r="J222"/>
  <c r="J278"/>
  <c r="I222"/>
  <c r="I278"/>
  <c r="H278"/>
  <c r="K181"/>
  <c r="J181"/>
  <c r="I181"/>
  <c r="H184"/>
  <c r="K221"/>
  <c r="K277"/>
  <c r="J221"/>
  <c r="J277"/>
  <c r="I221"/>
  <c r="I277"/>
  <c r="H277"/>
  <c r="K177"/>
  <c r="J177"/>
  <c r="I177"/>
  <c r="H180"/>
  <c r="K220"/>
  <c r="K276"/>
  <c r="J220"/>
  <c r="J276"/>
  <c r="I220"/>
  <c r="I276"/>
  <c r="H276"/>
  <c r="K173"/>
  <c r="J173"/>
  <c r="I173"/>
  <c r="H176"/>
  <c r="K219"/>
  <c r="K275"/>
  <c r="J219"/>
  <c r="J275"/>
  <c r="I219"/>
  <c r="I275"/>
  <c r="H275"/>
  <c r="K169"/>
  <c r="J169"/>
  <c r="I169"/>
  <c r="H172"/>
  <c r="H220"/>
  <c r="H219"/>
  <c r="K27"/>
  <c r="J27"/>
  <c r="I27"/>
  <c r="K218"/>
  <c r="K274"/>
  <c r="J218"/>
  <c r="J274"/>
  <c r="I218"/>
  <c r="I274"/>
  <c r="H274"/>
  <c r="K165"/>
  <c r="J165"/>
  <c r="I165"/>
  <c r="H168"/>
  <c r="H221"/>
  <c r="H218"/>
  <c r="K217"/>
  <c r="K273"/>
  <c r="J217"/>
  <c r="J273"/>
  <c r="I217"/>
  <c r="I273"/>
  <c r="H273"/>
  <c r="K161"/>
  <c r="J161"/>
  <c r="I161"/>
  <c r="H164"/>
  <c r="K216"/>
  <c r="K272"/>
  <c r="J216"/>
  <c r="J272"/>
  <c r="I216"/>
  <c r="I272"/>
  <c r="H272"/>
  <c r="K157"/>
  <c r="J157"/>
  <c r="I157"/>
  <c r="H160"/>
  <c r="K215"/>
  <c r="K271"/>
  <c r="J215"/>
  <c r="J271"/>
  <c r="I215"/>
  <c r="I271"/>
  <c r="H271"/>
  <c r="K153"/>
  <c r="J153"/>
  <c r="I153"/>
  <c r="H156"/>
  <c r="K214"/>
  <c r="K270"/>
  <c r="J214"/>
  <c r="J270"/>
  <c r="I214"/>
  <c r="I270"/>
  <c r="H270"/>
  <c r="H216"/>
  <c r="H215"/>
  <c r="H214"/>
  <c r="H152"/>
  <c r="K149"/>
  <c r="J149"/>
  <c r="I149"/>
  <c r="K213"/>
  <c r="K269"/>
  <c r="J213"/>
  <c r="J269"/>
  <c r="I213"/>
  <c r="I269"/>
  <c r="H269"/>
  <c r="K145"/>
  <c r="J145"/>
  <c r="I145"/>
  <c r="H148"/>
  <c r="K212"/>
  <c r="K268"/>
  <c r="J212"/>
  <c r="J268"/>
  <c r="I212"/>
  <c r="I268"/>
  <c r="H268"/>
  <c r="K141"/>
  <c r="J141"/>
  <c r="I141"/>
  <c r="H144"/>
  <c r="K211"/>
  <c r="K267"/>
  <c r="J211"/>
  <c r="J267"/>
  <c r="I211"/>
  <c r="I267"/>
  <c r="H267"/>
  <c r="K137"/>
  <c r="J137"/>
  <c r="I137"/>
  <c r="H140"/>
  <c r="K210"/>
  <c r="K266"/>
  <c r="J210"/>
  <c r="J266"/>
  <c r="I210"/>
  <c r="I266"/>
  <c r="H266"/>
  <c r="H213"/>
  <c r="H212"/>
  <c r="H211"/>
  <c r="K133"/>
  <c r="J133"/>
  <c r="I133"/>
  <c r="H136"/>
  <c r="K209"/>
  <c r="K265"/>
  <c r="J209"/>
  <c r="J265"/>
  <c r="I209"/>
  <c r="I265"/>
  <c r="H265"/>
  <c r="K129"/>
  <c r="J129"/>
  <c r="I129"/>
  <c r="H132"/>
  <c r="K208"/>
  <c r="K264"/>
  <c r="J208"/>
  <c r="J264"/>
  <c r="I208"/>
  <c r="I264"/>
  <c r="H264"/>
  <c r="H222"/>
  <c r="H217"/>
  <c r="H210"/>
  <c r="H209"/>
  <c r="H208"/>
  <c r="K125"/>
  <c r="J125"/>
  <c r="I125"/>
  <c r="H128"/>
  <c r="K89"/>
  <c r="K237"/>
  <c r="J89"/>
  <c r="J237"/>
  <c r="I89"/>
  <c r="I237"/>
  <c r="H237"/>
  <c r="H89"/>
  <c r="H31"/>
  <c r="K88"/>
  <c r="K236"/>
  <c r="J88"/>
  <c r="J236"/>
  <c r="I88"/>
  <c r="I236"/>
  <c r="H236"/>
  <c r="H88"/>
  <c r="K22"/>
  <c r="J22"/>
  <c r="I22"/>
  <c r="H26"/>
  <c r="K207"/>
  <c r="K263"/>
  <c r="J207"/>
  <c r="J263"/>
  <c r="I207"/>
  <c r="I263"/>
  <c r="H263"/>
  <c r="K121"/>
  <c r="J121"/>
  <c r="I121"/>
  <c r="H124"/>
  <c r="K206"/>
  <c r="K262"/>
  <c r="J206"/>
  <c r="J262"/>
  <c r="I206"/>
  <c r="I262"/>
  <c r="H262"/>
  <c r="I117"/>
  <c r="H120"/>
  <c r="K205"/>
  <c r="K261"/>
  <c r="J205"/>
  <c r="J261"/>
  <c r="I205"/>
  <c r="I261"/>
  <c r="H261"/>
  <c r="H207"/>
  <c r="H206"/>
  <c r="H205"/>
  <c r="K44"/>
  <c r="J44"/>
  <c r="I44"/>
  <c r="K36"/>
  <c r="J36"/>
  <c r="K113"/>
  <c r="J113"/>
  <c r="I113"/>
  <c r="H116"/>
  <c r="K90"/>
  <c r="K9"/>
  <c r="J90"/>
  <c r="J9"/>
  <c r="I90"/>
  <c r="I9"/>
  <c r="H9"/>
  <c r="H48"/>
  <c r="K87"/>
  <c r="K235"/>
  <c r="J87"/>
  <c r="J235"/>
  <c r="I87"/>
  <c r="I235"/>
  <c r="H235"/>
  <c r="H40"/>
  <c r="H87"/>
  <c r="K86"/>
  <c r="K234"/>
  <c r="J86"/>
  <c r="J234"/>
  <c r="I86"/>
  <c r="I234"/>
  <c r="H234"/>
  <c r="K32"/>
  <c r="J32"/>
  <c r="H35"/>
  <c r="K85"/>
  <c r="K233"/>
  <c r="J85"/>
  <c r="J233"/>
  <c r="I85"/>
  <c r="I233"/>
  <c r="H90"/>
  <c r="H86"/>
  <c r="H85"/>
  <c r="K17"/>
  <c r="J17"/>
  <c r="I17"/>
  <c r="H21"/>
  <c r="I429"/>
  <c r="K431"/>
  <c r="K461"/>
  <c r="J431"/>
  <c r="J461"/>
  <c r="I431"/>
  <c r="I461"/>
  <c r="H431"/>
  <c r="K417"/>
  <c r="K447"/>
  <c r="J417"/>
  <c r="J447"/>
  <c r="I417"/>
  <c r="I447"/>
  <c r="H447"/>
  <c r="K416"/>
  <c r="K446"/>
  <c r="J416"/>
  <c r="J446"/>
  <c r="I416"/>
  <c r="I446"/>
  <c r="H446"/>
  <c r="K415"/>
  <c r="K445"/>
  <c r="J415"/>
  <c r="J445"/>
  <c r="I415"/>
  <c r="I445"/>
  <c r="H445"/>
  <c r="K414"/>
  <c r="K444"/>
  <c r="J414"/>
  <c r="J444"/>
  <c r="I414"/>
  <c r="I444"/>
  <c r="H444"/>
  <c r="K413"/>
  <c r="K443"/>
  <c r="J413"/>
  <c r="J443"/>
  <c r="I413"/>
  <c r="I443"/>
  <c r="H443"/>
  <c r="K412"/>
  <c r="K442"/>
  <c r="J412"/>
  <c r="J442"/>
  <c r="I412"/>
  <c r="I442"/>
  <c r="H442"/>
  <c r="H417"/>
  <c r="H416"/>
  <c r="H415"/>
  <c r="H414"/>
  <c r="H413"/>
  <c r="H412"/>
  <c r="K411"/>
  <c r="K441"/>
  <c r="J411"/>
  <c r="J441"/>
  <c r="I411"/>
  <c r="H411"/>
  <c r="J398"/>
  <c r="H401"/>
  <c r="H400"/>
  <c r="H371"/>
  <c r="H347"/>
  <c r="H365"/>
  <c r="H359"/>
  <c r="H353"/>
  <c r="H352"/>
  <c r="H354"/>
  <c r="H382"/>
  <c r="H377"/>
  <c r="I11"/>
  <c r="H12"/>
  <c r="H13"/>
  <c r="G17"/>
  <c r="H18"/>
  <c r="H19"/>
  <c r="G22"/>
  <c r="H23"/>
  <c r="H24"/>
  <c r="G27"/>
  <c r="H28"/>
  <c r="H29"/>
  <c r="G32"/>
  <c r="H33"/>
  <c r="G36"/>
  <c r="H37"/>
  <c r="H38"/>
  <c r="G41"/>
  <c r="I41"/>
  <c r="J41"/>
  <c r="K41"/>
  <c r="H42"/>
  <c r="H43"/>
  <c r="G44"/>
  <c r="H45"/>
  <c r="H46"/>
  <c r="G50"/>
  <c r="I50"/>
  <c r="J50"/>
  <c r="K50"/>
  <c r="H51"/>
  <c r="H52"/>
  <c r="G53"/>
  <c r="I53"/>
  <c r="J53"/>
  <c r="K53"/>
  <c r="H54"/>
  <c r="G55"/>
  <c r="I55"/>
  <c r="J55"/>
  <c r="K55"/>
  <c r="H56"/>
  <c r="G57"/>
  <c r="I57"/>
  <c r="J57"/>
  <c r="K57"/>
  <c r="H58"/>
  <c r="G59"/>
  <c r="I59"/>
  <c r="J59"/>
  <c r="K59"/>
  <c r="H60"/>
  <c r="G61"/>
  <c r="I61"/>
  <c r="J61"/>
  <c r="K61"/>
  <c r="H62"/>
  <c r="G63"/>
  <c r="I63"/>
  <c r="J63"/>
  <c r="K63"/>
  <c r="H64"/>
  <c r="G65"/>
  <c r="I65"/>
  <c r="J65"/>
  <c r="K65"/>
  <c r="H66"/>
  <c r="G67"/>
  <c r="I67"/>
  <c r="J67"/>
  <c r="K67"/>
  <c r="H68"/>
  <c r="G69"/>
  <c r="I69"/>
  <c r="J69"/>
  <c r="K69"/>
  <c r="H70"/>
  <c r="G71"/>
  <c r="I71"/>
  <c r="J71"/>
  <c r="K71"/>
  <c r="H72"/>
  <c r="G73"/>
  <c r="I73"/>
  <c r="J73"/>
  <c r="K73"/>
  <c r="H74"/>
  <c r="I76"/>
  <c r="J76"/>
  <c r="K76"/>
  <c r="J78"/>
  <c r="K78"/>
  <c r="I91"/>
  <c r="J91"/>
  <c r="K91"/>
  <c r="I92"/>
  <c r="J92"/>
  <c r="J75"/>
  <c r="K92"/>
  <c r="K75"/>
  <c r="I96"/>
  <c r="J96"/>
  <c r="K96"/>
  <c r="H97"/>
  <c r="I99"/>
  <c r="J99"/>
  <c r="K99"/>
  <c r="H100"/>
  <c r="H101"/>
  <c r="H102"/>
  <c r="I103"/>
  <c r="J103"/>
  <c r="K103"/>
  <c r="H104"/>
  <c r="H105"/>
  <c r="I107"/>
  <c r="J107"/>
  <c r="K107"/>
  <c r="I108"/>
  <c r="J108"/>
  <c r="K108"/>
  <c r="I109"/>
  <c r="J109"/>
  <c r="K109"/>
  <c r="G113"/>
  <c r="H114"/>
  <c r="G117"/>
  <c r="J117"/>
  <c r="K117"/>
  <c r="H118"/>
  <c r="G121"/>
  <c r="H122"/>
  <c r="H126"/>
  <c r="H130"/>
  <c r="H134"/>
  <c r="H138"/>
  <c r="H142"/>
  <c r="H146"/>
  <c r="H150"/>
  <c r="H154"/>
  <c r="H158"/>
  <c r="H162"/>
  <c r="H166"/>
  <c r="H170"/>
  <c r="H174"/>
  <c r="H178"/>
  <c r="H182"/>
  <c r="I186"/>
  <c r="I185"/>
  <c r="J186"/>
  <c r="J185"/>
  <c r="K186"/>
  <c r="K185"/>
  <c r="I224"/>
  <c r="J224"/>
  <c r="K224"/>
  <c r="I226"/>
  <c r="J226"/>
  <c r="K226"/>
  <c r="I239"/>
  <c r="J239"/>
  <c r="K239"/>
  <c r="I240"/>
  <c r="J240"/>
  <c r="K240"/>
  <c r="I241"/>
  <c r="J241"/>
  <c r="K241"/>
  <c r="I242"/>
  <c r="J242"/>
  <c r="K242"/>
  <c r="I279"/>
  <c r="J279"/>
  <c r="K279"/>
  <c r="I280"/>
  <c r="J280"/>
  <c r="K280"/>
  <c r="G285"/>
  <c r="I285"/>
  <c r="J285"/>
  <c r="K285"/>
  <c r="H286"/>
  <c r="G287"/>
  <c r="I287"/>
  <c r="J287"/>
  <c r="K287"/>
  <c r="H288"/>
  <c r="H289"/>
  <c r="I290"/>
  <c r="J290"/>
  <c r="K290"/>
  <c r="H291"/>
  <c r="H292"/>
  <c r="G293"/>
  <c r="I293"/>
  <c r="J293"/>
  <c r="K293"/>
  <c r="H294"/>
  <c r="I295"/>
  <c r="J295"/>
  <c r="K295"/>
  <c r="H296"/>
  <c r="H297"/>
  <c r="I298"/>
  <c r="J298"/>
  <c r="K298"/>
  <c r="H299"/>
  <c r="H300"/>
  <c r="I301"/>
  <c r="J301"/>
  <c r="K301"/>
  <c r="H302"/>
  <c r="H303"/>
  <c r="I304"/>
  <c r="J304"/>
  <c r="K304"/>
  <c r="H305"/>
  <c r="H306"/>
  <c r="I307"/>
  <c r="J307"/>
  <c r="K307"/>
  <c r="H308"/>
  <c r="I309"/>
  <c r="J309"/>
  <c r="K309"/>
  <c r="H310"/>
  <c r="H311"/>
  <c r="I312"/>
  <c r="J312"/>
  <c r="K312"/>
  <c r="H313"/>
  <c r="H314"/>
  <c r="G315"/>
  <c r="I315"/>
  <c r="J315"/>
  <c r="K315"/>
  <c r="H316"/>
  <c r="H317"/>
  <c r="I318"/>
  <c r="J318"/>
  <c r="K318"/>
  <c r="H319"/>
  <c r="H320"/>
  <c r="I321"/>
  <c r="J321"/>
  <c r="K321"/>
  <c r="H322"/>
  <c r="H323"/>
  <c r="I324"/>
  <c r="J324"/>
  <c r="K324"/>
  <c r="H325"/>
  <c r="I327"/>
  <c r="J327"/>
  <c r="K327"/>
  <c r="H328"/>
  <c r="H329"/>
  <c r="G332"/>
  <c r="I332"/>
  <c r="J332"/>
  <c r="K332"/>
  <c r="H333"/>
  <c r="H334"/>
  <c r="H335"/>
  <c r="H337"/>
  <c r="G338"/>
  <c r="I338"/>
  <c r="J338"/>
  <c r="K338"/>
  <c r="H339"/>
  <c r="H340"/>
  <c r="H341"/>
  <c r="H342"/>
  <c r="H343"/>
  <c r="G344"/>
  <c r="I344"/>
  <c r="J344"/>
  <c r="K344"/>
  <c r="H345"/>
  <c r="H346"/>
  <c r="H348"/>
  <c r="H349"/>
  <c r="I350"/>
  <c r="J350"/>
  <c r="K350"/>
  <c r="H351"/>
  <c r="H355"/>
  <c r="I356"/>
  <c r="J356"/>
  <c r="K356"/>
  <c r="H357"/>
  <c r="H358"/>
  <c r="H360"/>
  <c r="H361"/>
  <c r="I362"/>
  <c r="J362"/>
  <c r="K362"/>
  <c r="H363"/>
  <c r="H364"/>
  <c r="H366"/>
  <c r="H367"/>
  <c r="I368"/>
  <c r="J368"/>
  <c r="K368"/>
  <c r="H369"/>
  <c r="H370"/>
  <c r="H372"/>
  <c r="H373"/>
  <c r="I374"/>
  <c r="J374"/>
  <c r="K374"/>
  <c r="H375"/>
  <c r="H376"/>
  <c r="H378"/>
  <c r="I379"/>
  <c r="J379"/>
  <c r="K379"/>
  <c r="H380"/>
  <c r="H381"/>
  <c r="H383"/>
  <c r="G391"/>
  <c r="K391"/>
  <c r="H392"/>
  <c r="H395"/>
  <c r="H396"/>
  <c r="I398"/>
  <c r="K398"/>
  <c r="H399"/>
  <c r="I402"/>
  <c r="J402"/>
  <c r="J390"/>
  <c r="K402"/>
  <c r="H403"/>
  <c r="H404"/>
  <c r="I406"/>
  <c r="J406"/>
  <c r="K406"/>
  <c r="I407"/>
  <c r="J407"/>
  <c r="K407"/>
  <c r="I408"/>
  <c r="J408"/>
  <c r="K408"/>
  <c r="I409"/>
  <c r="J409"/>
  <c r="K409"/>
  <c r="I410"/>
  <c r="J410"/>
  <c r="K410"/>
  <c r="J429"/>
  <c r="K429"/>
  <c r="I430"/>
  <c r="J430"/>
  <c r="K430"/>
  <c r="I420"/>
  <c r="J420"/>
  <c r="K420"/>
  <c r="I421"/>
  <c r="J421"/>
  <c r="K421"/>
  <c r="I422"/>
  <c r="J422"/>
  <c r="K422"/>
  <c r="I423"/>
  <c r="J423"/>
  <c r="K423"/>
  <c r="I424"/>
  <c r="J424"/>
  <c r="K424"/>
  <c r="I425"/>
  <c r="J425"/>
  <c r="K425"/>
  <c r="I426"/>
  <c r="J426"/>
  <c r="K426"/>
  <c r="I433"/>
  <c r="J433"/>
  <c r="K433"/>
  <c r="K405"/>
  <c r="I436"/>
  <c r="J436"/>
  <c r="K436"/>
  <c r="I437"/>
  <c r="J437"/>
  <c r="K437"/>
  <c r="I438"/>
  <c r="J438"/>
  <c r="K438"/>
  <c r="I439"/>
  <c r="J439"/>
  <c r="K439"/>
  <c r="I440"/>
  <c r="J440"/>
  <c r="K440"/>
  <c r="I459"/>
  <c r="J459"/>
  <c r="K459"/>
  <c r="I460"/>
  <c r="J460"/>
  <c r="K460"/>
  <c r="I450"/>
  <c r="J450"/>
  <c r="K450"/>
  <c r="I451"/>
  <c r="J451"/>
  <c r="K451"/>
  <c r="I452"/>
  <c r="J452"/>
  <c r="K452"/>
  <c r="I453"/>
  <c r="J453"/>
  <c r="K453"/>
  <c r="I454"/>
  <c r="J454"/>
  <c r="K454"/>
  <c r="I455"/>
  <c r="J455"/>
  <c r="K455"/>
  <c r="I456"/>
  <c r="J456"/>
  <c r="K456"/>
  <c r="I463"/>
  <c r="J463"/>
  <c r="K463"/>
  <c r="I441"/>
  <c r="H441"/>
  <c r="H433"/>
  <c r="H426"/>
  <c r="H425"/>
  <c r="H424"/>
  <c r="H423"/>
  <c r="H422"/>
  <c r="H420"/>
  <c r="H429"/>
  <c r="H408"/>
  <c r="H407"/>
  <c r="H406"/>
  <c r="H402"/>
  <c r="I390"/>
  <c r="H338"/>
  <c r="H332"/>
  <c r="H327"/>
  <c r="H324"/>
  <c r="H321"/>
  <c r="H318"/>
  <c r="H315"/>
  <c r="H312"/>
  <c r="H309"/>
  <c r="H307"/>
  <c r="H304"/>
  <c r="H301"/>
  <c r="H298"/>
  <c r="H295"/>
  <c r="H293"/>
  <c r="H290"/>
  <c r="H287"/>
  <c r="K284"/>
  <c r="K283"/>
  <c r="J284"/>
  <c r="J283"/>
  <c r="I284"/>
  <c r="H242"/>
  <c r="H181"/>
  <c r="H177"/>
  <c r="H173"/>
  <c r="H169"/>
  <c r="H165"/>
  <c r="H161"/>
  <c r="H157"/>
  <c r="H153"/>
  <c r="H149"/>
  <c r="H145"/>
  <c r="H141"/>
  <c r="H137"/>
  <c r="H133"/>
  <c r="H129"/>
  <c r="H125"/>
  <c r="H121"/>
  <c r="H117"/>
  <c r="K112"/>
  <c r="K111"/>
  <c r="J112"/>
  <c r="J111"/>
  <c r="I112"/>
  <c r="H107"/>
  <c r="H103"/>
  <c r="K98"/>
  <c r="J98"/>
  <c r="I98"/>
  <c r="H92"/>
  <c r="H91"/>
  <c r="H78"/>
  <c r="H73"/>
  <c r="H71"/>
  <c r="H69"/>
  <c r="H67"/>
  <c r="H65"/>
  <c r="H63"/>
  <c r="H61"/>
  <c r="H59"/>
  <c r="H57"/>
  <c r="H55"/>
  <c r="H53"/>
  <c r="K49"/>
  <c r="J49"/>
  <c r="I49"/>
  <c r="H44"/>
  <c r="H41"/>
  <c r="H36"/>
  <c r="H32"/>
  <c r="H27"/>
  <c r="H22"/>
  <c r="K16"/>
  <c r="J16"/>
  <c r="I16"/>
  <c r="H16"/>
  <c r="I10"/>
  <c r="H10"/>
  <c r="H463"/>
  <c r="H456"/>
  <c r="H455"/>
  <c r="H454"/>
  <c r="H453"/>
  <c r="H452"/>
  <c r="H450"/>
  <c r="I283"/>
  <c r="H284"/>
  <c r="H283"/>
  <c r="H459"/>
  <c r="H438"/>
  <c r="H437"/>
  <c r="H436"/>
  <c r="K390"/>
  <c r="H391"/>
  <c r="H379"/>
  <c r="H368"/>
  <c r="H362"/>
  <c r="H356"/>
  <c r="H344"/>
  <c r="H285"/>
  <c r="H186"/>
  <c r="I111"/>
  <c r="H111"/>
  <c r="H112"/>
  <c r="H98"/>
  <c r="K94"/>
  <c r="J94"/>
  <c r="I94"/>
  <c r="H94"/>
  <c r="H49"/>
  <c r="H113"/>
  <c r="H99"/>
  <c r="H96"/>
  <c r="K95"/>
  <c r="J95"/>
  <c r="I95"/>
  <c r="H95"/>
  <c r="H76"/>
  <c r="H50"/>
  <c r="H17"/>
  <c r="H11"/>
  <c r="H460"/>
  <c r="H430"/>
  <c r="H390"/>
  <c r="H398"/>
  <c r="H440"/>
  <c r="H410"/>
  <c r="H451"/>
  <c r="H350"/>
  <c r="H421"/>
  <c r="H280"/>
  <c r="H279"/>
  <c r="H241"/>
  <c r="H240"/>
  <c r="H239"/>
  <c r="H226"/>
  <c r="H109"/>
  <c r="H439"/>
  <c r="H409"/>
  <c r="H374"/>
  <c r="H224"/>
  <c r="H108"/>
  <c r="K106"/>
  <c r="J106"/>
  <c r="I106"/>
  <c r="H106"/>
  <c r="H75"/>
  <c r="H233"/>
  <c r="K8"/>
  <c r="J8"/>
  <c r="I238"/>
  <c r="J238"/>
  <c r="K238"/>
  <c r="H185"/>
  <c r="H238"/>
  <c r="J405"/>
  <c r="I405"/>
  <c r="H227"/>
  <c r="H448"/>
  <c r="I435"/>
  <c r="J435"/>
  <c r="I331"/>
  <c r="I330"/>
  <c r="H461"/>
  <c r="K331"/>
  <c r="K330"/>
  <c r="H449"/>
  <c r="K435"/>
  <c r="I8"/>
  <c r="H8"/>
  <c r="J331"/>
  <c r="I75"/>
  <c r="K7"/>
  <c r="K6"/>
  <c r="J7"/>
  <c r="J6"/>
  <c r="I7"/>
  <c r="J223"/>
  <c r="K223"/>
  <c r="J330"/>
  <c r="H330"/>
  <c r="H405"/>
  <c r="H435"/>
  <c r="H331"/>
  <c r="I6"/>
  <c r="H7"/>
  <c r="H6"/>
  <c r="H225"/>
  <c r="I223"/>
  <c r="H223"/>
</calcChain>
</file>

<file path=xl/sharedStrings.xml><?xml version="1.0" encoding="utf-8"?>
<sst xmlns="http://schemas.openxmlformats.org/spreadsheetml/2006/main" count="1059" uniqueCount="444">
  <si>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</si>
  <si>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0409 020 0281680 414    </t>
    </r>
  </si>
  <si>
    <t>31000 310</t>
  </si>
  <si>
    <t>31000  310</t>
  </si>
  <si>
    <t>Реконструкция объекта: "Напорный канализационный коллектор от технологического комплекса ГКНС-4                 ул. Береговой-Флотская до технологического комплекса ГКНС "Первомайская" в Бежицком районе г. Брянска. Переход через                                                                 р. Десна (дюкер) в двухтрубном исполнении                                   Ø 800 мм"</t>
  </si>
  <si>
    <r>
      <t xml:space="preserve">бюджет города                                            </t>
    </r>
    <r>
      <rPr>
        <sz val="10"/>
        <rFont val="Times New Roman"/>
        <family val="1"/>
        <charset val="204"/>
      </rPr>
      <t xml:space="preserve"> 0409 020  02S6160 414  </t>
    </r>
  </si>
  <si>
    <t xml:space="preserve"> </t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</si>
  <si>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областнойй бюджет                                       </t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</si>
  <si>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федеральный бюджет                                       </t>
    </r>
    <r>
      <rPr>
        <sz val="10"/>
        <rFont val="Times New Roman"/>
        <family val="1"/>
        <charset val="204"/>
      </rPr>
      <t xml:space="preserve"> 0702 051Е155200 414 </t>
    </r>
  </si>
  <si>
    <t>19-А05                  Фед 20.ED.004</t>
  </si>
  <si>
    <r>
      <t xml:space="preserve">бюджет города                          </t>
    </r>
    <r>
      <rPr>
        <sz val="10"/>
        <rFont val="Times New Roman"/>
        <family val="1"/>
        <charset val="204"/>
      </rPr>
      <t xml:space="preserve"> 0702 051 02L5204 414      </t>
    </r>
    <r>
      <rPr>
        <i/>
        <sz val="10"/>
        <rFont val="Times New Roman"/>
        <family val="1"/>
        <charset val="204"/>
      </rPr>
      <t xml:space="preserve">                    </t>
    </r>
  </si>
  <si>
    <t>объектов капитального строительства и объектов недвижимости, приобретаемых для муниципальных нужд города Брянска, на 2019 год и на плановый период 2020 и 2021 годов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</si>
  <si>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08.02.2019  № 351-п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</si>
  <si>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</si>
  <si>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</si>
  <si>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</si>
  <si>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</si>
  <si>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Мощность объекта капитального строитель-ства, подлежащего вводу, мощность объекта недвижимого имущества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</si>
  <si>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</si>
  <si>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</si>
  <si>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</si>
  <si>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</si>
  <si>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</si>
  <si>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</si>
  <si>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</si>
  <si>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</si>
  <si>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</si>
  <si>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Итого по Управлению по строительству и развитию территории города Брянска</t>
  </si>
  <si>
    <t>Итого по комитету по ЖКХ:</t>
  </si>
  <si>
    <t>Всегопо комитету по ЖКХ городской администрации:</t>
  </si>
  <si>
    <t>1.2. Заказчик - Комитет по жилищно-коммунальному хозяйству Брянской городской администрации</t>
  </si>
  <si>
    <t>Подпрограмма "Коммунальное хозяйство"</t>
  </si>
  <si>
    <t>2019 год</t>
  </si>
  <si>
    <t>Прокладка водопровода по             ул. Кольцова в Володарском районе г. Брянска (2, 3 и 4 этапы)</t>
  </si>
  <si>
    <t>2285 м.п.</t>
  </si>
  <si>
    <t>Строительство водопровода в п. Чайковичи (пл. Халтурина, ул. Халтурина)</t>
  </si>
  <si>
    <t>Строительство уличной канализации по ул. Тракторной и пер. Почтовому в Бежицком районе г. Брянска (в т.ч. 1,2,3 очереди строительства)</t>
  </si>
  <si>
    <t>А.А. Абрамов</t>
  </si>
  <si>
    <t>И.В. Бзнуни</t>
  </si>
  <si>
    <t>Строительство автомобильной дороги – защитной дамбы Брянск 1 -  Брянск 2 г. Брянска (1 этап)</t>
  </si>
  <si>
    <t>Строительство автомобильной дороги – защитной дамбы Брянск 1 -  Брянск 2 г. Брянска (2 этап)</t>
  </si>
  <si>
    <t>Муниципальная программа "Жилищно-коммунальное хозяйство города Брянска" 2017-2019 годы</t>
  </si>
  <si>
    <t>Школа на 1225 мест в районе старого аэропорта в Советском районе г. Брянска</t>
  </si>
  <si>
    <t>1225 мест</t>
  </si>
  <si>
    <t>Объем бюджетных ассигнований, всего</t>
  </si>
  <si>
    <t>приобретение</t>
  </si>
  <si>
    <t>Главный специалист отдела по строительству Управления                                                                                                                  по строительству и развитию территории города Брянска</t>
  </si>
  <si>
    <t>705 м.п.</t>
  </si>
  <si>
    <t>Реконструкция Первомайского моста через р. Десна в Бежицком районе г. Брянска                 (2 пусковой комплекс)</t>
  </si>
  <si>
    <t>Строительство водопроводных сетей микрорайона "Ковшовка" г. Брянска (2 этап)</t>
  </si>
  <si>
    <t>2020 год</t>
  </si>
  <si>
    <t>Муниципальная программа "Жилищно-коммунальное хозяйство города Брянска" 2016-2020 годы</t>
  </si>
  <si>
    <t>6782,5 м.п.</t>
  </si>
  <si>
    <t>1328 м.п.</t>
  </si>
  <si>
    <t>Муниципальная программа "Развитие образования в городе Брянске  на 2014-2020 годы"</t>
  </si>
  <si>
    <t>Строительство системы канализации микрорайона «Малое Кузьмино» Советского района г. Брянска</t>
  </si>
  <si>
    <t>Водопровод по ул. Куйбышева                                            в р.п. Большое Полпино Володарского района                                          г. Брянска</t>
  </si>
  <si>
    <t>Водопроводные сетеи по            ул. Российской                                    в р.п. Большое Полпино Володарского района г.Брянска</t>
  </si>
  <si>
    <t>Водопроводные сети  по          ул. Профсоюзов в Володарском районе                                                          г. Брянска</t>
  </si>
  <si>
    <t>602 м.п.</t>
  </si>
  <si>
    <t>Водопроводные сети              по ул. Луговой вблизи д. 1Б в Советском районе г. Брянска</t>
  </si>
  <si>
    <t>ориентировочно          1 200 000,00</t>
  </si>
  <si>
    <t>58 м.п.</t>
  </si>
  <si>
    <t>ориентир.                8 000 м.п.</t>
  </si>
  <si>
    <t>256 м.п.</t>
  </si>
  <si>
    <t>ориентир. 3050 м.п.</t>
  </si>
  <si>
    <t>Муниципальная программа "Повышение безопасности дорожного движения в городе Брянске" на 2016-2020 годы</t>
  </si>
  <si>
    <t>2021 год</t>
  </si>
  <si>
    <t>0,43 км</t>
  </si>
  <si>
    <t>1.3. Заказчик - МУП "Брянский городской водоканал"</t>
  </si>
  <si>
    <t>Итого по МУП "Брянский городской водоканал":</t>
  </si>
  <si>
    <t>ориентир. 2500 п.м</t>
  </si>
  <si>
    <t>ориентир. 1500 п.м</t>
  </si>
  <si>
    <t>ориентир.                  500 п.м</t>
  </si>
  <si>
    <t xml:space="preserve">Заместитель Главы городской администрации </t>
  </si>
  <si>
    <t>Реконструкция автодороги                         по ул. Рекункова                                  (от ул. Крахмалева до                                             ул. Взлетной) в Советском районе г. Брянска</t>
  </si>
  <si>
    <t>Строительство перехода железнодорожного пути водопроводом Д 150 мм в                                                            пос. Радица-Крыловка Бежицкого района г. Брянска</t>
  </si>
  <si>
    <t>Канализация по                                                          ул. Маяковского Бежицкого района г. Брянска</t>
  </si>
  <si>
    <t>Уличная канализация к жилым домам по пер. Почтовому                                 №№ 33/2; 35/1-2; 37/1-2; 36/2; 38; 39 в Бежицком районе                                                                           г. Брянска</t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</si>
  <si>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</t>
  </si>
  <si>
    <t>Наименование объекта, уровень бюджета, коды бюджетной классификации</t>
  </si>
  <si>
    <t>реконструк-ция</t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</si>
  <si>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0409 020 02S6160 414  </t>
    </r>
  </si>
  <si>
    <r>
      <t xml:space="preserve">бюджет города          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</si>
  <si>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             </t>
    </r>
    <r>
      <rPr>
        <sz val="10"/>
        <rFont val="Times New Roman"/>
        <family val="1"/>
        <charset val="204"/>
      </rPr>
      <t xml:space="preserve"> 0409 020 0281680 414 </t>
    </r>
  </si>
  <si>
    <r>
      <t xml:space="preserve">бюджет города  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</si>
  <si>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</si>
  <si>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0409 020 0281680 414  </t>
    </r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</si>
  <si>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 0409 020 0281680 414  </t>
    </r>
  </si>
  <si>
    <r>
      <t xml:space="preserve">бюджет города                          </t>
    </r>
    <r>
      <rPr>
        <sz val="10"/>
        <rFont val="Times New Roman"/>
        <family val="1"/>
        <charset val="204"/>
      </rPr>
      <t xml:space="preserve"> 0502 082 02S1270 466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</si>
  <si>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082 02S1270 466       </t>
    </r>
    <r>
      <rPr>
        <i/>
        <sz val="10"/>
        <rFont val="Times New Roman"/>
        <family val="1"/>
        <charset val="204"/>
      </rPr>
      <t xml:space="preserve">                   </t>
    </r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</si>
  <si>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0502 082 02S1270 466  </t>
    </r>
    <r>
      <rPr>
        <i/>
        <sz val="10"/>
        <rFont val="Times New Roman"/>
        <family val="1"/>
        <charset val="204"/>
      </rPr>
      <t xml:space="preserve">                          </t>
    </r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</si>
  <si>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0502 082 02S1270 466 </t>
    </r>
    <r>
      <rPr>
        <i/>
        <sz val="10"/>
        <rFont val="Times New Roman"/>
        <family val="1"/>
        <charset val="204"/>
      </rPr>
      <t xml:space="preserve">                   </t>
    </r>
  </si>
  <si>
    <t>Направление инвестирова-ния,                      Доп. Класс./      Рег. Класс.                                        Код субсидии</t>
  </si>
  <si>
    <r>
      <t xml:space="preserve">бюджет города              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</si>
  <si>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</si>
  <si>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</si>
  <si>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бюджет города  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</si>
  <si>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</si>
  <si>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</si>
  <si>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</si>
  <si>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</si>
  <si>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>0502 082 0281680 414</t>
    </r>
    <r>
      <rPr>
        <i/>
        <sz val="10"/>
        <rFont val="Times New Roman"/>
        <family val="1"/>
        <charset val="204"/>
      </rPr>
      <t xml:space="preserve">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</si>
  <si>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</si>
  <si>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</si>
  <si>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</si>
  <si>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бюджет города                                  </t>
    </r>
    <r>
      <rPr>
        <sz val="10"/>
        <rFont val="Times New Roman"/>
        <family val="1"/>
        <charset val="204"/>
      </rPr>
      <t xml:space="preserve"> 0502 082 0281680 414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</si>
  <si>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         </t>
    </r>
    <r>
      <rPr>
        <sz val="10"/>
        <rFont val="Times New Roman"/>
        <family val="1"/>
        <charset val="204"/>
      </rPr>
      <t xml:space="preserve">  0502 082 0281680 414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</si>
  <si>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</si>
  <si>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</si>
  <si>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0502 082 0281680 414  </t>
    </r>
  </si>
  <si>
    <r>
      <t xml:space="preserve">бюджет города                           </t>
    </r>
    <r>
      <rPr>
        <sz val="10"/>
        <rFont val="Times New Roman"/>
        <family val="1"/>
        <charset val="204"/>
      </rPr>
      <t xml:space="preserve">0702 050 0881680 414 </t>
    </r>
  </si>
  <si>
    <r>
      <t xml:space="preserve">бюджет города                                       </t>
    </r>
    <r>
      <rPr>
        <sz val="10"/>
        <rFont val="Times New Roman"/>
        <family val="1"/>
        <charset val="204"/>
      </rPr>
      <t xml:space="preserve">  0502 082 0281680 414  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</si>
  <si>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0409 020 0281680 414  </t>
    </r>
  </si>
  <si>
    <r>
      <t xml:space="preserve">бюджет города                                                 </t>
    </r>
    <r>
      <rPr>
        <sz val="10"/>
        <rFont val="Times New Roman"/>
        <family val="1"/>
        <charset val="204"/>
      </rPr>
      <t xml:space="preserve">0409 020 0281680 414  </t>
    </r>
  </si>
  <si>
    <t>Строительство объекта "Автодорога по ул. Советской (от ул. Крахмалева до                                                                       ул. Объездной) в Советском районе г. Брянска"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</si>
  <si>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020 02S6160 414  </t>
    </r>
  </si>
  <si>
    <t>0,88144 км - мост с подходами, в т.ч. 0,271км - мост</t>
  </si>
  <si>
    <t>Общее образование</t>
  </si>
  <si>
    <t>Дошкольное образование</t>
  </si>
  <si>
    <t>Детский сад по ул. Романа Брянского в Советском районе г. Брянска</t>
  </si>
  <si>
    <t>200 мест</t>
  </si>
  <si>
    <t>135 мест</t>
  </si>
  <si>
    <t>Пристройка для размещения групп раннего возраста к детскому саду № 155 «Светлячок» в Бежицком районе г. Брянска</t>
  </si>
  <si>
    <t>55 мест</t>
  </si>
  <si>
    <t>Школа в мкр № 4 в Советском районе г. Брянска</t>
  </si>
  <si>
    <t xml:space="preserve">  L=4869,0 м</t>
  </si>
  <si>
    <t xml:space="preserve"> L=4723,0 м</t>
  </si>
  <si>
    <t>Пристройка для размещения групп раннего возраста к детскому саду № 112 «Лисичка» в Володарском районе г. Брянска</t>
  </si>
  <si>
    <t>Пристройка для размещения групп раннего возраста к детскому саду № 129 «Подсолнушек» в Советском районе г. Брянска</t>
  </si>
  <si>
    <t>Пристройка для размещения групп раннего возраста к детскому саду № 158 «Капелька» в Бежицком районе г. Брянска</t>
  </si>
  <si>
    <t>Пристройка для размещения групп раннего возраста к детскому саду № 111 «Гнездышко» в Советском районе г. Брянска</t>
  </si>
  <si>
    <r>
      <t xml:space="preserve">бюджет города                                                 </t>
    </r>
    <r>
      <rPr>
        <sz val="10"/>
        <rFont val="Times New Roman"/>
        <family val="1"/>
        <charset val="204"/>
      </rPr>
      <t xml:space="preserve"> 0701 0510181680 414</t>
    </r>
  </si>
  <si>
    <r>
      <t xml:space="preserve">бюджет города                                                  </t>
    </r>
    <r>
      <rPr>
        <sz val="10"/>
        <rFont val="Times New Roman"/>
        <family val="1"/>
        <charset val="204"/>
      </rPr>
      <t>0701 0510181680 414</t>
    </r>
  </si>
  <si>
    <t>федеральный бюджет</t>
  </si>
  <si>
    <t>ориентир.                 550 м.п.</t>
  </si>
  <si>
    <t>Уличная канализация по                            ул. Попова, пер. 1-й Телевизорный,                         пер. Антоновский,                              пер. Попова в Советском районе г. Брянска</t>
  </si>
  <si>
    <t>Самотечный канализационный коллектор №3 из железобетонных труб Ø800-1200 мм в Бежицком районе               г. Брянска. Участок от                  ул. Почтовой до ГКНС-4</t>
  </si>
  <si>
    <t>Самотечный канализационный коллектор №1 из железобетонных труб Ø700-900 мм в Бежицком районе                     г. Брянска. Участок от                                       ул. Дружбы до ГКНС-4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</si>
  <si>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Славянская,                                      в Фокинском районе                              г. Брянска </t>
  </si>
  <si>
    <t>ориентир.               9 000 м.п.</t>
  </si>
  <si>
    <t>М.В. Коньшаков</t>
  </si>
  <si>
    <t>Реконструкция автодорог по ул. Бежицкой                                           (от ул. Объездной до дома                               № 280 по ул. Бежицкой),                            ул. Объездной                                      (от ул. Городищенской до                                                ул. Бежицкой) в Бежицком районе г. Брянска (2 этап)</t>
  </si>
  <si>
    <r>
      <t xml:space="preserve">бюджет города                                                  </t>
    </r>
    <r>
      <rPr>
        <sz val="10"/>
        <rFont val="Times New Roman"/>
        <family val="1"/>
        <charset val="204"/>
      </rPr>
      <t>0701 05101S8520 414</t>
    </r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</si>
  <si>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 0502 082 0281680 414 </t>
    </r>
    <r>
      <rPr>
        <i/>
        <sz val="10"/>
        <rFont val="Times New Roman"/>
        <family val="1"/>
        <charset val="204"/>
      </rPr>
      <t xml:space="preserve"> </t>
    </r>
  </si>
  <si>
    <t>Блочно-модульная котельная по адресу:  г. Брянск,                                                              ул. Сталелитейная, д. 5</t>
  </si>
  <si>
    <t>Блочно-модульная котельная по адресу:                                   г. Брянск,  ул. Карачевское шоссе, 4 км</t>
  </si>
  <si>
    <t>950 000,00                 ориентировочно</t>
  </si>
  <si>
    <t>ориентировочно 40 155 219,67</t>
  </si>
  <si>
    <t>ориентировочно 42 120 558,46</t>
  </si>
  <si>
    <t>ориентировочно 42 107 408,46</t>
  </si>
  <si>
    <t>ориентировочно 41 623 271,52</t>
  </si>
  <si>
    <t>ориентировочно 39 723 797,65</t>
  </si>
  <si>
    <t>ориентировочно 42 111 013,46</t>
  </si>
  <si>
    <r>
      <t xml:space="preserve">бюджет города                                                </t>
    </r>
    <r>
      <rPr>
        <sz val="10"/>
        <rFont val="Times New Roman"/>
        <family val="1"/>
        <charset val="204"/>
      </rPr>
      <t>0701 05101S8520 414</t>
    </r>
  </si>
  <si>
    <t xml:space="preserve">Общий объем освоения бюджетных средств по объекту по состоянию на              1 января 2019 года, в ценах соответсвую-щих лет </t>
  </si>
  <si>
    <t>Остаток сметной стоимости объекта капитального строительства по состоянию               на 1 января 2019 года, в ценах текущего года</t>
  </si>
  <si>
    <t>ориентировочно                    5 931 924,36</t>
  </si>
  <si>
    <t>ориентировочно 11 200 000,00</t>
  </si>
  <si>
    <t>ориентировочно 11 851 533,80</t>
  </si>
  <si>
    <t>ориентировочно 21 300 000,00</t>
  </si>
  <si>
    <t>Водопроводные сети к жилой застройке по ул. Пролетарской в Володарском районе г. Брянска</t>
  </si>
  <si>
    <t>ориентировочно  17 000 000,00</t>
  </si>
  <si>
    <t>ориентировочно                    17 000 000,00</t>
  </si>
  <si>
    <t>1557 м.п.</t>
  </si>
  <si>
    <t>2019год</t>
  </si>
  <si>
    <t>ориентировочно 13 882 191,97</t>
  </si>
  <si>
    <t>ориентировочно 13 759 843,96</t>
  </si>
  <si>
    <t>ориентировочно          5 150 030,81</t>
  </si>
  <si>
    <t>ориентировочно         5 187 530,81</t>
  </si>
  <si>
    <t>Пристройка для размещения групп раннего возраста к детскому саду № 125 «Чипполино» в Советском районе г. Брянска</t>
  </si>
  <si>
    <t>Пристройка к гимназии № 5 в Бежицком районег. Брянска</t>
  </si>
  <si>
    <t>500 мест</t>
  </si>
  <si>
    <t>ПСД 2019 год</t>
  </si>
  <si>
    <t>ПСД 2020 год</t>
  </si>
  <si>
    <t>ориентировочно 410 979 400,00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</si>
  <si>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0501  081 0381880 412 </t>
    </r>
  </si>
  <si>
    <t>Муниципальная программа "Жилищно-коммунальное хозяйство города Брянска" 2016-2021 годы</t>
  </si>
  <si>
    <t>Подпрограмма "Жилищное хозяйство"</t>
  </si>
  <si>
    <t>Подпрограмма "Внешнее благоустройство территории города Брянска"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</si>
  <si>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0503 083 0181690 414    </t>
    </r>
  </si>
  <si>
    <t>900 м</t>
  </si>
  <si>
    <t>Линия наружного освещения по ул. Дарвина от д. 15                    до д. 33, ул. Есенина от д. 26 до ул. Дарвина</t>
  </si>
  <si>
    <t>Линия наружного освещения по ул. Новозыбковская от СОШ № 55 до д. 11</t>
  </si>
  <si>
    <t>1500 м</t>
  </si>
  <si>
    <t>445 м</t>
  </si>
  <si>
    <t>200 м</t>
  </si>
  <si>
    <t>Линия наружного освещения от завода "Литий" до ИК-2</t>
  </si>
  <si>
    <t>450 м</t>
  </si>
  <si>
    <t>Линия наружного освещения по ул. Тухачевского</t>
  </si>
  <si>
    <t>300 м</t>
  </si>
  <si>
    <t>Линия наружного освещения по ул. Бежицкая в районе д. 18 (д/сад № 74)</t>
  </si>
  <si>
    <t xml:space="preserve">250 м </t>
  </si>
  <si>
    <t>Линия наружного освещения по пр-ду и                                                             пер. Московскому, части                                                   ул. Соборной</t>
  </si>
  <si>
    <t>L=2600 м</t>
  </si>
  <si>
    <t>L=143,5 м</t>
  </si>
  <si>
    <t>L= 454 м (2х227 м)</t>
  </si>
  <si>
    <t>L= 50 м              (2х25 м)</t>
  </si>
  <si>
    <t>L= 40 м              (2х20 м)</t>
  </si>
  <si>
    <t xml:space="preserve">L= 35 м </t>
  </si>
  <si>
    <t xml:space="preserve">L= 50 м </t>
  </si>
  <si>
    <t xml:space="preserve">L= 155 м </t>
  </si>
  <si>
    <t xml:space="preserve">L= 90 м </t>
  </si>
  <si>
    <t xml:space="preserve">L= 100 м </t>
  </si>
  <si>
    <t>L= 260 м (2х130 м)</t>
  </si>
  <si>
    <t>L= 580 м (2х290 м)</t>
  </si>
  <si>
    <t>70 000 м3/сутки</t>
  </si>
  <si>
    <t>L= 30 м                      (2х15 м)</t>
  </si>
  <si>
    <t>L= 530 м                      (2х265 м)</t>
  </si>
  <si>
    <t>0,4 МВт</t>
  </si>
  <si>
    <t>0,9 МВт</t>
  </si>
  <si>
    <t>4500 м</t>
  </si>
  <si>
    <t>1200 м</t>
  </si>
  <si>
    <t>Мероприятия по переселению граждан из аварийного жилищного фонда</t>
  </si>
  <si>
    <t>5,408 км - дорога,                                          0,102 км - мост</t>
  </si>
  <si>
    <t>2022 год</t>
  </si>
  <si>
    <r>
      <t xml:space="preserve">бюджет города                                             </t>
    </r>
    <r>
      <rPr>
        <sz val="10"/>
        <rFont val="Times New Roman"/>
        <family val="1"/>
        <charset val="204"/>
      </rPr>
      <t xml:space="preserve"> 0409 020 02S6160 414</t>
    </r>
  </si>
  <si>
    <t>0,330 км</t>
  </si>
  <si>
    <t>0,648 км</t>
  </si>
  <si>
    <t>0,594 км - дорога,                                          0,2706 км - мост</t>
  </si>
  <si>
    <t>2,266 км</t>
  </si>
  <si>
    <t>L=5393,2 м</t>
  </si>
  <si>
    <t>Начальник Управления по строительству и развитию территории города Брянска</t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</si>
  <si>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 </t>
    </r>
    <r>
      <rPr>
        <sz val="10"/>
        <rFont val="Times New Roman"/>
        <family val="1"/>
        <charset val="204"/>
      </rPr>
      <t xml:space="preserve">0502 082 0281680 414  </t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</si>
  <si>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 </t>
    </r>
    <r>
      <rPr>
        <sz val="10"/>
        <rFont val="Times New Roman"/>
        <family val="1"/>
        <charset val="204"/>
      </rPr>
      <t>0701 0510181680 414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</si>
  <si>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 0409 020 02S6160 414  </t>
    </r>
  </si>
  <si>
    <t>3310 м</t>
  </si>
  <si>
    <t>Самотечный канализационный коллектор №5А из железобетонных труб Ø1200 в Советском районе                     г. Брянска. Участок от канализационного колодца у Памятника летчикам, по территории кладбища, складов, предприятий, дачных участков,                                          ул. Спартаковской до                                                  ул. Урицкого. Реконструкция</t>
  </si>
  <si>
    <t>2019</t>
  </si>
  <si>
    <t>ориентировочно 80 000 000,00</t>
  </si>
  <si>
    <t>ориентировочно 79 870 651,99</t>
  </si>
  <si>
    <t>ориентир.               12 000 м.п.</t>
  </si>
  <si>
    <t>ориетировочно            2 500 000,00</t>
  </si>
  <si>
    <t>ориетировочно                     2 490 000,00</t>
  </si>
  <si>
    <t>ориентировочно          7 966 197,00</t>
  </si>
  <si>
    <t>ориентировочно          7 883 342,00</t>
  </si>
  <si>
    <t>ориенировочно             43 856 564,00</t>
  </si>
  <si>
    <t>ориенировочно             42 400 000,00</t>
  </si>
  <si>
    <t>ориентировочно 40 436 962,03</t>
  </si>
  <si>
    <t>ориентировочно 42 407 552,82</t>
  </si>
  <si>
    <t>ориентировочно 42 389 867,82</t>
  </si>
  <si>
    <t>ориентировочно 42 380 022,82</t>
  </si>
  <si>
    <t>ориентировочно 39 819 659,12</t>
  </si>
  <si>
    <t>ориентировочно                              950 000 000,00</t>
  </si>
  <si>
    <t>Реконструкция объекта: "Технологический комплекс КНС РНС Брянск-1 в Володарском районе                                     г. Брянска. Напорный канализационный коллектор. Переход через р. Десна (дюкер) Ø 600 мм"</t>
  </si>
  <si>
    <t>Реконструкция объекта: "Технологический комплекс КНС-3 Дорожная, 1 в Володарском районе                                         г. Брянска. Напорный канализационный коллектор. Переход под железной дорогой (на Москву)  в двухтрубном исполнении                                          Ø 500 мм"</t>
  </si>
  <si>
    <t>Реконструкция объекта: "Технологический комплекс КНС-3 Дорожная, 1 в Володарском районе                             г. Брянска. Напорный канализационный коллектор. Переход под железной дорогой (на Орел)  в двухтрубном исполнении                                 Ø 500 мм"</t>
  </si>
  <si>
    <t>Реконструкция объекта: "Самотечный канализационный коллектор от ул. Никитина до технологического комплекса КНС РНС Брянск-1 в Володарском районе                              г. Брянска.  Переход под путепроводом  Ø 800 мм"</t>
  </si>
  <si>
    <t>Реконструкция объекта: "Самотечный канализационный коллектор от ул. Никитина до технологического комплекса КНС РНС Брянск-1 в Володарском районе                                     г. Брянска.  Переход под железной дорогой  Ø 800 мм"</t>
  </si>
  <si>
    <t>Реконструкция объекта: "Самотечный канализационный коллектор по ул. Молодой Гвардии в Бежицком районе г. Брянска.  Переход под железной дорогой Ø 700 мм"</t>
  </si>
  <si>
    <t>Реконструкция объекта: "Самотечный канализационный коллектор №5А по ул. Спартаковской в Советском районе г. Брянска до канализационных очистных сооружений. Переход через р. Десна (дюкер) в двухтрубном исполнении                        Ø 800 мм"</t>
  </si>
  <si>
    <t>Реконструкция объекта: "Технологический комплекс ГКНС Калинина, о/д. 20 в Советском районе г. Брянска"</t>
  </si>
  <si>
    <t>Реконструкция объекта: "Технологический комплекс  КНС-3 Дорожная, 1 в Володарском районе                          г. Брянска. Напорный канализационный коллектор. Переход через р. Снежеть (дюкер) в двухтрубном исполнении Ø 500 мм"</t>
  </si>
  <si>
    <t>Реконструкция объекта: "Технологический комплекс ГКНС Калинина, о/д. 20 в Советском районе г. Брянска. Напорный канализационный коллектор. Переход через                     р. Десна (дюкер) в двухтрубном исполнении                         Ø 800 мм"</t>
  </si>
  <si>
    <t>Линия наружного освещения.  Участок по ул. Сталилитейной  от завода ОАО "БЗСК" до магазина "Строймаркет", по                  ул. Шоссейной от магазина "Строймаркет" до остановки "м-н Автозаводец" в Бежицком районе г. Брянска</t>
  </si>
  <si>
    <t>Линия наружного освещения по ул. Карьерная от                  ул. Шоссейная до ул. Фадеева и подходы к д/саду "Капелька"</t>
  </si>
  <si>
    <t>Линия наружного освещения по ул. Севская до                ул. Дзержинского до                              ул. Севская, д. 17</t>
  </si>
  <si>
    <t>Линия наружного освещения по ул Севская от д. 69 до              пер. Новозыбковский</t>
  </si>
  <si>
    <t>Линия наружного освещения по ул. Соборная от                            пр-та Московского д.99                           до д. 95</t>
  </si>
  <si>
    <t>Линия наружного освещения по ул. Сахарова до                         ул. Троицкой  до административной границы                  г. Брянска</t>
  </si>
  <si>
    <t>Реконструкция объекта: Технологический комплекс КНС РНС Брянск-1 в Володарском районе                              г. Брянска. Напорный канализационный коллектор. Участок от берга р. Десна до колодца-гасителя по                             ул. Калинина в двухтрубном исполнении Ø 600 мм</t>
  </si>
  <si>
    <t>Реконструкция объекта: "Самотечный канализационный коллектор №4-апо ул. 2-я Ломоносова,                               ул. С. Перовской от                     пр. Ст. Димитрова в Советском районе г. Брянска до канализационных очистных сооружений. Переход через                           р. Дена (дюкер) в двухтрубном исполнении  Ø 800 мм"</t>
  </si>
  <si>
    <t>Реконструкция объекта: "Самотечный канализационный коллектор по пр. Московскому в Фокинском районе г. Брянска.  Переход под железной дорогой Ø 350 мм"</t>
  </si>
  <si>
    <t>Реконструкция объекта: "Самотечный канализационный коллектор по ул. Металлургов в Бежицком районе г. Брянска.  Переход под железной дорогой                                 Ø 800 мм"</t>
  </si>
  <si>
    <t>Строительство канализации по ул. Орджоникидзе                               р.п. Большое Полпино, Володарский район,                                                   г. Брянск</t>
  </si>
  <si>
    <t>Детский сад по                                            ул. Новозыбковской в Фокинском районе г. Брянска</t>
  </si>
  <si>
    <t>Пристройка для размещения групп раннего возраста к детскому саду № 53 «Зеленый огонёк» в Советском районе                                                        г. Брянска</t>
  </si>
  <si>
    <r>
      <t xml:space="preserve">областной бюджет                                                </t>
    </r>
    <r>
      <rPr>
        <sz val="10"/>
        <rFont val="Times New Roman"/>
        <family val="1"/>
        <charset val="204"/>
      </rPr>
      <t>0701 051Р2S8520 414</t>
    </r>
  </si>
  <si>
    <r>
      <t xml:space="preserve">бюджет города                                                         </t>
    </r>
    <r>
      <rPr>
        <sz val="10"/>
        <rFont val="Times New Roman"/>
        <family val="1"/>
        <charset val="204"/>
      </rPr>
      <t>0701 051Р2S8520 414</t>
    </r>
  </si>
  <si>
    <r>
      <t xml:space="preserve">областной бюджет                                                </t>
    </r>
    <r>
      <rPr>
        <sz val="10"/>
        <rFont val="Times New Roman"/>
        <family val="1"/>
        <charset val="204"/>
      </rPr>
      <t>0701 051Р251590 414</t>
    </r>
  </si>
  <si>
    <r>
      <t xml:space="preserve">бюджет города                    </t>
    </r>
    <r>
      <rPr>
        <sz val="10"/>
        <rFont val="Times New Roman"/>
        <family val="1"/>
        <charset val="204"/>
      </rPr>
      <t xml:space="preserve"> 0701 051Р251590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</si>
  <si>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 xml:space="preserve"> 0702 05102S1270 414  </t>
    </r>
    <r>
      <rPr>
        <i/>
        <sz val="10"/>
        <rFont val="Times New Roman"/>
        <family val="1"/>
        <charset val="204"/>
      </rPr>
      <t xml:space="preserve">             </t>
    </r>
  </si>
  <si>
    <r>
      <t xml:space="preserve">бюджет города                    </t>
    </r>
    <r>
      <rPr>
        <sz val="10"/>
        <rFont val="Times New Roman"/>
        <family val="1"/>
        <charset val="204"/>
      </rPr>
      <t>0702 05102S1270 414</t>
    </r>
  </si>
  <si>
    <t xml:space="preserve">22800   228 </t>
  </si>
  <si>
    <t xml:space="preserve">31000   310 </t>
  </si>
  <si>
    <t xml:space="preserve">31000    310 </t>
  </si>
  <si>
    <t xml:space="preserve">22800  228 </t>
  </si>
  <si>
    <t xml:space="preserve">22800    228 </t>
  </si>
  <si>
    <t>22800   228</t>
  </si>
  <si>
    <t>22800    228</t>
  </si>
  <si>
    <t>31000   310</t>
  </si>
  <si>
    <t>22600   226</t>
  </si>
  <si>
    <t>22600  226</t>
  </si>
  <si>
    <t xml:space="preserve">31000  310 </t>
  </si>
  <si>
    <t>22800  228</t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</si>
  <si>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 0409 020 02S6160 414</t>
    </r>
  </si>
  <si>
    <r>
      <t xml:space="preserve">областной бюджет                                    </t>
    </r>
    <r>
      <rPr>
        <sz val="10"/>
        <rFont val="Times New Roman"/>
        <family val="1"/>
        <charset val="204"/>
      </rPr>
      <t xml:space="preserve">0502 082 02S1270 466   </t>
    </r>
    <r>
      <rPr>
        <i/>
        <sz val="10"/>
        <rFont val="Times New Roman"/>
        <family val="1"/>
        <charset val="204"/>
      </rPr>
      <t xml:space="preserve">   </t>
    </r>
  </si>
  <si>
    <r>
      <t xml:space="preserve">федеральный бюджет                                    </t>
    </r>
    <r>
      <rPr>
        <sz val="10"/>
        <rFont val="Times New Roman"/>
        <family val="1"/>
        <charset val="204"/>
      </rPr>
      <t xml:space="preserve"> 0409 020 F150210 414</t>
    </r>
  </si>
  <si>
    <t>Итого по МКУ "УКС" г. Брянска:</t>
  </si>
  <si>
    <t>31000  Гор. 310</t>
  </si>
  <si>
    <t>8823                           Обл.19.ЕN.013</t>
  </si>
  <si>
    <t xml:space="preserve">8823                           Обл.19.ЕN.017 </t>
  </si>
  <si>
    <t xml:space="preserve">8823                           Обл.19.ЕN.020 </t>
  </si>
  <si>
    <r>
      <t xml:space="preserve">бюджет города                                                 </t>
    </r>
    <r>
      <rPr>
        <sz val="10"/>
        <rFont val="Times New Roman"/>
        <family val="1"/>
        <charset val="204"/>
      </rPr>
      <t xml:space="preserve">0409 020 02S1680 414 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</si>
  <si>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 0409 020 F150210 414  </t>
    </r>
  </si>
  <si>
    <t>8823                           Гор.19.ЕN.014</t>
  </si>
  <si>
    <t>Детский сад в п. Малое Кузьмино по                                             ул. Мирославской г. Брянск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</si>
  <si>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0701 051 Р252320 414</t>
    </r>
  </si>
  <si>
    <r>
      <t xml:space="preserve">бюджет города                            </t>
    </r>
    <r>
      <rPr>
        <sz val="10"/>
        <rFont val="Times New Roman"/>
        <family val="1"/>
        <charset val="204"/>
      </rPr>
      <t xml:space="preserve"> 0701 051 Р252320 414</t>
    </r>
  </si>
  <si>
    <t>Детский сад в районе старого аэропорта в Советском районе г. Брянск</t>
  </si>
  <si>
    <r>
      <t xml:space="preserve">бюджет города                                                  </t>
    </r>
    <r>
      <rPr>
        <sz val="10"/>
        <rFont val="Times New Roman"/>
        <family val="1"/>
        <charset val="204"/>
      </rPr>
      <t>0701 05101L1594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</si>
  <si>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051Е155200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</si>
  <si>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</si>
  <si>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>0702 051 Е155200 414</t>
    </r>
  </si>
  <si>
    <t>31000  Гор 310</t>
  </si>
  <si>
    <t>8818                             Гор 19.IN.002</t>
  </si>
  <si>
    <t>8818                             Обл 19.IN.002</t>
  </si>
  <si>
    <t>8818                             Гор 19.RS.016</t>
  </si>
  <si>
    <t>8818                             Обл 19.RS.016</t>
  </si>
  <si>
    <t>8818                            Гор 19.RS.042</t>
  </si>
  <si>
    <t>8818                             Обл 19.RS.042</t>
  </si>
  <si>
    <t>8818                             Гор 19.RS.024</t>
  </si>
  <si>
    <t>8818                             Обл 19.RS.024</t>
  </si>
  <si>
    <t>8818                             Гор 19.RS.032</t>
  </si>
  <si>
    <t>8818                             Обл 19.RS.032</t>
  </si>
  <si>
    <t>31000  Гор  310</t>
  </si>
  <si>
    <t>19-Г52                             Гор 19.RS.021</t>
  </si>
  <si>
    <t>19-Г52                             Фед 19.RS.021</t>
  </si>
  <si>
    <t>8818                            Гор 19.RS.032</t>
  </si>
  <si>
    <t>8818                             Гор 19.RS.042</t>
  </si>
  <si>
    <t>19-Г52                            Гор 19.RS.021</t>
  </si>
  <si>
    <t>8818                            Обл 19.RS.032</t>
  </si>
  <si>
    <t>19-Г52                            Фед 19.RS.021</t>
  </si>
  <si>
    <t>8823                           Гор 19.IN.003</t>
  </si>
  <si>
    <t>8823                           Обл 19.IN.003</t>
  </si>
  <si>
    <t>8823                           Гор 19.IN.007</t>
  </si>
  <si>
    <t>8823                           Обл 19.IN.007</t>
  </si>
  <si>
    <t>8823                          Гор 19.IN.008</t>
  </si>
  <si>
    <t>8823                          Обл 19.IN.008</t>
  </si>
  <si>
    <t>8823                          Гор 19.ЕN.011</t>
  </si>
  <si>
    <t>8823                          Обл 19.ЕN.011</t>
  </si>
  <si>
    <t>8823                          Гор 19.ЕN.012</t>
  </si>
  <si>
    <t>8823                           Обл 19.ЕN.012</t>
  </si>
  <si>
    <t>8823                           Гор 19.ЕN.013</t>
  </si>
  <si>
    <t>8823                           Обл 19.ЕN.014</t>
  </si>
  <si>
    <t>8823                           Гор 19.ЕN.015</t>
  </si>
  <si>
    <t>8823                           Обл 19.ЕN.015</t>
  </si>
  <si>
    <t>8823                           Гор 19.ЕN.016</t>
  </si>
  <si>
    <t>8823                           Обл 19.ЕN.016</t>
  </si>
  <si>
    <t>8823                           Гор 19.ЕN.017</t>
  </si>
  <si>
    <t>8823                           Обл 19.ЕN.017</t>
  </si>
  <si>
    <t>31000 Гор  310</t>
  </si>
  <si>
    <t>8823                           Гор 19.ЕN.018</t>
  </si>
  <si>
    <t>8823                           Обл 19.ЕN.018</t>
  </si>
  <si>
    <t>8823                           Гор 19.ЕN.019</t>
  </si>
  <si>
    <t>8823                           Обл 19.ЕN.019</t>
  </si>
  <si>
    <t>8823                           Гор 19.ЕN.020</t>
  </si>
  <si>
    <t>8823                           Обл 19.ЕN.020</t>
  </si>
  <si>
    <t>8823                          Гор 19.ЕN.021</t>
  </si>
  <si>
    <t>8823                          Обл 19.ЕN.021</t>
  </si>
  <si>
    <t>8823                          Гор 19.ЕN.022</t>
  </si>
  <si>
    <t>8823                           Обл 19.ЕN.022</t>
  </si>
  <si>
    <t>8823                           Гор 19.ЕN.023</t>
  </si>
  <si>
    <t>8823                           Обл 19.ЕN.023</t>
  </si>
  <si>
    <t>8823                           Гор 19.ЕN.024</t>
  </si>
  <si>
    <t>8823                           Обл 19.ЕN.024</t>
  </si>
  <si>
    <t>8823                           Гор 19.ЕN.025</t>
  </si>
  <si>
    <t>8823                           Обл 19.ЕN.025</t>
  </si>
  <si>
    <t>8823                           Гор 19.IN.008</t>
  </si>
  <si>
    <t>8823                           Гор 19.ЕN.011</t>
  </si>
  <si>
    <t>8823                           Гор 19.ЕN.012</t>
  </si>
  <si>
    <t>8823                          Гор 19.ЕN.013</t>
  </si>
  <si>
    <t>8823                           Гор 19.ЕN.014</t>
  </si>
  <si>
    <t>8823                           Гор 19.ЕN.021</t>
  </si>
  <si>
    <t>8823                           Гор 19.ЕN.022</t>
  </si>
  <si>
    <t>8823                           Обл 19.IN.008</t>
  </si>
  <si>
    <t>8823                           Обл 19.ЕN.011</t>
  </si>
  <si>
    <t>8823                           Обл 19.ЕN.013</t>
  </si>
  <si>
    <t>8823                           Обл 19.ЕN.021</t>
  </si>
  <si>
    <t xml:space="preserve">8818                             Обл 19.RS.024 </t>
  </si>
  <si>
    <t xml:space="preserve">8818                            Обл 19.RS.032 </t>
  </si>
  <si>
    <t xml:space="preserve">8818                             Обл 19.RS.016 </t>
  </si>
  <si>
    <t xml:space="preserve">8818                             Обл 19.RS.042 </t>
  </si>
  <si>
    <t>19-Г52                            Фед  19.RS.021</t>
  </si>
  <si>
    <t>8823                           Гор. 19.ЕN.011</t>
  </si>
  <si>
    <t xml:space="preserve">8823                           Обл 19.IN.003 </t>
  </si>
  <si>
    <t xml:space="preserve">8823                           Обл .19.IN.007 </t>
  </si>
  <si>
    <t xml:space="preserve">8823                           Обл 19.IN.008 </t>
  </si>
  <si>
    <t xml:space="preserve">8823                           Обл 19.ЕN.011 </t>
  </si>
  <si>
    <t xml:space="preserve">8823                           Обл 19.ЕN.012 </t>
  </si>
  <si>
    <t xml:space="preserve">8823                           Обл 19.ЕN.013 </t>
  </si>
  <si>
    <t xml:space="preserve">8823                          Обл 19.ЕN.014 </t>
  </si>
  <si>
    <t xml:space="preserve">8823                           Обл 19.ЕN.015 </t>
  </si>
  <si>
    <t xml:space="preserve">8823                           Обл 19.ЕN.016 </t>
  </si>
  <si>
    <t xml:space="preserve">8823                           Обл 19.ЕN.018 </t>
  </si>
  <si>
    <t xml:space="preserve">8823                           Обл 19.ЕN.019 </t>
  </si>
  <si>
    <t xml:space="preserve">8823                           Обл 19.ЕN.021 </t>
  </si>
  <si>
    <t xml:space="preserve">8823                           Обл 19.ЕN.022 </t>
  </si>
  <si>
    <t xml:space="preserve">8823                           Обл 19.ЕN.023 </t>
  </si>
  <si>
    <t xml:space="preserve">8823                           Обл 19.ЕN.024 </t>
  </si>
  <si>
    <t xml:space="preserve">8823                           Обл 19.ЕN.025 </t>
  </si>
  <si>
    <t xml:space="preserve">31000  Гор 310 </t>
  </si>
  <si>
    <t xml:space="preserve">8112            Обл 16.ED.015 </t>
  </si>
  <si>
    <t xml:space="preserve">8112                     Гор 16.ED.015 </t>
  </si>
  <si>
    <t xml:space="preserve">8114            Гор 16.ED.019 </t>
  </si>
  <si>
    <t xml:space="preserve">8114            Обл 16.ED.019 </t>
  </si>
  <si>
    <t xml:space="preserve">8114            Обл 16.ED.021 </t>
  </si>
  <si>
    <t xml:space="preserve">8114                      Гор 16.ED.021 </t>
  </si>
  <si>
    <t xml:space="preserve">8114                Гор 16.ED.022 </t>
  </si>
  <si>
    <t xml:space="preserve">8114            Обл 16.ED.022 </t>
  </si>
  <si>
    <t xml:space="preserve">8112                   Гор 16.ED.023 </t>
  </si>
  <si>
    <t xml:space="preserve">8112            Обл 16.ED.023 </t>
  </si>
  <si>
    <t xml:space="preserve">8114                  Гор 16.ED.007 </t>
  </si>
  <si>
    <t xml:space="preserve">8114                  Обл 16.ED.007 </t>
  </si>
  <si>
    <t xml:space="preserve">8114                           Гор 16.ED.018 </t>
  </si>
  <si>
    <t xml:space="preserve">8114                  Обл 16.ED.018 </t>
  </si>
  <si>
    <t>19-D87                     Гор 16.ED.025</t>
  </si>
  <si>
    <t>19-D87                     Фед 16.ED.025</t>
  </si>
  <si>
    <t>19-D87                     Гор 16.ED.024</t>
  </si>
  <si>
    <t>19-D87                     Фед 16.ED.024</t>
  </si>
  <si>
    <t>19-А05                    Гор 20.ED.004</t>
  </si>
  <si>
    <t>19-А05                     Фед 20.ED.004</t>
  </si>
  <si>
    <t xml:space="preserve">20.ED.005                                 Гор  20.ED.005 </t>
  </si>
  <si>
    <t xml:space="preserve">20.ED.005                                  Обл 20.ED.005 </t>
  </si>
  <si>
    <t xml:space="preserve">31000  Гор  310 </t>
  </si>
  <si>
    <t xml:space="preserve">8112                       Гор 16.ED.015 </t>
  </si>
  <si>
    <t xml:space="preserve">8114                Гор 16.ED.019 </t>
  </si>
  <si>
    <t xml:space="preserve">8114                    Гор 16.ED.021 </t>
  </si>
  <si>
    <t xml:space="preserve">8114                     Гор 16.ED.022 </t>
  </si>
  <si>
    <t xml:space="preserve">8112                Гор 16.ED.023 </t>
  </si>
  <si>
    <t xml:space="preserve">8114                Гор 16.ED.018 </t>
  </si>
  <si>
    <t xml:space="preserve">8114                    Обл 16.ED.007 </t>
  </si>
  <si>
    <t xml:space="preserve">8114              Обл 16.ED.018 </t>
  </si>
  <si>
    <t xml:space="preserve">20.ED.005                                  Гор 20.ED.005 </t>
  </si>
  <si>
    <t xml:space="preserve">20.ED.005                                 Обл 20.ED.005 </t>
  </si>
  <si>
    <t xml:space="preserve">8112                    Гор 16.ED.015 </t>
  </si>
  <si>
    <t xml:space="preserve">8114                      Гор 16.ED.019 </t>
  </si>
  <si>
    <t xml:space="preserve">8114                 Гор 16.ED.021 </t>
  </si>
  <si>
    <t xml:space="preserve">8114                  Гор 16.ED.022 </t>
  </si>
  <si>
    <t xml:space="preserve">8114                Гор 16.ED.007 </t>
  </si>
  <si>
    <t xml:space="preserve">8114                   Гор 16.ED.018 </t>
  </si>
  <si>
    <t>19-D87                          Гор 16.ED.025</t>
  </si>
  <si>
    <t>19-D87                         Гор 16.ED.024</t>
  </si>
  <si>
    <t xml:space="preserve">8112                Обл 16.ED.015 </t>
  </si>
  <si>
    <t xml:space="preserve">8114                 Обл 16.ED.007 </t>
  </si>
  <si>
    <t xml:space="preserve">8114            Обл 16.ED.018 </t>
  </si>
  <si>
    <t>Дебеторская задолженность на 01.01.2019,  в т.ч.</t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</si>
  <si>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федеральный бюджет                                       </t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</si>
  <si>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 </t>
    </r>
    <r>
      <rPr>
        <sz val="10"/>
        <rFont val="Times New Roman"/>
        <family val="1"/>
        <charset val="204"/>
      </rPr>
      <t/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</si>
  <si>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областной бюджет                                     </t>
    </r>
    <r>
      <rPr>
        <sz val="10"/>
        <rFont val="Times New Roman"/>
        <family val="1"/>
        <charset val="204"/>
      </rPr>
      <t/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</si>
  <si>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 </t>
    </r>
    <r>
      <rPr>
        <sz val="10"/>
        <rFont val="Times New Roman"/>
        <family val="1"/>
        <charset val="204"/>
      </rPr>
      <t xml:space="preserve"> 0702 051Е155200 414 </t>
    </r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</si>
  <si>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областной бюджет                                       </t>
    </r>
    <r>
      <rPr>
        <sz val="10"/>
        <rFont val="Times New Roman"/>
        <family val="1"/>
        <charset val="204"/>
      </rPr>
      <t xml:space="preserve"> 0702 051Е155200 414 </t>
    </r>
  </si>
  <si>
    <t>19-А05                   Обл 20.ED.004</t>
  </si>
  <si>
    <r>
      <t xml:space="preserve">дебеторская задолженность                                          </t>
    </r>
    <r>
      <rPr>
        <i/>
        <sz val="10"/>
        <rFont val="Times New Roman"/>
        <family val="1"/>
        <charset val="204"/>
      </rPr>
      <t xml:space="preserve"> бюджет города                                     </t>
    </r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</si>
</sst>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2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42">
    <xf numFmtId="0" fontId="0" fillId="0" borderId="0" xfId="0"/>
    <xf numFmtId="0" fontId="0" fillId="0" borderId="0" xfId="0" applyAlignment="1"/>
    <xf numFmtId="44" fontId="3" fillId="0" borderId="0" xfId="1" applyFont="1" applyAlignment="1">
      <alignment horizontal="center"/>
    </xf>
    <xf numFmtId="0" fontId="4" fillId="0" borderId="0" xfId="0" applyFont="1"/>
    <xf numFmtId="4" fontId="0" fillId="0" borderId="0" xfId="0" applyNumberFormat="1" applyAlignment="1">
      <alignment horizontal="left" vertical="top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49" fontId="4" fillId="0" borderId="3" xfId="0" applyNumberFormat="1" applyFont="1" applyBorder="1" applyAlignment="1">
      <alignment horizontal="left" vertical="top" wrapText="1"/>
    </xf>
    <xf numFmtId="49" fontId="4" fillId="0" borderId="4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 vertical="top"/>
    </xf>
    <xf numFmtId="0" fontId="4" fillId="0" borderId="5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4" fillId="0" borderId="6" xfId="0" applyNumberFormat="1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center" vertical="top"/>
    </xf>
    <xf numFmtId="4" fontId="4" fillId="0" borderId="6" xfId="0" applyNumberFormat="1" applyFont="1" applyBorder="1" applyAlignment="1">
      <alignment horizontal="center" vertical="top"/>
    </xf>
    <xf numFmtId="4" fontId="4" fillId="0" borderId="7" xfId="0" applyNumberFormat="1" applyFont="1" applyBorder="1" applyAlignment="1">
      <alignment horizontal="center" vertical="top"/>
    </xf>
    <xf numFmtId="0" fontId="8" fillId="0" borderId="4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top"/>
    </xf>
    <xf numFmtId="4" fontId="4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0" fontId="4" fillId="0" borderId="0" xfId="0" applyFont="1" applyAlignment="1">
      <alignment horizontal="left" vertical="top" wrapText="1"/>
    </xf>
    <xf numFmtId="4" fontId="6" fillId="0" borderId="0" xfId="0" applyNumberFormat="1" applyFont="1" applyBorder="1" applyAlignment="1">
      <alignment horizontal="center" vertical="top"/>
    </xf>
    <xf numFmtId="0" fontId="8" fillId="0" borderId="6" xfId="0" applyFont="1" applyBorder="1" applyAlignment="1">
      <alignment vertical="top" wrapText="1"/>
    </xf>
    <xf numFmtId="49" fontId="4" fillId="0" borderId="6" xfId="0" applyNumberFormat="1" applyFont="1" applyBorder="1" applyAlignment="1">
      <alignment horizontal="left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4" fontId="4" fillId="0" borderId="1" xfId="0" applyNumberFormat="1" applyFont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4" fillId="0" borderId="3" xfId="0" applyNumberFormat="1" applyFont="1" applyBorder="1" applyAlignment="1">
      <alignment horizontal="center" vertical="top" wrapText="1"/>
    </xf>
    <xf numFmtId="4" fontId="4" fillId="0" borderId="6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/>
    </xf>
    <xf numFmtId="4" fontId="5" fillId="0" borderId="2" xfId="0" applyNumberFormat="1" applyFont="1" applyBorder="1" applyAlignment="1">
      <alignment horizontal="center" vertical="top"/>
    </xf>
    <xf numFmtId="0" fontId="8" fillId="0" borderId="5" xfId="0" applyFont="1" applyBorder="1" applyAlignment="1">
      <alignment vertical="top" wrapText="1"/>
    </xf>
    <xf numFmtId="4" fontId="5" fillId="0" borderId="5" xfId="0" applyNumberFormat="1" applyFont="1" applyBorder="1" applyAlignment="1">
      <alignment horizontal="center" vertical="top" wrapText="1"/>
    </xf>
    <xf numFmtId="0" fontId="5" fillId="0" borderId="5" xfId="0" applyFont="1" applyFill="1" applyBorder="1" applyAlignment="1">
      <alignment vertical="top" wrapText="1"/>
    </xf>
    <xf numFmtId="0" fontId="4" fillId="0" borderId="8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left"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4" fontId="4" fillId="0" borderId="8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vertical="top" wrapText="1"/>
    </xf>
    <xf numFmtId="49" fontId="4" fillId="0" borderId="8" xfId="0" applyNumberFormat="1" applyFont="1" applyBorder="1" applyAlignment="1">
      <alignment horizontal="left" vertical="top" wrapText="1"/>
    </xf>
    <xf numFmtId="0" fontId="9" fillId="0" borderId="2" xfId="0" applyFont="1" applyBorder="1" applyAlignment="1">
      <alignment vertical="top" wrapText="1"/>
    </xf>
    <xf numFmtId="0" fontId="4" fillId="0" borderId="8" xfId="0" applyFont="1" applyBorder="1" applyAlignment="1">
      <alignment horizontal="left" vertical="top" wrapText="1"/>
    </xf>
    <xf numFmtId="0" fontId="7" fillId="0" borderId="6" xfId="0" applyFont="1" applyBorder="1"/>
    <xf numFmtId="0" fontId="4" fillId="0" borderId="8" xfId="0" applyFont="1" applyBorder="1" applyAlignment="1">
      <alignment horizontal="center" vertical="top" wrapText="1"/>
    </xf>
    <xf numFmtId="0" fontId="12" fillId="0" borderId="3" xfId="0" applyFont="1" applyBorder="1" applyAlignment="1">
      <alignment vertical="top" wrapText="1"/>
    </xf>
    <xf numFmtId="0" fontId="12" fillId="0" borderId="6" xfId="0" applyFont="1" applyBorder="1" applyAlignment="1">
      <alignment vertical="top" wrapText="1"/>
    </xf>
    <xf numFmtId="0" fontId="6" fillId="0" borderId="9" xfId="0" applyFont="1" applyBorder="1" applyAlignment="1">
      <alignment horizontal="right" wrapText="1"/>
    </xf>
    <xf numFmtId="0" fontId="5" fillId="2" borderId="5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4" fontId="5" fillId="2" borderId="5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4" fillId="0" borderId="2" xfId="0" applyFont="1" applyBorder="1"/>
    <xf numFmtId="0" fontId="4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11" fillId="0" borderId="6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4" fontId="11" fillId="0" borderId="5" xfId="0" applyNumberFormat="1" applyFont="1" applyBorder="1" applyAlignment="1">
      <alignment horizontal="center" vertical="top"/>
    </xf>
    <xf numFmtId="49" fontId="4" fillId="0" borderId="7" xfId="0" applyNumberFormat="1" applyFont="1" applyBorder="1" applyAlignment="1">
      <alignment horizontal="left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11" fillId="0" borderId="7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top"/>
    </xf>
    <xf numFmtId="0" fontId="4" fillId="0" borderId="5" xfId="0" applyFont="1" applyBorder="1"/>
    <xf numFmtId="4" fontId="4" fillId="0" borderId="5" xfId="0" applyNumberFormat="1" applyFont="1" applyBorder="1"/>
    <xf numFmtId="4" fontId="4" fillId="0" borderId="10" xfId="0" applyNumberFormat="1" applyFont="1" applyBorder="1" applyAlignment="1">
      <alignment horizontal="left" vertical="top"/>
    </xf>
    <xf numFmtId="0" fontId="4" fillId="0" borderId="6" xfId="0" applyFont="1" applyBorder="1" applyAlignment="1">
      <alignment wrapText="1"/>
    </xf>
    <xf numFmtId="0" fontId="11" fillId="0" borderId="4" xfId="0" applyFont="1" applyBorder="1" applyAlignment="1">
      <alignment vertical="top" wrapText="1"/>
    </xf>
    <xf numFmtId="14" fontId="4" fillId="0" borderId="4" xfId="0" applyNumberFormat="1" applyFont="1" applyBorder="1" applyAlignment="1">
      <alignment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8" fillId="0" borderId="2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4" fillId="3" borderId="5" xfId="0" applyFont="1" applyFill="1" applyBorder="1" applyAlignment="1">
      <alignment vertical="top" wrapText="1"/>
    </xf>
    <xf numFmtId="0" fontId="9" fillId="0" borderId="3" xfId="0" applyFont="1" applyBorder="1"/>
    <xf numFmtId="4" fontId="9" fillId="0" borderId="3" xfId="0" applyNumberFormat="1" applyFont="1" applyBorder="1"/>
    <xf numFmtId="0" fontId="8" fillId="0" borderId="8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0" fontId="8" fillId="0" borderId="7" xfId="0" applyFont="1" applyBorder="1" applyAlignment="1">
      <alignment vertical="top" wrapText="1"/>
    </xf>
    <xf numFmtId="0" fontId="4" fillId="0" borderId="7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/>
    </xf>
    <xf numFmtId="0" fontId="7" fillId="0" borderId="4" xfId="0" applyFont="1" applyBorder="1"/>
    <xf numFmtId="0" fontId="4" fillId="0" borderId="2" xfId="0" applyFont="1" applyBorder="1" applyAlignment="1">
      <alignment horizontal="left" vertical="top" wrapText="1"/>
    </xf>
    <xf numFmtId="4" fontId="1" fillId="0" borderId="0" xfId="0" applyNumberFormat="1" applyFont="1" applyAlignment="1">
      <alignment horizontal="left" vertical="top"/>
    </xf>
    <xf numFmtId="0" fontId="15" fillId="0" borderId="0" xfId="0" applyFont="1" applyAlignment="1">
      <alignment vertical="top"/>
    </xf>
    <xf numFmtId="0" fontId="9" fillId="0" borderId="5" xfId="0" applyFont="1" applyBorder="1" applyAlignment="1">
      <alignment vertical="center" wrapText="1"/>
    </xf>
    <xf numFmtId="49" fontId="11" fillId="0" borderId="5" xfId="0" applyNumberFormat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left" vertical="top"/>
    </xf>
    <xf numFmtId="4" fontId="13" fillId="0" borderId="0" xfId="0" applyNumberFormat="1" applyFont="1" applyAlignment="1">
      <alignment horizontal="left" vertical="top"/>
    </xf>
    <xf numFmtId="0" fontId="9" fillId="0" borderId="5" xfId="0" applyFont="1" applyBorder="1" applyAlignment="1">
      <alignment vertical="top" wrapText="1"/>
    </xf>
    <xf numFmtId="4" fontId="9" fillId="0" borderId="5" xfId="0" applyNumberFormat="1" applyFont="1" applyBorder="1" applyAlignment="1">
      <alignment horizontal="center" vertical="top"/>
    </xf>
    <xf numFmtId="49" fontId="4" fillId="0" borderId="8" xfId="0" applyNumberFormat="1" applyFont="1" applyBorder="1" applyAlignment="1">
      <alignment horizontal="center" vertical="top" wrapText="1"/>
    </xf>
    <xf numFmtId="0" fontId="4" fillId="0" borderId="6" xfId="0" applyFont="1" applyBorder="1"/>
    <xf numFmtId="4" fontId="4" fillId="0" borderId="6" xfId="0" applyNumberFormat="1" applyFont="1" applyBorder="1"/>
    <xf numFmtId="0" fontId="5" fillId="3" borderId="5" xfId="0" applyFont="1" applyFill="1" applyBorder="1"/>
    <xf numFmtId="4" fontId="5" fillId="3" borderId="5" xfId="0" applyNumberFormat="1" applyFont="1" applyFill="1" applyBorder="1"/>
    <xf numFmtId="4" fontId="5" fillId="3" borderId="5" xfId="0" applyNumberFormat="1" applyFont="1" applyFill="1" applyBorder="1" applyAlignment="1">
      <alignment horizontal="center" vertical="top"/>
    </xf>
    <xf numFmtId="4" fontId="4" fillId="0" borderId="5" xfId="0" applyNumberFormat="1" applyFont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/>
    </xf>
    <xf numFmtId="4" fontId="4" fillId="3" borderId="5" xfId="0" applyNumberFormat="1" applyFont="1" applyFill="1" applyBorder="1" applyAlignment="1">
      <alignment horizontal="center" vertical="top"/>
    </xf>
    <xf numFmtId="4" fontId="15" fillId="0" borderId="0" xfId="0" applyNumberFormat="1" applyFont="1" applyAlignment="1">
      <alignment horizontal="left" vertical="top"/>
    </xf>
    <xf numFmtId="0" fontId="8" fillId="3" borderId="5" xfId="0" applyFont="1" applyFill="1" applyBorder="1" applyAlignment="1">
      <alignment vertical="top" wrapText="1"/>
    </xf>
    <xf numFmtId="4" fontId="4" fillId="3" borderId="5" xfId="0" applyNumberFormat="1" applyFont="1" applyFill="1" applyBorder="1" applyAlignment="1">
      <alignment horizontal="center" vertical="top" wrapText="1"/>
    </xf>
    <xf numFmtId="4" fontId="9" fillId="0" borderId="5" xfId="0" applyNumberFormat="1" applyFont="1" applyBorder="1" applyAlignment="1">
      <alignment horizontal="center" vertical="top" wrapText="1"/>
    </xf>
    <xf numFmtId="0" fontId="15" fillId="0" borderId="0" xfId="0" applyFont="1"/>
    <xf numFmtId="4" fontId="14" fillId="0" borderId="0" xfId="0" applyNumberFormat="1" applyFont="1" applyAlignment="1">
      <alignment horizontal="left" vertical="top"/>
    </xf>
    <xf numFmtId="4" fontId="16" fillId="0" borderId="0" xfId="0" applyNumberFormat="1" applyFont="1" applyAlignment="1">
      <alignment horizontal="left" vertical="top"/>
    </xf>
    <xf numFmtId="4" fontId="4" fillId="0" borderId="0" xfId="0" applyNumberFormat="1" applyFont="1"/>
    <xf numFmtId="4" fontId="4" fillId="0" borderId="0" xfId="0" applyNumberFormat="1" applyFont="1" applyAlignment="1">
      <alignment horizontal="left" vertical="top"/>
    </xf>
    <xf numFmtId="4" fontId="17" fillId="0" borderId="2" xfId="0" applyNumberFormat="1" applyFont="1" applyBorder="1" applyAlignment="1">
      <alignment horizontal="center" vertical="top"/>
    </xf>
    <xf numFmtId="4" fontId="17" fillId="0" borderId="1" xfId="0" applyNumberFormat="1" applyFont="1" applyBorder="1" applyAlignment="1">
      <alignment horizontal="center" vertical="top"/>
    </xf>
    <xf numFmtId="4" fontId="16" fillId="0" borderId="1" xfId="0" applyNumberFormat="1" applyFont="1" applyBorder="1" applyAlignment="1">
      <alignment horizontal="center" vertical="top"/>
    </xf>
    <xf numFmtId="4" fontId="16" fillId="0" borderId="2" xfId="0" applyNumberFormat="1" applyFont="1" applyBorder="1" applyAlignment="1">
      <alignment horizontal="center" vertical="top"/>
    </xf>
    <xf numFmtId="4" fontId="16" fillId="0" borderId="6" xfId="0" applyNumberFormat="1" applyFont="1" applyBorder="1" applyAlignment="1">
      <alignment horizontal="center" vertical="top"/>
    </xf>
    <xf numFmtId="4" fontId="16" fillId="0" borderId="3" xfId="0" applyNumberFormat="1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" fontId="15" fillId="0" borderId="6" xfId="0" applyNumberFormat="1" applyFont="1" applyBorder="1"/>
    <xf numFmtId="4" fontId="15" fillId="0" borderId="4" xfId="0" applyNumberFormat="1" applyFont="1" applyBorder="1"/>
    <xf numFmtId="4" fontId="16" fillId="0" borderId="7" xfId="0" applyNumberFormat="1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 wrapText="1"/>
    </xf>
    <xf numFmtId="4" fontId="16" fillId="0" borderId="1" xfId="0" applyNumberFormat="1" applyFont="1" applyBorder="1" applyAlignment="1">
      <alignment horizontal="center" vertical="top" wrapText="1"/>
    </xf>
    <xf numFmtId="4" fontId="16" fillId="0" borderId="5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0" fontId="16" fillId="0" borderId="3" xfId="0" applyFont="1" applyBorder="1" applyAlignment="1">
      <alignment horizontal="center" vertical="top"/>
    </xf>
    <xf numFmtId="49" fontId="4" fillId="0" borderId="11" xfId="0" applyNumberFormat="1" applyFont="1" applyBorder="1" applyAlignment="1">
      <alignment horizontal="left" vertical="top" wrapText="1"/>
    </xf>
    <xf numFmtId="0" fontId="4" fillId="0" borderId="11" xfId="0" applyFont="1" applyBorder="1" applyAlignment="1">
      <alignment vertical="top" wrapText="1"/>
    </xf>
    <xf numFmtId="0" fontId="0" fillId="0" borderId="3" xfId="0" applyFont="1" applyBorder="1"/>
    <xf numFmtId="49" fontId="4" fillId="0" borderId="6" xfId="0" applyNumberFormat="1" applyFont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9" fillId="0" borderId="4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center" vertical="top"/>
    </xf>
    <xf numFmtId="4" fontId="4" fillId="4" borderId="3" xfId="0" applyNumberFormat="1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 wrapText="1"/>
    </xf>
    <xf numFmtId="4" fontId="4" fillId="0" borderId="8" xfId="0" applyNumberFormat="1" applyFont="1" applyFill="1" applyBorder="1" applyAlignment="1">
      <alignment horizontal="center" vertical="justify"/>
    </xf>
    <xf numFmtId="4" fontId="4" fillId="0" borderId="7" xfId="0" applyNumberFormat="1" applyFont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/>
    </xf>
    <xf numFmtId="0" fontId="9" fillId="0" borderId="3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0" fillId="0" borderId="7" xfId="0" applyFont="1" applyBorder="1"/>
    <xf numFmtId="0" fontId="4" fillId="0" borderId="11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center"/>
    </xf>
    <xf numFmtId="4" fontId="4" fillId="0" borderId="11" xfId="0" applyNumberFormat="1" applyFont="1" applyBorder="1" applyAlignment="1">
      <alignment horizontal="center"/>
    </xf>
    <xf numFmtId="4" fontId="17" fillId="0" borderId="11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center" vertical="top"/>
    </xf>
    <xf numFmtId="4" fontId="4" fillId="0" borderId="11" xfId="0" applyNumberFormat="1" applyFont="1" applyBorder="1" applyAlignment="1">
      <alignment horizontal="center" vertical="top"/>
    </xf>
    <xf numFmtId="4" fontId="9" fillId="0" borderId="5" xfId="0" applyNumberFormat="1" applyFont="1" applyBorder="1" applyAlignment="1">
      <alignment horizontal="center" vertical="center"/>
    </xf>
    <xf numFmtId="0" fontId="18" fillId="0" borderId="0" xfId="0" applyFont="1" applyAlignment="1">
      <alignment vertical="top"/>
    </xf>
    <xf numFmtId="0" fontId="18" fillId="0" borderId="0" xfId="0" applyFont="1" applyAlignment="1">
      <alignment horizontal="left" vertical="top"/>
    </xf>
    <xf numFmtId="0" fontId="0" fillId="0" borderId="1" xfId="0" applyFont="1" applyBorder="1"/>
    <xf numFmtId="4" fontId="16" fillId="0" borderId="5" xfId="0" applyNumberFormat="1" applyFont="1" applyBorder="1" applyAlignment="1">
      <alignment horizontal="center" vertical="top"/>
    </xf>
    <xf numFmtId="4" fontId="16" fillId="0" borderId="3" xfId="0" applyNumberFormat="1" applyFont="1" applyBorder="1" applyAlignment="1">
      <alignment horizontal="center" vertical="top" wrapText="1"/>
    </xf>
    <xf numFmtId="4" fontId="4" fillId="0" borderId="12" xfId="0" applyNumberFormat="1" applyFont="1" applyBorder="1" applyAlignment="1">
      <alignment horizontal="center" vertical="top"/>
    </xf>
    <xf numFmtId="4" fontId="4" fillId="0" borderId="13" xfId="0" applyNumberFormat="1" applyFont="1" applyBorder="1" applyAlignment="1">
      <alignment horizontal="center" vertical="top"/>
    </xf>
    <xf numFmtId="0" fontId="4" fillId="0" borderId="7" xfId="0" applyFont="1" applyBorder="1" applyAlignment="1">
      <alignment horizontal="center" vertical="top"/>
    </xf>
    <xf numFmtId="4" fontId="19" fillId="0" borderId="3" xfId="0" applyNumberFormat="1" applyFont="1" applyBorder="1" applyAlignment="1">
      <alignment horizontal="center" vertical="top"/>
    </xf>
    <xf numFmtId="0" fontId="4" fillId="0" borderId="7" xfId="0" applyFont="1" applyBorder="1"/>
    <xf numFmtId="4" fontId="4" fillId="0" borderId="7" xfId="0" applyNumberFormat="1" applyFont="1" applyBorder="1"/>
    <xf numFmtId="0" fontId="4" fillId="0" borderId="3" xfId="0" applyFont="1" applyBorder="1"/>
    <xf numFmtId="4" fontId="4" fillId="0" borderId="3" xfId="0" applyNumberFormat="1" applyFont="1" applyBorder="1"/>
    <xf numFmtId="0" fontId="4" fillId="0" borderId="1" xfId="0" applyFont="1" applyBorder="1" applyAlignment="1">
      <alignment wrapText="1"/>
    </xf>
    <xf numFmtId="0" fontId="0" fillId="0" borderId="4" xfId="0" applyFont="1" applyBorder="1"/>
    <xf numFmtId="4" fontId="16" fillId="0" borderId="7" xfId="0" applyNumberFormat="1" applyFont="1" applyBorder="1" applyAlignment="1">
      <alignment horizontal="center" vertical="top" wrapText="1"/>
    </xf>
    <xf numFmtId="0" fontId="7" fillId="0" borderId="7" xfId="0" applyFont="1" applyBorder="1"/>
    <xf numFmtId="4" fontId="15" fillId="0" borderId="7" xfId="0" applyNumberFormat="1" applyFont="1" applyBorder="1"/>
    <xf numFmtId="49" fontId="5" fillId="0" borderId="3" xfId="0" applyNumberFormat="1" applyFont="1" applyBorder="1" applyAlignment="1">
      <alignment horizontal="left" vertical="top" wrapText="1"/>
    </xf>
    <xf numFmtId="0" fontId="17" fillId="0" borderId="3" xfId="0" applyFont="1" applyBorder="1" applyAlignment="1">
      <alignment horizontal="center" vertical="top"/>
    </xf>
    <xf numFmtId="4" fontId="17" fillId="0" borderId="3" xfId="0" applyNumberFormat="1" applyFont="1" applyBorder="1" applyAlignment="1">
      <alignment horizontal="center" vertical="top"/>
    </xf>
    <xf numFmtId="4" fontId="5" fillId="0" borderId="3" xfId="0" applyNumberFormat="1" applyFont="1" applyBorder="1" applyAlignment="1">
      <alignment horizontal="center" vertical="top"/>
    </xf>
    <xf numFmtId="0" fontId="17" fillId="0" borderId="4" xfId="0" applyFont="1" applyBorder="1" applyAlignment="1">
      <alignment horizontal="center" vertical="top"/>
    </xf>
    <xf numFmtId="4" fontId="17" fillId="0" borderId="4" xfId="0" applyNumberFormat="1" applyFont="1" applyBorder="1" applyAlignment="1">
      <alignment horizontal="center" vertical="top"/>
    </xf>
    <xf numFmtId="0" fontId="17" fillId="0" borderId="7" xfId="0" applyFont="1" applyBorder="1" applyAlignment="1">
      <alignment horizontal="center" vertical="top"/>
    </xf>
    <xf numFmtId="4" fontId="17" fillId="0" borderId="7" xfId="0" applyNumberFormat="1" applyFont="1" applyBorder="1" applyAlignment="1">
      <alignment horizontal="center" vertical="top"/>
    </xf>
    <xf numFmtId="4" fontId="5" fillId="0" borderId="7" xfId="0" applyNumberFormat="1" applyFont="1" applyBorder="1" applyAlignment="1">
      <alignment horizontal="center" vertical="top"/>
    </xf>
    <xf numFmtId="49" fontId="5" fillId="0" borderId="2" xfId="0" applyNumberFormat="1" applyFont="1" applyBorder="1" applyAlignment="1">
      <alignment horizontal="left" vertical="top" wrapText="1"/>
    </xf>
    <xf numFmtId="0" fontId="17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/>
    </xf>
    <xf numFmtId="4" fontId="5" fillId="3" borderId="5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horizontal="center" vertical="top"/>
    </xf>
    <xf numFmtId="0" fontId="0" fillId="0" borderId="10" xfId="0" applyBorder="1"/>
    <xf numFmtId="0" fontId="4" fillId="0" borderId="6" xfId="0" applyFont="1" applyFill="1" applyBorder="1" applyAlignment="1">
      <alignment horizontal="center" vertical="top" wrapText="1"/>
    </xf>
    <xf numFmtId="14" fontId="4" fillId="0" borderId="8" xfId="0" applyNumberFormat="1" applyFont="1" applyBorder="1" applyAlignment="1">
      <alignment horizontal="center" vertical="top" wrapText="1"/>
    </xf>
    <xf numFmtId="49" fontId="9" fillId="0" borderId="5" xfId="0" applyNumberFormat="1" applyFont="1" applyBorder="1" applyAlignment="1">
      <alignment horizontal="left" vertical="top" wrapText="1"/>
    </xf>
    <xf numFmtId="0" fontId="9" fillId="0" borderId="5" xfId="0" applyFont="1" applyBorder="1" applyAlignment="1">
      <alignment horizontal="center" vertical="top"/>
    </xf>
    <xf numFmtId="0" fontId="16" fillId="0" borderId="4" xfId="0" applyFont="1" applyBorder="1" applyAlignment="1">
      <alignment horizontal="center" vertical="top"/>
    </xf>
    <xf numFmtId="0" fontId="5" fillId="0" borderId="5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0" fontId="8" fillId="3" borderId="2" xfId="0" applyFont="1" applyFill="1" applyBorder="1" applyAlignment="1">
      <alignment vertical="top" wrapText="1"/>
    </xf>
    <xf numFmtId="49" fontId="5" fillId="0" borderId="7" xfId="0" applyNumberFormat="1" applyFont="1" applyBorder="1" applyAlignment="1">
      <alignment horizontal="left" vertical="top" wrapText="1"/>
    </xf>
    <xf numFmtId="4" fontId="20" fillId="0" borderId="14" xfId="0" applyNumberFormat="1" applyFont="1" applyFill="1" applyBorder="1" applyAlignment="1" applyProtection="1">
      <alignment horizontal="center" vertical="top" wrapText="1"/>
      <protection locked="0"/>
    </xf>
    <xf numFmtId="4" fontId="20" fillId="0" borderId="4" xfId="0" applyNumberFormat="1" applyFont="1" applyFill="1" applyBorder="1" applyAlignment="1" applyProtection="1">
      <alignment horizontal="center" vertical="top" wrapText="1"/>
      <protection locked="0"/>
    </xf>
    <xf numFmtId="0" fontId="17" fillId="0" borderId="1" xfId="0" applyFont="1" applyBorder="1" applyAlignment="1">
      <alignment horizontal="center" vertical="top"/>
    </xf>
    <xf numFmtId="44" fontId="10" fillId="0" borderId="15" xfId="1" applyFont="1" applyBorder="1" applyAlignment="1">
      <alignment horizontal="center" vertical="top" wrapText="1"/>
    </xf>
    <xf numFmtId="0" fontId="5" fillId="3" borderId="18" xfId="0" applyFont="1" applyFill="1" applyBorder="1" applyAlignment="1">
      <alignment vertical="top" wrapText="1"/>
    </xf>
    <xf numFmtId="0" fontId="5" fillId="3" borderId="19" xfId="0" applyFont="1" applyFill="1" applyBorder="1" applyAlignment="1">
      <alignment vertical="top" wrapText="1"/>
    </xf>
    <xf numFmtId="4" fontId="6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vertical="top" wrapText="1"/>
    </xf>
    <xf numFmtId="4" fontId="6" fillId="0" borderId="0" xfId="0" applyNumberFormat="1" applyFont="1" applyBorder="1" applyAlignment="1">
      <alignment horizontal="right" vertical="top"/>
    </xf>
    <xf numFmtId="0" fontId="6" fillId="0" borderId="9" xfId="0" applyFont="1" applyBorder="1" applyAlignment="1"/>
    <xf numFmtId="0" fontId="5" fillId="2" borderId="5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vertical="top" wrapText="1"/>
    </xf>
    <xf numFmtId="0" fontId="5" fillId="3" borderId="2" xfId="0" applyFont="1" applyFill="1" applyBorder="1" applyAlignment="1">
      <alignment vertical="top" wrapText="1"/>
    </xf>
    <xf numFmtId="44" fontId="10" fillId="0" borderId="15" xfId="1" applyFont="1" applyBorder="1" applyAlignment="1">
      <alignment horizontal="center" vertical="top" wrapText="1"/>
    </xf>
    <xf numFmtId="4" fontId="6" fillId="0" borderId="0" xfId="0" applyNumberFormat="1" applyFont="1" applyBorder="1" applyAlignment="1">
      <alignment horizontal="center" vertical="top"/>
    </xf>
    <xf numFmtId="0" fontId="5" fillId="2" borderId="16" xfId="0" applyFont="1" applyFill="1" applyBorder="1" applyAlignment="1">
      <alignment vertical="top" wrapText="1"/>
    </xf>
    <xf numFmtId="0" fontId="5" fillId="2" borderId="17" xfId="0" applyFont="1" applyFill="1" applyBorder="1" applyAlignment="1">
      <alignment vertical="top" wrapText="1"/>
    </xf>
    <xf numFmtId="44" fontId="4" fillId="0" borderId="5" xfId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6" fillId="0" borderId="0" xfId="0" applyFont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4" fontId="10" fillId="0" borderId="0" xfId="1" applyFont="1" applyAlignment="1">
      <alignment horizontal="center"/>
    </xf>
    <xf numFmtId="0" fontId="4" fillId="0" borderId="1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3">
    <cellStyle name="Денежный" xfId="1" builtinId="4"/>
    <cellStyle name="Денежный 2" xfId="2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63"/>
  <sheetViews>
    <sheetView tabSelected="1" view="pageBreakPreview" topLeftCell="A433" zoomScale="90" zoomScaleNormal="75" zoomScaleSheetLayoutView="90" workbookViewId="0">
      <selection activeCell="N25" sqref="N1:N65536"/>
    </sheetView>
  </sheetViews>
  <sheetFormatPr defaultRowHeight="12.75"/>
  <cols>
    <col min="1" max="1" width="25" customWidth="1"/>
    <col min="2" max="2" width="13.42578125" customWidth="1"/>
    <col min="3" max="3" width="12.140625" customWidth="1"/>
    <col min="4" max="4" width="13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" style="28" customWidth="1"/>
    <col min="12" max="12" width="17.140625" customWidth="1"/>
    <col min="13" max="13" width="17" customWidth="1"/>
    <col min="14" max="14" width="16.7109375" customWidth="1"/>
  </cols>
  <sheetData>
    <row r="1" spans="1:14" ht="51" customHeight="1">
      <c r="A1" s="3"/>
      <c r="B1" s="3"/>
      <c r="C1" s="3"/>
      <c r="D1" s="3"/>
      <c r="E1" s="3"/>
      <c r="F1" s="30"/>
      <c r="G1" s="237" t="s">
        <v>12</v>
      </c>
      <c r="H1" s="237"/>
      <c r="I1" s="237"/>
      <c r="J1" s="237"/>
      <c r="K1" s="237"/>
      <c r="L1" s="1"/>
    </row>
    <row r="2" spans="1:14" ht="15.75">
      <c r="A2" s="239" t="s">
        <v>14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"/>
    </row>
    <row r="3" spans="1:14" ht="33.75" customHeight="1" thickBot="1">
      <c r="A3" s="221"/>
      <c r="B3" s="231" t="s">
        <v>11</v>
      </c>
      <c r="C3" s="231"/>
      <c r="D3" s="231"/>
      <c r="E3" s="231"/>
      <c r="F3" s="231"/>
      <c r="G3" s="231"/>
      <c r="H3" s="231"/>
      <c r="I3" s="231"/>
      <c r="J3" s="221"/>
      <c r="K3" s="221"/>
      <c r="L3" s="2"/>
    </row>
    <row r="4" spans="1:14" ht="24.75" customHeight="1" thickBot="1">
      <c r="A4" s="240" t="s">
        <v>80</v>
      </c>
      <c r="B4" s="236" t="s">
        <v>93</v>
      </c>
      <c r="C4" s="236" t="s">
        <v>17</v>
      </c>
      <c r="D4" s="236" t="s">
        <v>16</v>
      </c>
      <c r="E4" s="236" t="s">
        <v>15</v>
      </c>
      <c r="F4" s="236" t="s">
        <v>155</v>
      </c>
      <c r="G4" s="235" t="s">
        <v>156</v>
      </c>
      <c r="H4" s="235" t="s">
        <v>44</v>
      </c>
      <c r="I4" s="236" t="s">
        <v>13</v>
      </c>
      <c r="J4" s="236"/>
      <c r="K4" s="236"/>
      <c r="L4" s="3"/>
      <c r="M4" s="3"/>
      <c r="N4" s="3"/>
    </row>
    <row r="5" spans="1:14" ht="168.75" customHeight="1" thickBot="1">
      <c r="A5" s="241"/>
      <c r="B5" s="236"/>
      <c r="C5" s="236"/>
      <c r="D5" s="236"/>
      <c r="E5" s="236"/>
      <c r="F5" s="236"/>
      <c r="G5" s="235"/>
      <c r="H5" s="235"/>
      <c r="I5" s="12" t="s">
        <v>32</v>
      </c>
      <c r="J5" s="12" t="s">
        <v>50</v>
      </c>
      <c r="K5" s="12" t="s">
        <v>67</v>
      </c>
      <c r="L5" s="130"/>
      <c r="M5" s="131"/>
      <c r="N5" s="132"/>
    </row>
    <row r="6" spans="1:14" ht="24.75" customHeight="1" thickBot="1">
      <c r="A6" s="213" t="s">
        <v>23</v>
      </c>
      <c r="B6" s="214"/>
      <c r="C6" s="214"/>
      <c r="D6" s="214"/>
      <c r="E6" s="215"/>
      <c r="F6" s="215"/>
      <c r="G6" s="215"/>
      <c r="H6" s="162">
        <f>H7+H8+H9</f>
        <v>3945018058.8399997</v>
      </c>
      <c r="I6" s="162">
        <f>SUM(I7:I9)</f>
        <v>1611336348.79</v>
      </c>
      <c r="J6" s="162">
        <f>SUM(J7:J9)</f>
        <v>1403836315.4400001</v>
      </c>
      <c r="K6" s="162">
        <f>SUM(K7:K9)</f>
        <v>929845394.6099999</v>
      </c>
      <c r="L6" s="133"/>
      <c r="M6" s="3"/>
      <c r="N6" s="3"/>
    </row>
    <row r="7" spans="1:14" ht="15.75" customHeight="1">
      <c r="A7" s="42" t="s">
        <v>21</v>
      </c>
      <c r="B7" s="5"/>
      <c r="C7" s="5"/>
      <c r="D7" s="5"/>
      <c r="E7" s="9"/>
      <c r="F7" s="9"/>
      <c r="G7" s="9"/>
      <c r="H7" s="36">
        <f>I7+J7+K7</f>
        <v>443297105.18999994</v>
      </c>
      <c r="I7" s="36">
        <f>I76+I78+I91+I92+I107+I108+I109+I186+I406+I407+I408+I409+I410+I429+I430+I411+I412+I413+I414+I415+I416+I417+I431+I79+I80+I81+I82+I83+I84+I187+I188+I189+I190+I191+I192+I193+I194+I195+I196+I197+I198+I199+I200+I201+I202+I203+I204+I418+I419+I432+I77</f>
        <v>169777761.59</v>
      </c>
      <c r="J7" s="36">
        <f>J76+J78+J91+J92+J107+J108+J109+J186+J406+J407+J408+J409+J410+J429+J430+J411+J412+J413+J414+J415+J416+J417+J431+J79+J80+J81+J82+J83+J84+J187+J188+J189+J190+J191+J192+J193+J194+J195+J196+J197+J198+J199+J200+J201+J202+J203+J204+J418+J419+J432+J77</f>
        <v>155517082.19999999</v>
      </c>
      <c r="K7" s="36">
        <f>K76+K78+K91+K92+K107+K108+K109+K186+K406+K407+K408+K409+K410+K429+K430+K411+K412+K413+K414+K415+K416+K417+K431+K79+K80+K81+K82+K83+K84+K187+K188+K189+K190+K191+K192+K193+K194+K195+K196+K197+K198+K199+K200+K201+K202+K203+K204+K418+K419+K432+K77</f>
        <v>118002261.40000001</v>
      </c>
      <c r="L7" s="3"/>
      <c r="M7" s="3"/>
      <c r="N7" s="3"/>
    </row>
    <row r="8" spans="1:14" ht="16.5" customHeight="1">
      <c r="A8" s="42" t="s">
        <v>22</v>
      </c>
      <c r="B8" s="5"/>
      <c r="C8" s="5"/>
      <c r="D8" s="5"/>
      <c r="E8" s="9"/>
      <c r="F8" s="9"/>
      <c r="G8" s="9"/>
      <c r="H8" s="36">
        <f>I8+J8+K8</f>
        <v>1722164472.5899999</v>
      </c>
      <c r="I8" s="36">
        <f>I420+I421+I422+I423+I424+I425+I426+I433+I205+I206+I207+I208+I209+I210+I211+I212+I213+I214+I215+I216+I217+I218+I219+I220+I221+I222+I85+I86+I87+I88+I89</f>
        <v>678169058.11000001</v>
      </c>
      <c r="J8" s="36">
        <f>J420+J421+J422+J423+J424+J425+J426+J433+J205+J206+J207+J208+J209+J210+J211+J212+J213+J214+J215+J216+J217+J218+J219+J220+J221+J222+J85+J86+J87+J88+J89</f>
        <v>461604530.45999998</v>
      </c>
      <c r="K8" s="36">
        <f>K420+K421+K422+K423+K424+K425+K426+K433+K205+K206+K207+K208+K209+K210+K211+K212+K213+K214+K215+K216+K217+K218+K219+K220+K221+K222+K85+K86+K87+K88+K89</f>
        <v>582390884.01999998</v>
      </c>
    </row>
    <row r="9" spans="1:14" ht="16.5" customHeight="1" thickBot="1">
      <c r="A9" s="104" t="s">
        <v>134</v>
      </c>
      <c r="B9" s="6"/>
      <c r="C9" s="6"/>
      <c r="D9" s="6"/>
      <c r="E9" s="10"/>
      <c r="F9" s="10"/>
      <c r="G9" s="10"/>
      <c r="H9" s="37">
        <f>I9+J9+K9</f>
        <v>1779556481.0599999</v>
      </c>
      <c r="I9" s="37">
        <f>I90+I427+I428+I434</f>
        <v>763389529.08999991</v>
      </c>
      <c r="J9" s="37">
        <f>J90+J427+J428+J434</f>
        <v>786714702.77999997</v>
      </c>
      <c r="K9" s="37">
        <f>K90+K427+K428+K434</f>
        <v>229452249.19</v>
      </c>
    </row>
    <row r="10" spans="1:14" ht="42" customHeight="1" thickBot="1">
      <c r="A10" s="41" t="s">
        <v>436</v>
      </c>
      <c r="B10" s="5"/>
      <c r="C10" s="5"/>
      <c r="D10" s="5"/>
      <c r="E10" s="9"/>
      <c r="F10" s="9"/>
      <c r="G10" s="9"/>
      <c r="H10" s="170">
        <f>I10+J10+K10</f>
        <v>7676887.1000000006</v>
      </c>
      <c r="I10" s="170">
        <f>SUM(I11:I13)</f>
        <v>7676887.1000000006</v>
      </c>
      <c r="J10" s="136"/>
      <c r="K10" s="136"/>
      <c r="L10" s="70"/>
    </row>
    <row r="11" spans="1:14" ht="16.5" customHeight="1">
      <c r="A11" s="166" t="s">
        <v>21</v>
      </c>
      <c r="B11" s="167"/>
      <c r="C11" s="167"/>
      <c r="D11" s="167"/>
      <c r="E11" s="168"/>
      <c r="F11" s="168"/>
      <c r="G11" s="168"/>
      <c r="H11" s="171">
        <f>I11</f>
        <v>1150837.1200000001</v>
      </c>
      <c r="I11" s="171">
        <f>I102+I335+I341+I342+I349+I355+I361+I367+I373+I395</f>
        <v>1150837.1200000001</v>
      </c>
      <c r="J11" s="169"/>
      <c r="K11" s="169"/>
    </row>
    <row r="12" spans="1:14" ht="16.5" customHeight="1">
      <c r="A12" s="42" t="s">
        <v>22</v>
      </c>
      <c r="B12" s="5"/>
      <c r="C12" s="5"/>
      <c r="D12" s="5"/>
      <c r="E12" s="9"/>
      <c r="F12" s="9"/>
      <c r="G12" s="9"/>
      <c r="H12" s="36">
        <f>I12</f>
        <v>859631.34</v>
      </c>
      <c r="I12" s="36">
        <f>I343+I336+I396</f>
        <v>859631.34</v>
      </c>
      <c r="J12" s="135"/>
      <c r="K12" s="135"/>
    </row>
    <row r="13" spans="1:14" ht="16.5" customHeight="1" thickBot="1">
      <c r="A13" s="104" t="s">
        <v>134</v>
      </c>
      <c r="B13" s="6"/>
      <c r="C13" s="6"/>
      <c r="D13" s="6"/>
      <c r="E13" s="10"/>
      <c r="F13" s="10"/>
      <c r="G13" s="10"/>
      <c r="H13" s="21">
        <f>I13</f>
        <v>5666418.6400000006</v>
      </c>
      <c r="I13" s="37">
        <f>I337+I397</f>
        <v>5666418.6400000006</v>
      </c>
      <c r="J13" s="134"/>
      <c r="K13" s="134"/>
    </row>
    <row r="14" spans="1:14" ht="23.25" customHeight="1" thickBot="1">
      <c r="A14" s="228" t="s">
        <v>18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</row>
    <row r="15" spans="1:14" ht="23.25" customHeight="1" thickBot="1">
      <c r="A15" s="229" t="s">
        <v>19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</row>
    <row r="16" spans="1:14" ht="67.5" customHeight="1" thickBot="1">
      <c r="A16" s="15" t="s">
        <v>66</v>
      </c>
      <c r="B16" s="83"/>
      <c r="C16" s="84"/>
      <c r="D16" s="84"/>
      <c r="E16" s="85"/>
      <c r="F16" s="85"/>
      <c r="G16" s="85"/>
      <c r="H16" s="162">
        <f>K16+J16+I16</f>
        <v>1210882049.23</v>
      </c>
      <c r="I16" s="162">
        <f>I17+I22+I27+I32+I36+I41+I44</f>
        <v>446142561.28000003</v>
      </c>
      <c r="J16" s="162">
        <f>J17+J22+J27+J32+J36+J41+J44</f>
        <v>227271235.25999999</v>
      </c>
      <c r="K16" s="162">
        <f>K17+K22+K27+K32+K36+K41+K44</f>
        <v>537468252.68999994</v>
      </c>
      <c r="L16" s="86"/>
    </row>
    <row r="17" spans="1:14" ht="63.75">
      <c r="A17" s="57" t="s">
        <v>48</v>
      </c>
      <c r="B17" s="16" t="s">
        <v>81</v>
      </c>
      <c r="C17" s="34" t="s">
        <v>117</v>
      </c>
      <c r="D17" s="34" t="s">
        <v>32</v>
      </c>
      <c r="E17" s="21">
        <v>308531074.97000003</v>
      </c>
      <c r="F17" s="21">
        <v>74563883.870000005</v>
      </c>
      <c r="G17" s="21">
        <f>E17-F17</f>
        <v>233967191.10000002</v>
      </c>
      <c r="H17" s="36">
        <f>I17+J17+K17</f>
        <v>227340527.74000001</v>
      </c>
      <c r="I17" s="21">
        <f>SUM(I18:I21)</f>
        <v>227340527.74000001</v>
      </c>
      <c r="J17" s="21">
        <f>SUM(J18:J21)</f>
        <v>0</v>
      </c>
      <c r="K17" s="21">
        <f>SUM(K18:K21)</f>
        <v>0</v>
      </c>
    </row>
    <row r="18" spans="1:14" ht="25.5">
      <c r="A18" s="13" t="s">
        <v>83</v>
      </c>
      <c r="B18" s="7" t="s">
        <v>278</v>
      </c>
      <c r="C18" s="17"/>
      <c r="D18" s="17"/>
      <c r="E18" s="139"/>
      <c r="F18" s="139"/>
      <c r="G18" s="139"/>
      <c r="H18" s="11">
        <f t="shared" ref="H18:H31" si="0">I18+J18+K18</f>
        <v>1199997.5</v>
      </c>
      <c r="I18" s="158">
        <v>1199997.5</v>
      </c>
      <c r="J18" s="139"/>
      <c r="K18" s="139"/>
      <c r="L18" s="99"/>
    </row>
    <row r="19" spans="1:14" ht="25.5">
      <c r="A19" s="100" t="s">
        <v>216</v>
      </c>
      <c r="B19" s="78" t="s">
        <v>304</v>
      </c>
      <c r="C19" s="180"/>
      <c r="D19" s="180"/>
      <c r="E19" s="143"/>
      <c r="F19" s="143"/>
      <c r="G19" s="143"/>
      <c r="H19" s="22">
        <f t="shared" si="0"/>
        <v>578105.4</v>
      </c>
      <c r="I19" s="22">
        <v>578105.4</v>
      </c>
      <c r="J19" s="143"/>
      <c r="K19" s="143"/>
      <c r="L19" s="99"/>
      <c r="M19" s="99"/>
    </row>
    <row r="20" spans="1:14" ht="25.5">
      <c r="A20" s="100" t="s">
        <v>216</v>
      </c>
      <c r="B20" s="7" t="s">
        <v>305</v>
      </c>
      <c r="C20" s="180"/>
      <c r="D20" s="180"/>
      <c r="E20" s="143"/>
      <c r="F20" s="143"/>
      <c r="G20" s="143"/>
      <c r="H20" s="22">
        <f t="shared" si="0"/>
        <v>11278121.24</v>
      </c>
      <c r="I20" s="22">
        <v>11278121.24</v>
      </c>
      <c r="J20" s="143"/>
      <c r="K20" s="143"/>
      <c r="L20" s="99"/>
      <c r="M20" s="99"/>
    </row>
    <row r="21" spans="1:14" ht="26.25" thickBot="1">
      <c r="A21" s="23" t="s">
        <v>285</v>
      </c>
      <c r="B21" s="49" t="s">
        <v>306</v>
      </c>
      <c r="C21" s="18"/>
      <c r="D21" s="18"/>
      <c r="E21" s="140"/>
      <c r="F21" s="140"/>
      <c r="G21" s="140"/>
      <c r="H21" s="19">
        <f t="shared" si="0"/>
        <v>214284303.59999999</v>
      </c>
      <c r="I21" s="19">
        <v>214284303.59999999</v>
      </c>
      <c r="J21" s="140"/>
      <c r="K21" s="140"/>
      <c r="L21" s="99"/>
      <c r="M21" s="99"/>
    </row>
    <row r="22" spans="1:14" ht="51">
      <c r="A22" s="14" t="s">
        <v>39</v>
      </c>
      <c r="B22" s="33" t="s">
        <v>25</v>
      </c>
      <c r="C22" s="34" t="s">
        <v>214</v>
      </c>
      <c r="D22" s="20" t="s">
        <v>215</v>
      </c>
      <c r="E22" s="21">
        <v>1875362017.5599999</v>
      </c>
      <c r="F22" s="21">
        <v>4047137.62</v>
      </c>
      <c r="G22" s="21">
        <f>E22-F22</f>
        <v>1871314879.9400001</v>
      </c>
      <c r="H22" s="36">
        <f t="shared" si="0"/>
        <v>83742685.189999998</v>
      </c>
      <c r="I22" s="21">
        <f>SUM(I23:I26)</f>
        <v>3558256.73</v>
      </c>
      <c r="J22" s="21">
        <f>SUM(J23:J26)</f>
        <v>80184428.459999993</v>
      </c>
      <c r="K22" s="21">
        <f>SUM(K23:K26)</f>
        <v>0</v>
      </c>
    </row>
    <row r="23" spans="1:14" ht="25.5">
      <c r="A23" s="13" t="s">
        <v>84</v>
      </c>
      <c r="B23" s="7" t="s">
        <v>279</v>
      </c>
      <c r="C23" s="35"/>
      <c r="D23" s="35"/>
      <c r="E23" s="36"/>
      <c r="F23" s="36"/>
      <c r="G23" s="36"/>
      <c r="H23" s="11">
        <f t="shared" si="0"/>
        <v>500000</v>
      </c>
      <c r="I23" s="36">
        <v>500000</v>
      </c>
      <c r="J23" s="36"/>
      <c r="K23" s="36"/>
      <c r="L23" s="99"/>
    </row>
    <row r="24" spans="1:14" ht="25.5">
      <c r="A24" s="13" t="s">
        <v>82</v>
      </c>
      <c r="B24" s="7" t="s">
        <v>304</v>
      </c>
      <c r="C24" s="17"/>
      <c r="D24" s="17"/>
      <c r="E24" s="11"/>
      <c r="F24" s="11"/>
      <c r="G24" s="11"/>
      <c r="H24" s="11">
        <f t="shared" si="0"/>
        <v>3058256.73</v>
      </c>
      <c r="I24" s="11">
        <v>3058256.73</v>
      </c>
      <c r="J24" s="11">
        <v>0</v>
      </c>
      <c r="K24" s="11"/>
      <c r="L24" s="99"/>
      <c r="M24" s="99"/>
    </row>
    <row r="25" spans="1:14" ht="25.5">
      <c r="A25" s="100" t="s">
        <v>82</v>
      </c>
      <c r="B25" s="7" t="s">
        <v>307</v>
      </c>
      <c r="C25" s="180"/>
      <c r="D25" s="180"/>
      <c r="E25" s="22"/>
      <c r="F25" s="22"/>
      <c r="G25" s="22"/>
      <c r="H25" s="22">
        <f t="shared" si="0"/>
        <v>4009221.46</v>
      </c>
      <c r="I25" s="22"/>
      <c r="J25" s="22">
        <v>4009221.46</v>
      </c>
      <c r="K25" s="22"/>
      <c r="L25" s="99"/>
      <c r="M25" s="174"/>
    </row>
    <row r="26" spans="1:14" ht="26.25" thickBot="1">
      <c r="A26" s="23" t="s">
        <v>285</v>
      </c>
      <c r="B26" s="49" t="s">
        <v>308</v>
      </c>
      <c r="C26" s="18"/>
      <c r="D26" s="18"/>
      <c r="E26" s="19"/>
      <c r="F26" s="19"/>
      <c r="G26" s="19"/>
      <c r="H26" s="19">
        <f t="shared" si="0"/>
        <v>76175207</v>
      </c>
      <c r="I26" s="19"/>
      <c r="J26" s="19">
        <v>76175207</v>
      </c>
      <c r="K26" s="19"/>
      <c r="L26" s="99"/>
      <c r="M26" s="99"/>
    </row>
    <row r="27" spans="1:14" ht="51">
      <c r="A27" s="54" t="s">
        <v>40</v>
      </c>
      <c r="B27" s="55" t="s">
        <v>25</v>
      </c>
      <c r="C27" s="59" t="s">
        <v>219</v>
      </c>
      <c r="D27" s="48" t="s">
        <v>215</v>
      </c>
      <c r="E27" s="159">
        <v>856536405.66999996</v>
      </c>
      <c r="F27" s="160">
        <v>3806826</v>
      </c>
      <c r="G27" s="52">
        <f>E27-F27</f>
        <v>852729579.66999996</v>
      </c>
      <c r="H27" s="52">
        <f t="shared" si="0"/>
        <v>456088471.91999996</v>
      </c>
      <c r="I27" s="52">
        <f>SUM(I28:I31)</f>
        <v>200000</v>
      </c>
      <c r="J27" s="52">
        <f>SUM(J28:J31)</f>
        <v>29044669.960000001</v>
      </c>
      <c r="K27" s="52">
        <f>SUM(K28:K31)</f>
        <v>426843801.95999998</v>
      </c>
    </row>
    <row r="28" spans="1:14" ht="25.5">
      <c r="A28" s="13" t="s">
        <v>85</v>
      </c>
      <c r="B28" s="7" t="s">
        <v>279</v>
      </c>
      <c r="C28" s="58"/>
      <c r="D28" s="58"/>
      <c r="E28" s="141"/>
      <c r="F28" s="141"/>
      <c r="G28" s="141"/>
      <c r="H28" s="21">
        <f t="shared" si="0"/>
        <v>200000</v>
      </c>
      <c r="I28" s="21">
        <v>200000</v>
      </c>
      <c r="J28" s="21"/>
      <c r="K28" s="21"/>
      <c r="L28" s="99"/>
    </row>
    <row r="29" spans="1:14" ht="25.5">
      <c r="A29" s="100" t="s">
        <v>86</v>
      </c>
      <c r="B29" s="78" t="s">
        <v>304</v>
      </c>
      <c r="C29" s="189"/>
      <c r="D29" s="189"/>
      <c r="E29" s="190"/>
      <c r="F29" s="190"/>
      <c r="G29" s="190"/>
      <c r="H29" s="22">
        <f t="shared" si="0"/>
        <v>0</v>
      </c>
      <c r="I29" s="22"/>
      <c r="J29" s="22">
        <v>0</v>
      </c>
      <c r="K29" s="22">
        <v>0</v>
      </c>
      <c r="M29" s="174"/>
      <c r="N29" s="174"/>
    </row>
    <row r="30" spans="1:14" ht="25.5">
      <c r="A30" s="100" t="s">
        <v>5</v>
      </c>
      <c r="B30" s="7" t="s">
        <v>309</v>
      </c>
      <c r="C30" s="189"/>
      <c r="D30" s="189"/>
      <c r="E30" s="190"/>
      <c r="F30" s="190"/>
      <c r="G30" s="190"/>
      <c r="H30" s="22">
        <f t="shared" si="0"/>
        <v>22794423.559999999</v>
      </c>
      <c r="I30" s="22"/>
      <c r="J30" s="22">
        <v>1452233.5</v>
      </c>
      <c r="K30" s="22">
        <v>21342190.059999999</v>
      </c>
      <c r="M30" s="174"/>
      <c r="N30" s="174"/>
    </row>
    <row r="31" spans="1:14" ht="26.25" thickBot="1">
      <c r="A31" s="23" t="s">
        <v>285</v>
      </c>
      <c r="B31" s="49" t="s">
        <v>310</v>
      </c>
      <c r="C31" s="103"/>
      <c r="D31" s="103"/>
      <c r="E31" s="142"/>
      <c r="F31" s="142"/>
      <c r="G31" s="142"/>
      <c r="H31" s="19">
        <f t="shared" si="0"/>
        <v>433094048.35999995</v>
      </c>
      <c r="I31" s="19"/>
      <c r="J31" s="19">
        <v>27592436.460000001</v>
      </c>
      <c r="K31" s="19">
        <v>405501611.89999998</v>
      </c>
    </row>
    <row r="32" spans="1:14" ht="102">
      <c r="A32" s="87" t="s">
        <v>79</v>
      </c>
      <c r="B32" s="33" t="s">
        <v>81</v>
      </c>
      <c r="C32" s="34" t="s">
        <v>218</v>
      </c>
      <c r="D32" s="34" t="s">
        <v>6</v>
      </c>
      <c r="E32" s="21">
        <v>75531480.019999996</v>
      </c>
      <c r="F32" s="21">
        <v>30828564.32</v>
      </c>
      <c r="G32" s="21">
        <f>E32-F32</f>
        <v>44702915.699999996</v>
      </c>
      <c r="H32" s="21">
        <f t="shared" ref="H32:H41" si="1">I32+J32+K32</f>
        <v>11661787.9</v>
      </c>
      <c r="I32" s="21">
        <f>SUM(I33:I35)</f>
        <v>11661787.9</v>
      </c>
      <c r="J32" s="21">
        <f>SUM(J33:J35)</f>
        <v>0</v>
      </c>
      <c r="K32" s="21">
        <f>SUM(K33:K35)</f>
        <v>0</v>
      </c>
    </row>
    <row r="33" spans="1:14" ht="25.5">
      <c r="A33" s="100" t="s">
        <v>0</v>
      </c>
      <c r="B33" s="78" t="s">
        <v>304</v>
      </c>
      <c r="C33" s="53"/>
      <c r="D33" s="101"/>
      <c r="E33" s="22"/>
      <c r="F33" s="22"/>
      <c r="G33" s="22"/>
      <c r="H33" s="22">
        <f t="shared" si="1"/>
        <v>99720.11</v>
      </c>
      <c r="I33" s="22">
        <v>99720.11</v>
      </c>
      <c r="J33" s="175"/>
      <c r="K33" s="22"/>
      <c r="L33" s="99"/>
      <c r="M33" s="106"/>
    </row>
    <row r="34" spans="1:14" ht="25.5">
      <c r="A34" s="13" t="s">
        <v>116</v>
      </c>
      <c r="B34" s="7" t="s">
        <v>311</v>
      </c>
      <c r="C34" s="97"/>
      <c r="D34" s="97"/>
      <c r="E34" s="11"/>
      <c r="F34" s="11"/>
      <c r="G34" s="11"/>
      <c r="H34" s="11">
        <f t="shared" si="1"/>
        <v>578103.39</v>
      </c>
      <c r="I34" s="11">
        <v>578103.39</v>
      </c>
      <c r="J34" s="151"/>
      <c r="K34" s="11"/>
      <c r="L34" s="99"/>
      <c r="M34" s="106"/>
    </row>
    <row r="35" spans="1:14" ht="26.25" thickBot="1">
      <c r="A35" s="23" t="s">
        <v>285</v>
      </c>
      <c r="B35" s="49" t="s">
        <v>312</v>
      </c>
      <c r="C35" s="82"/>
      <c r="D35" s="82"/>
      <c r="E35" s="19"/>
      <c r="F35" s="19"/>
      <c r="G35" s="19"/>
      <c r="H35" s="19">
        <f t="shared" si="1"/>
        <v>10983964.4</v>
      </c>
      <c r="I35" s="19">
        <v>10983964.4</v>
      </c>
      <c r="J35" s="187"/>
      <c r="K35" s="19"/>
      <c r="L35" s="99"/>
      <c r="M35" s="106"/>
    </row>
    <row r="36" spans="1:14" ht="102">
      <c r="A36" s="186" t="s">
        <v>142</v>
      </c>
      <c r="B36" s="50" t="s">
        <v>81</v>
      </c>
      <c r="C36" s="34" t="s">
        <v>217</v>
      </c>
      <c r="D36" s="34" t="s">
        <v>32</v>
      </c>
      <c r="E36" s="21">
        <v>28421617.23</v>
      </c>
      <c r="F36" s="21">
        <v>0</v>
      </c>
      <c r="G36" s="21">
        <f>E36-F36</f>
        <v>28421617.23</v>
      </c>
      <c r="H36" s="21">
        <f t="shared" si="1"/>
        <v>28455367.859999999</v>
      </c>
      <c r="I36" s="21">
        <f>SUM(I37:I40)</f>
        <v>28455367.859999999</v>
      </c>
      <c r="J36" s="21">
        <f>SUM(J37:J40)</f>
        <v>0</v>
      </c>
      <c r="K36" s="21">
        <f>SUM(K37:K40)</f>
        <v>0</v>
      </c>
      <c r="L36" s="99"/>
    </row>
    <row r="37" spans="1:14" ht="25.5">
      <c r="A37" s="13" t="s">
        <v>85</v>
      </c>
      <c r="B37" s="7" t="s">
        <v>279</v>
      </c>
      <c r="C37" s="53"/>
      <c r="D37" s="53"/>
      <c r="E37" s="136"/>
      <c r="F37" s="136"/>
      <c r="G37" s="136"/>
      <c r="H37" s="11">
        <f t="shared" si="1"/>
        <v>550000</v>
      </c>
      <c r="I37" s="36">
        <v>550000</v>
      </c>
      <c r="J37" s="136"/>
      <c r="K37" s="136"/>
      <c r="L37" s="99"/>
    </row>
    <row r="38" spans="1:14" ht="25.5">
      <c r="A38" s="100" t="s">
        <v>116</v>
      </c>
      <c r="B38" s="78" t="s">
        <v>304</v>
      </c>
      <c r="C38" s="101"/>
      <c r="D38" s="101"/>
      <c r="E38" s="143"/>
      <c r="F38" s="143"/>
      <c r="G38" s="143"/>
      <c r="H38" s="22">
        <f t="shared" si="1"/>
        <v>0.49</v>
      </c>
      <c r="I38" s="22">
        <v>0.49</v>
      </c>
      <c r="J38" s="143"/>
      <c r="K38" s="143"/>
      <c r="L38" s="99"/>
    </row>
    <row r="39" spans="1:14" ht="25.5">
      <c r="A39" s="100" t="s">
        <v>116</v>
      </c>
      <c r="B39" s="7" t="s">
        <v>313</v>
      </c>
      <c r="C39" s="101"/>
      <c r="D39" s="101"/>
      <c r="E39" s="143"/>
      <c r="F39" s="143"/>
      <c r="G39" s="143"/>
      <c r="H39" s="22">
        <f t="shared" si="1"/>
        <v>1395268.37</v>
      </c>
      <c r="I39" s="22">
        <v>1395268.37</v>
      </c>
      <c r="J39" s="143"/>
      <c r="K39" s="143"/>
      <c r="L39" s="99"/>
    </row>
    <row r="40" spans="1:14" ht="26.25" thickBot="1">
      <c r="A40" s="23" t="s">
        <v>285</v>
      </c>
      <c r="B40" s="49" t="s">
        <v>314</v>
      </c>
      <c r="C40" s="82"/>
      <c r="D40" s="82"/>
      <c r="E40" s="140"/>
      <c r="F40" s="140"/>
      <c r="G40" s="140"/>
      <c r="H40" s="19">
        <f t="shared" si="1"/>
        <v>26510099</v>
      </c>
      <c r="I40" s="19">
        <v>26510099</v>
      </c>
      <c r="J40" s="140"/>
      <c r="K40" s="140"/>
      <c r="L40" s="99"/>
    </row>
    <row r="41" spans="1:14" ht="63.75">
      <c r="A41" s="14" t="s">
        <v>75</v>
      </c>
      <c r="B41" s="33" t="s">
        <v>81</v>
      </c>
      <c r="C41" s="34" t="s">
        <v>68</v>
      </c>
      <c r="D41" s="34" t="s">
        <v>32</v>
      </c>
      <c r="E41" s="21">
        <v>14975867.529999999</v>
      </c>
      <c r="F41" s="21">
        <v>418932</v>
      </c>
      <c r="G41" s="21">
        <f>E41-F41</f>
        <v>14556935.529999999</v>
      </c>
      <c r="H41" s="21">
        <f t="shared" si="1"/>
        <v>300000</v>
      </c>
      <c r="I41" s="21">
        <f>SUM(I42:I43)</f>
        <v>300000</v>
      </c>
      <c r="J41" s="21">
        <f>SUM(J42:J43)</f>
        <v>0</v>
      </c>
      <c r="K41" s="21">
        <f>SUM(K42:K43)</f>
        <v>0</v>
      </c>
    </row>
    <row r="42" spans="1:14" ht="25.5">
      <c r="A42" s="100" t="s">
        <v>113</v>
      </c>
      <c r="B42" s="78" t="s">
        <v>284</v>
      </c>
      <c r="C42" s="53"/>
      <c r="D42" s="53"/>
      <c r="E42" s="22"/>
      <c r="F42" s="22"/>
      <c r="G42" s="22"/>
      <c r="H42" s="22">
        <f t="shared" ref="H42:H74" si="2">I42+J42+K42</f>
        <v>200000</v>
      </c>
      <c r="I42" s="22">
        <v>200000</v>
      </c>
      <c r="J42" s="22"/>
      <c r="K42" s="22"/>
      <c r="L42" s="99"/>
    </row>
    <row r="43" spans="1:14" ht="26.25" thickBot="1">
      <c r="A43" s="23" t="s">
        <v>1</v>
      </c>
      <c r="B43" s="8" t="s">
        <v>2</v>
      </c>
      <c r="C43" s="82"/>
      <c r="D43" s="82"/>
      <c r="E43" s="19"/>
      <c r="F43" s="19"/>
      <c r="G43" s="19"/>
      <c r="H43" s="19">
        <f t="shared" si="2"/>
        <v>100000</v>
      </c>
      <c r="I43" s="19">
        <v>100000</v>
      </c>
      <c r="J43" s="19"/>
      <c r="K43" s="19"/>
      <c r="L43" s="99"/>
    </row>
    <row r="44" spans="1:14" ht="72" customHeight="1">
      <c r="A44" s="14" t="s">
        <v>115</v>
      </c>
      <c r="B44" s="33" t="s">
        <v>25</v>
      </c>
      <c r="C44" s="208" t="s">
        <v>220</v>
      </c>
      <c r="D44" s="208" t="s">
        <v>67</v>
      </c>
      <c r="E44" s="21">
        <v>401606343.06</v>
      </c>
      <c r="F44" s="21">
        <v>294000</v>
      </c>
      <c r="G44" s="21">
        <f>E44-F44</f>
        <v>401312343.06</v>
      </c>
      <c r="H44" s="21">
        <f t="shared" si="2"/>
        <v>403293208.62</v>
      </c>
      <c r="I44" s="21">
        <f>SUM(I45:I48)</f>
        <v>174626621.05000001</v>
      </c>
      <c r="J44" s="21">
        <f>SUM(J45:J48)</f>
        <v>118042136.84</v>
      </c>
      <c r="K44" s="21">
        <f>SUM(K45:K48)</f>
        <v>110624450.73</v>
      </c>
    </row>
    <row r="45" spans="1:14" ht="25.5">
      <c r="A45" s="13" t="s">
        <v>87</v>
      </c>
      <c r="B45" s="7" t="s">
        <v>279</v>
      </c>
      <c r="C45" s="97"/>
      <c r="D45" s="97"/>
      <c r="E45" s="139"/>
      <c r="F45" s="139"/>
      <c r="G45" s="139"/>
      <c r="H45" s="11">
        <f t="shared" si="2"/>
        <v>300000</v>
      </c>
      <c r="I45" s="11">
        <v>300000</v>
      </c>
      <c r="J45" s="11"/>
      <c r="K45" s="11"/>
      <c r="L45" s="99"/>
    </row>
    <row r="46" spans="1:14" ht="25.5">
      <c r="A46" s="100" t="s">
        <v>225</v>
      </c>
      <c r="B46" s="78" t="s">
        <v>315</v>
      </c>
      <c r="C46" s="101"/>
      <c r="D46" s="101"/>
      <c r="E46" s="143"/>
      <c r="F46" s="143"/>
      <c r="G46" s="143"/>
      <c r="H46" s="22">
        <f t="shared" si="2"/>
        <v>0</v>
      </c>
      <c r="I46" s="22">
        <v>0</v>
      </c>
      <c r="J46" s="22">
        <v>0</v>
      </c>
      <c r="K46" s="22">
        <v>0</v>
      </c>
      <c r="L46" s="99"/>
      <c r="M46" s="98"/>
      <c r="N46" s="98"/>
    </row>
    <row r="47" spans="1:14" ht="25.5">
      <c r="A47" s="100" t="s">
        <v>294</v>
      </c>
      <c r="B47" s="7" t="s">
        <v>316</v>
      </c>
      <c r="C47" s="101"/>
      <c r="D47" s="101"/>
      <c r="E47" s="143"/>
      <c r="F47" s="143"/>
      <c r="G47" s="143"/>
      <c r="H47" s="22">
        <f t="shared" si="2"/>
        <v>20149660.43</v>
      </c>
      <c r="I47" s="22">
        <v>8716331.0500000007</v>
      </c>
      <c r="J47" s="22">
        <v>5902106.8399999999</v>
      </c>
      <c r="K47" s="22">
        <v>5531222.54</v>
      </c>
      <c r="L47" s="99"/>
      <c r="M47" s="98"/>
      <c r="N47" s="98"/>
    </row>
    <row r="48" spans="1:14" ht="26.25" thickBot="1">
      <c r="A48" s="23" t="s">
        <v>287</v>
      </c>
      <c r="B48" s="49" t="s">
        <v>317</v>
      </c>
      <c r="C48" s="82"/>
      <c r="D48" s="82"/>
      <c r="E48" s="140"/>
      <c r="F48" s="140"/>
      <c r="G48" s="140"/>
      <c r="H48" s="19">
        <f t="shared" si="2"/>
        <v>382843548.19</v>
      </c>
      <c r="I48" s="19">
        <v>165610290</v>
      </c>
      <c r="J48" s="19">
        <v>112140030</v>
      </c>
      <c r="K48" s="19">
        <v>105093228.19</v>
      </c>
      <c r="L48" s="99"/>
      <c r="M48" s="106"/>
    </row>
    <row r="49" spans="1:12" ht="54.75" thickBot="1">
      <c r="A49" s="112" t="s">
        <v>179</v>
      </c>
      <c r="B49" s="90"/>
      <c r="C49" s="12"/>
      <c r="D49" s="12"/>
      <c r="E49" s="176"/>
      <c r="F49" s="176"/>
      <c r="G49" s="176"/>
      <c r="H49" s="113">
        <f t="shared" si="2"/>
        <v>20000000</v>
      </c>
      <c r="I49" s="113">
        <f>I50+I53+I55+I57+I59+I61+I63+I65+I67+I69+I71+I73</f>
        <v>5000000</v>
      </c>
      <c r="J49" s="113">
        <f>J50+J53+J55+J57+J59+J61+J63+J65+J67+J69+J71+J73</f>
        <v>7000000</v>
      </c>
      <c r="K49" s="113">
        <f>K50+K53+K55+K57+K59+K61+K63+K65+K67+K69+K71+K73</f>
        <v>8000000</v>
      </c>
      <c r="L49" s="99"/>
    </row>
    <row r="50" spans="1:12" ht="119.25" customHeight="1">
      <c r="A50" s="54" t="s">
        <v>254</v>
      </c>
      <c r="B50" s="55" t="s">
        <v>25</v>
      </c>
      <c r="C50" s="59" t="s">
        <v>226</v>
      </c>
      <c r="D50" s="59">
        <v>2019</v>
      </c>
      <c r="E50" s="52">
        <v>5000000</v>
      </c>
      <c r="F50" s="52">
        <v>0</v>
      </c>
      <c r="G50" s="52">
        <f>E50-F50</f>
        <v>5000000</v>
      </c>
      <c r="H50" s="52">
        <f t="shared" si="2"/>
        <v>5000000</v>
      </c>
      <c r="I50" s="52">
        <f>SUM(I51:I52)</f>
        <v>5000000</v>
      </c>
      <c r="J50" s="52">
        <f>SUM(J51:J52)</f>
        <v>0</v>
      </c>
      <c r="K50" s="52">
        <f>SUM(K51:K52)</f>
        <v>0</v>
      </c>
      <c r="L50" s="99"/>
    </row>
    <row r="51" spans="1:12" ht="25.5">
      <c r="A51" s="13" t="s">
        <v>180</v>
      </c>
      <c r="B51" s="7" t="s">
        <v>279</v>
      </c>
      <c r="C51" s="97"/>
      <c r="D51" s="97"/>
      <c r="E51" s="11"/>
      <c r="F51" s="11"/>
      <c r="G51" s="11"/>
      <c r="H51" s="11">
        <f t="shared" si="2"/>
        <v>300000</v>
      </c>
      <c r="I51" s="11">
        <v>300000</v>
      </c>
      <c r="J51" s="11"/>
      <c r="K51" s="11"/>
      <c r="L51" s="99"/>
    </row>
    <row r="52" spans="1:12" ht="26.25" thickBot="1">
      <c r="A52" s="91" t="s">
        <v>180</v>
      </c>
      <c r="B52" s="8" t="s">
        <v>315</v>
      </c>
      <c r="C52" s="81"/>
      <c r="D52" s="81"/>
      <c r="E52" s="137"/>
      <c r="F52" s="37"/>
      <c r="G52" s="37"/>
      <c r="H52" s="37">
        <f t="shared" si="2"/>
        <v>4700000</v>
      </c>
      <c r="I52" s="37">
        <v>4700000</v>
      </c>
      <c r="J52" s="137"/>
      <c r="K52" s="137"/>
      <c r="L52" s="99"/>
    </row>
    <row r="53" spans="1:12" ht="63.75">
      <c r="A53" s="51" t="s">
        <v>255</v>
      </c>
      <c r="B53" s="50" t="s">
        <v>25</v>
      </c>
      <c r="C53" s="53" t="s">
        <v>181</v>
      </c>
      <c r="D53" s="53">
        <v>2020</v>
      </c>
      <c r="E53" s="36">
        <v>450000</v>
      </c>
      <c r="F53" s="36">
        <v>0</v>
      </c>
      <c r="G53" s="36">
        <f>E53-F53</f>
        <v>450000</v>
      </c>
      <c r="H53" s="52">
        <f t="shared" si="2"/>
        <v>450000</v>
      </c>
      <c r="I53" s="52">
        <f>SUM(I54)</f>
        <v>0</v>
      </c>
      <c r="J53" s="52">
        <f>SUM(J54)</f>
        <v>450000</v>
      </c>
      <c r="K53" s="52">
        <f>SUM(K54)</f>
        <v>0</v>
      </c>
      <c r="L53" s="99"/>
    </row>
    <row r="54" spans="1:12" ht="26.25" thickBot="1">
      <c r="A54" s="23" t="s">
        <v>180</v>
      </c>
      <c r="B54" s="8" t="s">
        <v>315</v>
      </c>
      <c r="C54" s="82"/>
      <c r="D54" s="82"/>
      <c r="E54" s="140"/>
      <c r="F54" s="19"/>
      <c r="G54" s="19"/>
      <c r="H54" s="19">
        <f t="shared" si="2"/>
        <v>450000</v>
      </c>
      <c r="I54" s="19"/>
      <c r="J54" s="19">
        <v>450000</v>
      </c>
      <c r="K54" s="19"/>
      <c r="L54" s="99"/>
    </row>
    <row r="55" spans="1:12" ht="51">
      <c r="A55" s="51" t="s">
        <v>182</v>
      </c>
      <c r="B55" s="50" t="s">
        <v>25</v>
      </c>
      <c r="C55" s="59" t="s">
        <v>181</v>
      </c>
      <c r="D55" s="59">
        <v>2020</v>
      </c>
      <c r="E55" s="52">
        <v>1000000</v>
      </c>
      <c r="F55" s="52">
        <v>0</v>
      </c>
      <c r="G55" s="52">
        <f>E55-F55</f>
        <v>1000000</v>
      </c>
      <c r="H55" s="52">
        <f t="shared" si="2"/>
        <v>1000000</v>
      </c>
      <c r="I55" s="52">
        <f>SUM(I56)</f>
        <v>0</v>
      </c>
      <c r="J55" s="52">
        <f>SUM(J56)</f>
        <v>1000000</v>
      </c>
      <c r="K55" s="52">
        <f>SUM(K56)</f>
        <v>0</v>
      </c>
      <c r="L55" s="99"/>
    </row>
    <row r="56" spans="1:12" ht="26.25" thickBot="1">
      <c r="A56" s="23" t="s">
        <v>180</v>
      </c>
      <c r="B56" s="8" t="s">
        <v>315</v>
      </c>
      <c r="C56" s="82"/>
      <c r="D56" s="82"/>
      <c r="E56" s="140"/>
      <c r="F56" s="19"/>
      <c r="G56" s="19"/>
      <c r="H56" s="19">
        <f t="shared" si="2"/>
        <v>1000000</v>
      </c>
      <c r="I56" s="19"/>
      <c r="J56" s="19">
        <v>1000000</v>
      </c>
      <c r="K56" s="19"/>
      <c r="L56" s="99"/>
    </row>
    <row r="57" spans="1:12" ht="38.25">
      <c r="A57" s="54" t="s">
        <v>183</v>
      </c>
      <c r="B57" s="55" t="s">
        <v>25</v>
      </c>
      <c r="C57" s="59" t="s">
        <v>184</v>
      </c>
      <c r="D57" s="59">
        <v>2020</v>
      </c>
      <c r="E57" s="52">
        <v>800000</v>
      </c>
      <c r="F57" s="52">
        <v>0</v>
      </c>
      <c r="G57" s="52">
        <f>E57-F57</f>
        <v>800000</v>
      </c>
      <c r="H57" s="52">
        <f t="shared" si="2"/>
        <v>800000</v>
      </c>
      <c r="I57" s="52">
        <f>SUM(I58)</f>
        <v>0</v>
      </c>
      <c r="J57" s="52">
        <f>SUM(J58)</f>
        <v>800000</v>
      </c>
      <c r="K57" s="52">
        <f>SUM(K58)</f>
        <v>0</v>
      </c>
      <c r="L57" s="99"/>
    </row>
    <row r="58" spans="1:12" ht="26.25" thickBot="1">
      <c r="A58" s="23" t="s">
        <v>180</v>
      </c>
      <c r="B58" s="8" t="s">
        <v>315</v>
      </c>
      <c r="C58" s="82"/>
      <c r="D58" s="82"/>
      <c r="E58" s="140"/>
      <c r="F58" s="19"/>
      <c r="G58" s="19"/>
      <c r="H58" s="19">
        <f t="shared" si="2"/>
        <v>800000</v>
      </c>
      <c r="I58" s="19"/>
      <c r="J58" s="19">
        <v>800000</v>
      </c>
      <c r="K58" s="19"/>
      <c r="L58" s="99"/>
    </row>
    <row r="59" spans="1:12" ht="51">
      <c r="A59" s="150" t="s">
        <v>256</v>
      </c>
      <c r="B59" s="149" t="s">
        <v>25</v>
      </c>
      <c r="C59" s="59" t="s">
        <v>185</v>
      </c>
      <c r="D59" s="59">
        <v>2020</v>
      </c>
      <c r="E59" s="52">
        <v>700000</v>
      </c>
      <c r="F59" s="52">
        <v>0</v>
      </c>
      <c r="G59" s="52">
        <f>E59-F59</f>
        <v>700000</v>
      </c>
      <c r="H59" s="52">
        <f t="shared" si="2"/>
        <v>700000</v>
      </c>
      <c r="I59" s="52">
        <f>SUM(I60)</f>
        <v>0</v>
      </c>
      <c r="J59" s="52">
        <f>SUM(J60)</f>
        <v>700000</v>
      </c>
      <c r="K59" s="52">
        <f>SUM(K60)</f>
        <v>0</v>
      </c>
      <c r="L59" s="99"/>
    </row>
    <row r="60" spans="1:12" ht="26.25" thickBot="1">
      <c r="A60" s="23" t="s">
        <v>180</v>
      </c>
      <c r="B60" s="8" t="s">
        <v>315</v>
      </c>
      <c r="C60" s="81"/>
      <c r="D60" s="81"/>
      <c r="E60" s="137"/>
      <c r="F60" s="37"/>
      <c r="G60" s="37"/>
      <c r="H60" s="19">
        <f t="shared" si="2"/>
        <v>700000</v>
      </c>
      <c r="I60" s="37"/>
      <c r="J60" s="37">
        <v>700000</v>
      </c>
      <c r="K60" s="37"/>
      <c r="L60" s="99"/>
    </row>
    <row r="61" spans="1:12" ht="38.25">
      <c r="A61" s="51" t="s">
        <v>257</v>
      </c>
      <c r="B61" s="50" t="s">
        <v>25</v>
      </c>
      <c r="C61" s="53" t="s">
        <v>186</v>
      </c>
      <c r="D61" s="53">
        <v>2020</v>
      </c>
      <c r="E61" s="36">
        <v>150000</v>
      </c>
      <c r="F61" s="36">
        <v>0</v>
      </c>
      <c r="G61" s="36">
        <f>E61-F61</f>
        <v>150000</v>
      </c>
      <c r="H61" s="52">
        <f t="shared" si="2"/>
        <v>150000</v>
      </c>
      <c r="I61" s="52">
        <f>SUM(I62)</f>
        <v>0</v>
      </c>
      <c r="J61" s="52">
        <f>SUM(J62)</f>
        <v>150000</v>
      </c>
      <c r="K61" s="52">
        <f>SUM(K62)</f>
        <v>0</v>
      </c>
      <c r="L61" s="99"/>
    </row>
    <row r="62" spans="1:12" ht="26.25" thickBot="1">
      <c r="A62" s="23" t="s">
        <v>180</v>
      </c>
      <c r="B62" s="8" t="s">
        <v>315</v>
      </c>
      <c r="C62" s="82"/>
      <c r="D62" s="82"/>
      <c r="E62" s="140"/>
      <c r="F62" s="19"/>
      <c r="G62" s="19"/>
      <c r="H62" s="19">
        <f t="shared" si="2"/>
        <v>150000</v>
      </c>
      <c r="I62" s="19"/>
      <c r="J62" s="19">
        <v>150000</v>
      </c>
      <c r="K62" s="19"/>
      <c r="L62" s="99"/>
    </row>
    <row r="63" spans="1:12" ht="51">
      <c r="A63" s="150" t="s">
        <v>258</v>
      </c>
      <c r="B63" s="149" t="s">
        <v>25</v>
      </c>
      <c r="C63" s="59" t="s">
        <v>184</v>
      </c>
      <c r="D63" s="59">
        <v>2020</v>
      </c>
      <c r="E63" s="52">
        <v>2400000</v>
      </c>
      <c r="F63" s="52">
        <v>0</v>
      </c>
      <c r="G63" s="52">
        <f>E63-F63</f>
        <v>2400000</v>
      </c>
      <c r="H63" s="52">
        <f t="shared" si="2"/>
        <v>2400000</v>
      </c>
      <c r="I63" s="52">
        <f>SUM(I64)</f>
        <v>0</v>
      </c>
      <c r="J63" s="52">
        <f>SUM(J64)</f>
        <v>2400000</v>
      </c>
      <c r="K63" s="52">
        <f>SUM(K64)</f>
        <v>0</v>
      </c>
      <c r="L63" s="99"/>
    </row>
    <row r="64" spans="1:12" ht="26.25" thickBot="1">
      <c r="A64" s="23" t="s">
        <v>180</v>
      </c>
      <c r="B64" s="8" t="s">
        <v>304</v>
      </c>
      <c r="C64" s="81"/>
      <c r="D64" s="81"/>
      <c r="E64" s="137"/>
      <c r="F64" s="37"/>
      <c r="G64" s="37"/>
      <c r="H64" s="19">
        <f t="shared" si="2"/>
        <v>2400000</v>
      </c>
      <c r="I64" s="37"/>
      <c r="J64" s="37">
        <v>2400000</v>
      </c>
      <c r="K64" s="37"/>
      <c r="L64" s="99"/>
    </row>
    <row r="65" spans="1:12" ht="25.5">
      <c r="A65" s="51" t="s">
        <v>187</v>
      </c>
      <c r="B65" s="50" t="s">
        <v>25</v>
      </c>
      <c r="C65" s="53" t="s">
        <v>188</v>
      </c>
      <c r="D65" s="53">
        <v>2020</v>
      </c>
      <c r="E65" s="36">
        <v>650000</v>
      </c>
      <c r="F65" s="36">
        <v>0</v>
      </c>
      <c r="G65" s="36">
        <f>E65-F65</f>
        <v>650000</v>
      </c>
      <c r="H65" s="52">
        <f t="shared" si="2"/>
        <v>650000</v>
      </c>
      <c r="I65" s="52">
        <f>SUM(I66)</f>
        <v>0</v>
      </c>
      <c r="J65" s="52">
        <f>SUM(J66)</f>
        <v>650000</v>
      </c>
      <c r="K65" s="52">
        <f>SUM(K66)</f>
        <v>0</v>
      </c>
      <c r="L65" s="99"/>
    </row>
    <row r="66" spans="1:12" ht="26.25" thickBot="1">
      <c r="A66" s="23" t="s">
        <v>180</v>
      </c>
      <c r="B66" s="8" t="s">
        <v>315</v>
      </c>
      <c r="C66" s="82"/>
      <c r="D66" s="82"/>
      <c r="E66" s="140"/>
      <c r="F66" s="19"/>
      <c r="G66" s="19"/>
      <c r="H66" s="19">
        <f t="shared" si="2"/>
        <v>650000</v>
      </c>
      <c r="I66" s="19"/>
      <c r="J66" s="19">
        <v>650000</v>
      </c>
      <c r="K66" s="19"/>
      <c r="L66" s="99"/>
    </row>
    <row r="67" spans="1:12" ht="25.5">
      <c r="A67" s="51" t="s">
        <v>189</v>
      </c>
      <c r="B67" s="50" t="s">
        <v>25</v>
      </c>
      <c r="C67" s="59" t="s">
        <v>190</v>
      </c>
      <c r="D67" s="59">
        <v>2020</v>
      </c>
      <c r="E67" s="52">
        <v>450000</v>
      </c>
      <c r="F67" s="52">
        <v>0</v>
      </c>
      <c r="G67" s="52">
        <f>E67-F67</f>
        <v>450000</v>
      </c>
      <c r="H67" s="52">
        <f t="shared" si="2"/>
        <v>450000</v>
      </c>
      <c r="I67" s="52">
        <f>SUM(I68)</f>
        <v>0</v>
      </c>
      <c r="J67" s="52">
        <f>SUM(J68)</f>
        <v>450000</v>
      </c>
      <c r="K67" s="52">
        <f>SUM(K68)</f>
        <v>0</v>
      </c>
      <c r="L67" s="99"/>
    </row>
    <row r="68" spans="1:12" ht="26.25" thickBot="1">
      <c r="A68" s="23" t="s">
        <v>180</v>
      </c>
      <c r="B68" s="8" t="s">
        <v>315</v>
      </c>
      <c r="C68" s="82"/>
      <c r="D68" s="82"/>
      <c r="E68" s="140"/>
      <c r="F68" s="19"/>
      <c r="G68" s="19"/>
      <c r="H68" s="19">
        <f t="shared" si="2"/>
        <v>450000</v>
      </c>
      <c r="I68" s="19"/>
      <c r="J68" s="19">
        <v>450000</v>
      </c>
      <c r="K68" s="19"/>
      <c r="L68" s="99"/>
    </row>
    <row r="69" spans="1:12" ht="38.25">
      <c r="A69" s="51" t="s">
        <v>191</v>
      </c>
      <c r="B69" s="50" t="s">
        <v>25</v>
      </c>
      <c r="C69" s="53" t="s">
        <v>192</v>
      </c>
      <c r="D69" s="53">
        <v>2020</v>
      </c>
      <c r="E69" s="36">
        <v>400000</v>
      </c>
      <c r="F69" s="36">
        <v>0</v>
      </c>
      <c r="G69" s="36">
        <f>E69-F69</f>
        <v>400000</v>
      </c>
      <c r="H69" s="52">
        <f t="shared" si="2"/>
        <v>400000</v>
      </c>
      <c r="I69" s="52">
        <f>SUM(I70)</f>
        <v>0</v>
      </c>
      <c r="J69" s="52">
        <f>SUM(J70)</f>
        <v>400000</v>
      </c>
      <c r="K69" s="52">
        <f>SUM(K70)</f>
        <v>0</v>
      </c>
      <c r="L69" s="99"/>
    </row>
    <row r="70" spans="1:12" ht="26.25" thickBot="1">
      <c r="A70" s="23" t="s">
        <v>180</v>
      </c>
      <c r="B70" s="8" t="s">
        <v>315</v>
      </c>
      <c r="C70" s="82"/>
      <c r="D70" s="82"/>
      <c r="E70" s="140"/>
      <c r="F70" s="19"/>
      <c r="G70" s="19"/>
      <c r="H70" s="19">
        <f t="shared" si="2"/>
        <v>400000</v>
      </c>
      <c r="I70" s="19"/>
      <c r="J70" s="19">
        <v>400000</v>
      </c>
      <c r="K70" s="19"/>
      <c r="L70" s="99"/>
    </row>
    <row r="71" spans="1:12" ht="51">
      <c r="A71" s="54" t="s">
        <v>193</v>
      </c>
      <c r="B71" s="55" t="s">
        <v>25</v>
      </c>
      <c r="C71" s="59" t="s">
        <v>211</v>
      </c>
      <c r="D71" s="59">
        <v>2021</v>
      </c>
      <c r="E71" s="52">
        <v>6900000</v>
      </c>
      <c r="F71" s="52">
        <v>0</v>
      </c>
      <c r="G71" s="52">
        <f>E71-F71</f>
        <v>6900000</v>
      </c>
      <c r="H71" s="52">
        <f t="shared" si="2"/>
        <v>6900000</v>
      </c>
      <c r="I71" s="52">
        <f>SUM(I72)</f>
        <v>0</v>
      </c>
      <c r="J71" s="52">
        <f>SUM(J72)</f>
        <v>0</v>
      </c>
      <c r="K71" s="52">
        <f>SUM(K72)</f>
        <v>6900000</v>
      </c>
      <c r="L71" s="99"/>
    </row>
    <row r="72" spans="1:12" ht="26.25" thickBot="1">
      <c r="A72" s="23" t="s">
        <v>180</v>
      </c>
      <c r="B72" s="8" t="s">
        <v>315</v>
      </c>
      <c r="C72" s="82"/>
      <c r="D72" s="82"/>
      <c r="E72" s="140"/>
      <c r="F72" s="19"/>
      <c r="G72" s="19"/>
      <c r="H72" s="19">
        <f t="shared" si="2"/>
        <v>6900000</v>
      </c>
      <c r="I72" s="19"/>
      <c r="J72" s="19"/>
      <c r="K72" s="19">
        <v>6900000</v>
      </c>
      <c r="L72" s="99"/>
    </row>
    <row r="73" spans="1:12" ht="63.75">
      <c r="A73" s="51" t="s">
        <v>259</v>
      </c>
      <c r="B73" s="50" t="s">
        <v>25</v>
      </c>
      <c r="C73" s="59" t="s">
        <v>212</v>
      </c>
      <c r="D73" s="59">
        <v>2021</v>
      </c>
      <c r="E73" s="52">
        <v>1100000</v>
      </c>
      <c r="F73" s="52">
        <v>0</v>
      </c>
      <c r="G73" s="52">
        <f>E73-F73</f>
        <v>1100000</v>
      </c>
      <c r="H73" s="52">
        <f t="shared" si="2"/>
        <v>1100000</v>
      </c>
      <c r="I73" s="52">
        <f>SUM(I74)</f>
        <v>0</v>
      </c>
      <c r="J73" s="52">
        <f>SUM(J74)</f>
        <v>0</v>
      </c>
      <c r="K73" s="52">
        <f>SUM(K74)</f>
        <v>1100000</v>
      </c>
      <c r="L73" s="99"/>
    </row>
    <row r="74" spans="1:12" ht="26.25" thickBot="1">
      <c r="A74" s="23" t="s">
        <v>180</v>
      </c>
      <c r="B74" s="8" t="s">
        <v>304</v>
      </c>
      <c r="C74" s="81"/>
      <c r="D74" s="81"/>
      <c r="E74" s="137"/>
      <c r="F74" s="137"/>
      <c r="G74" s="137"/>
      <c r="H74" s="19">
        <f t="shared" si="2"/>
        <v>1100000</v>
      </c>
      <c r="I74" s="37"/>
      <c r="J74" s="37"/>
      <c r="K74" s="37">
        <v>1100000</v>
      </c>
      <c r="L74" s="99"/>
    </row>
    <row r="75" spans="1:12" ht="26.25" thickBot="1">
      <c r="A75" s="64" t="s">
        <v>26</v>
      </c>
      <c r="B75" s="117"/>
      <c r="C75" s="117"/>
      <c r="D75" s="117"/>
      <c r="E75" s="118"/>
      <c r="F75" s="118"/>
      <c r="G75" s="118"/>
      <c r="H75" s="119">
        <f>H16+H49</f>
        <v>1230882049.23</v>
      </c>
      <c r="I75" s="119">
        <f>SUM(I76:I92)</f>
        <v>451142561.27999997</v>
      </c>
      <c r="J75" s="119">
        <f>SUM(J76:J92)</f>
        <v>234271235.25999999</v>
      </c>
      <c r="K75" s="119">
        <f>SUM(K76:K92)</f>
        <v>545468252.69000006</v>
      </c>
      <c r="L75" s="4"/>
    </row>
    <row r="76" spans="1:12" ht="25.5">
      <c r="A76" s="32" t="s">
        <v>88</v>
      </c>
      <c r="B76" s="7" t="s">
        <v>278</v>
      </c>
      <c r="C76" s="115"/>
      <c r="D76" s="115"/>
      <c r="E76" s="116"/>
      <c r="F76" s="116"/>
      <c r="G76" s="116"/>
      <c r="H76" s="21">
        <f>I76+J76+K76</f>
        <v>2949997.5</v>
      </c>
      <c r="I76" s="21">
        <f>I18+I23+I28+I37+I42+I45</f>
        <v>2949997.5</v>
      </c>
      <c r="J76" s="21">
        <f>J18+J23+J28+J37+J42+J45</f>
        <v>0</v>
      </c>
      <c r="K76" s="21">
        <f>K18+K23+K28+K37+K42+K45</f>
        <v>0</v>
      </c>
    </row>
    <row r="77" spans="1:12" ht="25.5">
      <c r="A77" s="13" t="s">
        <v>1</v>
      </c>
      <c r="B77" s="7" t="s">
        <v>2</v>
      </c>
      <c r="C77" s="115"/>
      <c r="D77" s="115"/>
      <c r="E77" s="116"/>
      <c r="F77" s="116"/>
      <c r="G77" s="116"/>
      <c r="H77" s="11">
        <f>I77+J77+K77</f>
        <v>199720.11</v>
      </c>
      <c r="I77" s="21">
        <f>I33+I43</f>
        <v>199720.11</v>
      </c>
      <c r="J77" s="21">
        <f>J33+J43</f>
        <v>0</v>
      </c>
      <c r="K77" s="21">
        <f>K33+K43</f>
        <v>0</v>
      </c>
    </row>
    <row r="78" spans="1:12" ht="25.5">
      <c r="A78" s="32" t="s">
        <v>293</v>
      </c>
      <c r="B78" s="33" t="s">
        <v>304</v>
      </c>
      <c r="C78" s="94"/>
      <c r="D78" s="94"/>
      <c r="E78" s="95"/>
      <c r="F78" s="95"/>
      <c r="G78" s="95"/>
      <c r="H78" s="11">
        <f>I78+J78+K78</f>
        <v>3636362.62</v>
      </c>
      <c r="I78" s="11">
        <f>I19+I24+I29+I38+I46</f>
        <v>3636362.62</v>
      </c>
      <c r="J78" s="11">
        <f>J19+J24+J33+J29+J38+J46</f>
        <v>0</v>
      </c>
      <c r="K78" s="11">
        <f>K19+K24+K33+K29+K38+K46</f>
        <v>0</v>
      </c>
    </row>
    <row r="79" spans="1:12" ht="25.5">
      <c r="A79" s="13" t="s">
        <v>293</v>
      </c>
      <c r="B79" s="33" t="s">
        <v>305</v>
      </c>
      <c r="C79" s="94"/>
      <c r="D79" s="94"/>
      <c r="E79" s="95"/>
      <c r="F79" s="95"/>
      <c r="G79" s="95"/>
      <c r="H79" s="11">
        <f t="shared" ref="H79:H84" si="3">I79+J79+K79</f>
        <v>11278121.24</v>
      </c>
      <c r="I79" s="11">
        <f>I20</f>
        <v>11278121.24</v>
      </c>
      <c r="J79" s="11">
        <f>J20</f>
        <v>0</v>
      </c>
      <c r="K79" s="11">
        <f>K20</f>
        <v>0</v>
      </c>
    </row>
    <row r="80" spans="1:12" ht="25.5">
      <c r="A80" s="13" t="s">
        <v>293</v>
      </c>
      <c r="B80" s="7" t="s">
        <v>311</v>
      </c>
      <c r="C80" s="94"/>
      <c r="D80" s="94"/>
      <c r="E80" s="95"/>
      <c r="F80" s="95"/>
      <c r="G80" s="95"/>
      <c r="H80" s="11">
        <f t="shared" si="3"/>
        <v>578103.39</v>
      </c>
      <c r="I80" s="11">
        <f>I34</f>
        <v>578103.39</v>
      </c>
      <c r="J80" s="11">
        <f>J34</f>
        <v>0</v>
      </c>
      <c r="K80" s="11">
        <f>K34</f>
        <v>0</v>
      </c>
    </row>
    <row r="81" spans="1:12" ht="25.5">
      <c r="A81" s="13" t="s">
        <v>293</v>
      </c>
      <c r="B81" s="7" t="s">
        <v>318</v>
      </c>
      <c r="C81" s="94"/>
      <c r="D81" s="94"/>
      <c r="E81" s="95"/>
      <c r="F81" s="95"/>
      <c r="G81" s="95"/>
      <c r="H81" s="11">
        <f t="shared" si="3"/>
        <v>1395268.37</v>
      </c>
      <c r="I81" s="11">
        <f>I39</f>
        <v>1395268.37</v>
      </c>
      <c r="J81" s="11">
        <f>J39</f>
        <v>0</v>
      </c>
      <c r="K81" s="11">
        <f>K39</f>
        <v>0</v>
      </c>
    </row>
    <row r="82" spans="1:12" ht="25.5">
      <c r="A82" s="13" t="s">
        <v>293</v>
      </c>
      <c r="B82" s="7" t="s">
        <v>307</v>
      </c>
      <c r="C82" s="94"/>
      <c r="D82" s="94"/>
      <c r="E82" s="95"/>
      <c r="F82" s="95"/>
      <c r="G82" s="95"/>
      <c r="H82" s="11">
        <f t="shared" si="3"/>
        <v>4009221.46</v>
      </c>
      <c r="I82" s="11">
        <f>I25</f>
        <v>0</v>
      </c>
      <c r="J82" s="11">
        <f>J25</f>
        <v>4009221.46</v>
      </c>
      <c r="K82" s="11">
        <f>K25</f>
        <v>0</v>
      </c>
    </row>
    <row r="83" spans="1:12" ht="25.5">
      <c r="A83" s="13" t="s">
        <v>293</v>
      </c>
      <c r="B83" s="7" t="s">
        <v>319</v>
      </c>
      <c r="C83" s="94"/>
      <c r="D83" s="94"/>
      <c r="E83" s="95"/>
      <c r="F83" s="95"/>
      <c r="G83" s="95"/>
      <c r="H83" s="11">
        <f t="shared" si="3"/>
        <v>22794423.559999999</v>
      </c>
      <c r="I83" s="11">
        <f>I30</f>
        <v>0</v>
      </c>
      <c r="J83" s="11">
        <f>J30</f>
        <v>1452233.5</v>
      </c>
      <c r="K83" s="11">
        <f>K30</f>
        <v>21342190.059999999</v>
      </c>
    </row>
    <row r="84" spans="1:12" ht="25.5">
      <c r="A84" s="13" t="s">
        <v>293</v>
      </c>
      <c r="B84" s="7" t="s">
        <v>320</v>
      </c>
      <c r="C84" s="94"/>
      <c r="D84" s="94"/>
      <c r="E84" s="95"/>
      <c r="F84" s="95"/>
      <c r="G84" s="95"/>
      <c r="H84" s="11">
        <f t="shared" si="3"/>
        <v>20149660.43</v>
      </c>
      <c r="I84" s="11">
        <f>I47</f>
        <v>8716331.0500000007</v>
      </c>
      <c r="J84" s="11">
        <f>J47</f>
        <v>5902106.8399999999</v>
      </c>
      <c r="K84" s="11">
        <f>K47</f>
        <v>5531222.54</v>
      </c>
    </row>
    <row r="85" spans="1:12" ht="25.5">
      <c r="A85" s="32" t="s">
        <v>285</v>
      </c>
      <c r="B85" s="33" t="s">
        <v>306</v>
      </c>
      <c r="C85" s="115"/>
      <c r="D85" s="115"/>
      <c r="E85" s="116"/>
      <c r="F85" s="116"/>
      <c r="G85" s="116"/>
      <c r="H85" s="36">
        <f t="shared" ref="H85:H90" si="4">I85+J85+K85</f>
        <v>214284303.59999999</v>
      </c>
      <c r="I85" s="21">
        <f>I21</f>
        <v>214284303.59999999</v>
      </c>
      <c r="J85" s="21">
        <f>J21</f>
        <v>0</v>
      </c>
      <c r="K85" s="21">
        <f>K21</f>
        <v>0</v>
      </c>
    </row>
    <row r="86" spans="1:12" ht="25.5">
      <c r="A86" s="13" t="s">
        <v>285</v>
      </c>
      <c r="B86" s="7" t="s">
        <v>312</v>
      </c>
      <c r="C86" s="184"/>
      <c r="D86" s="184"/>
      <c r="E86" s="185"/>
      <c r="F86" s="185"/>
      <c r="G86" s="185"/>
      <c r="H86" s="22">
        <f t="shared" si="4"/>
        <v>10983964.4</v>
      </c>
      <c r="I86" s="11">
        <f>I35</f>
        <v>10983964.4</v>
      </c>
      <c r="J86" s="11">
        <f>J35</f>
        <v>0</v>
      </c>
      <c r="K86" s="11">
        <f>K35</f>
        <v>0</v>
      </c>
    </row>
    <row r="87" spans="1:12" ht="25.5">
      <c r="A87" s="13" t="s">
        <v>285</v>
      </c>
      <c r="B87" s="7" t="s">
        <v>321</v>
      </c>
      <c r="C87" s="182"/>
      <c r="D87" s="182"/>
      <c r="E87" s="183"/>
      <c r="F87" s="183"/>
      <c r="G87" s="183"/>
      <c r="H87" s="22">
        <f t="shared" si="4"/>
        <v>26510099</v>
      </c>
      <c r="I87" s="22">
        <f>I40</f>
        <v>26510099</v>
      </c>
      <c r="J87" s="22">
        <f>J40</f>
        <v>0</v>
      </c>
      <c r="K87" s="22">
        <f>K40</f>
        <v>0</v>
      </c>
    </row>
    <row r="88" spans="1:12" ht="25.5">
      <c r="A88" s="13" t="s">
        <v>285</v>
      </c>
      <c r="B88" s="7" t="s">
        <v>308</v>
      </c>
      <c r="C88" s="182"/>
      <c r="D88" s="182"/>
      <c r="E88" s="183"/>
      <c r="F88" s="183"/>
      <c r="G88" s="183"/>
      <c r="H88" s="22">
        <f t="shared" si="4"/>
        <v>76175207</v>
      </c>
      <c r="I88" s="22">
        <f>I26</f>
        <v>0</v>
      </c>
      <c r="J88" s="22">
        <f>J26</f>
        <v>76175207</v>
      </c>
      <c r="K88" s="22">
        <f>K26</f>
        <v>0</v>
      </c>
    </row>
    <row r="89" spans="1:12" ht="25.5">
      <c r="A89" s="13" t="s">
        <v>285</v>
      </c>
      <c r="B89" s="7" t="s">
        <v>310</v>
      </c>
      <c r="C89" s="182"/>
      <c r="D89" s="182"/>
      <c r="E89" s="183"/>
      <c r="F89" s="183"/>
      <c r="G89" s="183"/>
      <c r="H89" s="22">
        <f t="shared" si="4"/>
        <v>433094048.35999995</v>
      </c>
      <c r="I89" s="22">
        <f>I31</f>
        <v>0</v>
      </c>
      <c r="J89" s="22">
        <f>J31</f>
        <v>27592436.460000001</v>
      </c>
      <c r="K89" s="22">
        <f>K31</f>
        <v>405501611.89999998</v>
      </c>
    </row>
    <row r="90" spans="1:12" ht="25.5">
      <c r="A90" s="92" t="s">
        <v>287</v>
      </c>
      <c r="B90" s="50" t="s">
        <v>322</v>
      </c>
      <c r="C90" s="182"/>
      <c r="D90" s="182"/>
      <c r="E90" s="183"/>
      <c r="F90" s="183"/>
      <c r="G90" s="183"/>
      <c r="H90" s="22">
        <f t="shared" si="4"/>
        <v>382843548.19</v>
      </c>
      <c r="I90" s="22">
        <f>I48</f>
        <v>165610290</v>
      </c>
      <c r="J90" s="22">
        <f>J48</f>
        <v>112140030</v>
      </c>
      <c r="K90" s="22">
        <f>K48</f>
        <v>105093228.19</v>
      </c>
    </row>
    <row r="91" spans="1:12" ht="25.5">
      <c r="A91" s="13" t="s">
        <v>180</v>
      </c>
      <c r="B91" s="7" t="s">
        <v>279</v>
      </c>
      <c r="C91" s="94"/>
      <c r="D91" s="94"/>
      <c r="E91" s="95"/>
      <c r="F91" s="95"/>
      <c r="G91" s="95"/>
      <c r="H91" s="11">
        <f>I91+J91+K91</f>
        <v>300000</v>
      </c>
      <c r="I91" s="11">
        <f>I51</f>
        <v>300000</v>
      </c>
      <c r="J91" s="11">
        <f>J51</f>
        <v>0</v>
      </c>
      <c r="K91" s="11">
        <f>K51</f>
        <v>0</v>
      </c>
    </row>
    <row r="92" spans="1:12" ht="26.25" thickBot="1">
      <c r="A92" s="100" t="s">
        <v>180</v>
      </c>
      <c r="B92" s="78" t="s">
        <v>280</v>
      </c>
      <c r="C92" s="182"/>
      <c r="D92" s="182"/>
      <c r="E92" s="183"/>
      <c r="F92" s="183"/>
      <c r="G92" s="183"/>
      <c r="H92" s="22">
        <f>I92+J92+K92</f>
        <v>19700000</v>
      </c>
      <c r="I92" s="22">
        <f>I52+I54+I56+I58+I60+I62+I64+I66+I68+I70+I72+I74</f>
        <v>4700000</v>
      </c>
      <c r="J92" s="22">
        <f>J52+J54+J56+J58+J60+J62+J64+J66+J68+J70+J72+J74</f>
        <v>7000000</v>
      </c>
      <c r="K92" s="22">
        <f>K52+K54+K56+K58+K60+K62+K64+K66+K68+K70+K72+K74</f>
        <v>8000000</v>
      </c>
    </row>
    <row r="93" spans="1:12" ht="19.5" customHeight="1" thickBot="1">
      <c r="A93" s="229" t="s">
        <v>30</v>
      </c>
      <c r="B93" s="229"/>
      <c r="C93" s="229"/>
      <c r="D93" s="229"/>
      <c r="E93" s="229"/>
      <c r="F93" s="229"/>
      <c r="G93" s="229"/>
      <c r="H93" s="229"/>
      <c r="I93" s="229"/>
      <c r="J93" s="229"/>
      <c r="K93" s="229"/>
    </row>
    <row r="94" spans="1:12" ht="54" customHeight="1" thickBot="1">
      <c r="A94" s="15" t="s">
        <v>177</v>
      </c>
      <c r="B94" s="47"/>
      <c r="C94" s="47"/>
      <c r="D94" s="47"/>
      <c r="E94" s="47"/>
      <c r="F94" s="47"/>
      <c r="G94" s="47"/>
      <c r="H94" s="46">
        <f>I94+J94+K94</f>
        <v>17500000</v>
      </c>
      <c r="I94" s="46">
        <f>I96+I98</f>
        <v>13500000</v>
      </c>
      <c r="J94" s="46">
        <f>J96+J98</f>
        <v>2000000</v>
      </c>
      <c r="K94" s="46">
        <f>K96+K98</f>
        <v>2000000</v>
      </c>
    </row>
    <row r="95" spans="1:12" ht="28.5" customHeight="1" thickBot="1">
      <c r="A95" s="112" t="s">
        <v>178</v>
      </c>
      <c r="B95" s="47"/>
      <c r="C95" s="47"/>
      <c r="D95" s="47"/>
      <c r="E95" s="47"/>
      <c r="F95" s="47"/>
      <c r="G95" s="47"/>
      <c r="H95" s="128">
        <f>I95+J95+K95</f>
        <v>6000000</v>
      </c>
      <c r="I95" s="128">
        <f>I96</f>
        <v>2000000</v>
      </c>
      <c r="J95" s="128">
        <f>J96</f>
        <v>2000000</v>
      </c>
      <c r="K95" s="128">
        <f>K96</f>
        <v>2000000</v>
      </c>
    </row>
    <row r="96" spans="1:12" ht="39.75" customHeight="1">
      <c r="A96" s="54" t="s">
        <v>213</v>
      </c>
      <c r="B96" s="55" t="s">
        <v>45</v>
      </c>
      <c r="C96" s="59"/>
      <c r="D96" s="209"/>
      <c r="E96" s="96"/>
      <c r="F96" s="96"/>
      <c r="G96" s="96"/>
      <c r="H96" s="66">
        <f>I96+J96+K96</f>
        <v>6000000</v>
      </c>
      <c r="I96" s="66">
        <f>SUM(I97:I97)</f>
        <v>2000000</v>
      </c>
      <c r="J96" s="66">
        <f>SUM(J97:J97)</f>
        <v>2000000</v>
      </c>
      <c r="K96" s="66">
        <f>SUM(K97:K97)</f>
        <v>2000000</v>
      </c>
      <c r="L96" s="125"/>
    </row>
    <row r="97" spans="1:12" ht="26.25" thickBot="1">
      <c r="A97" s="23" t="s">
        <v>176</v>
      </c>
      <c r="B97" s="8" t="s">
        <v>274</v>
      </c>
      <c r="C97" s="88"/>
      <c r="D97" s="89"/>
      <c r="E97" s="23"/>
      <c r="F97" s="23"/>
      <c r="G97" s="23"/>
      <c r="H97" s="153">
        <f>I97+J97+K97</f>
        <v>6000000</v>
      </c>
      <c r="I97" s="40">
        <v>2000000</v>
      </c>
      <c r="J97" s="40">
        <v>2000000</v>
      </c>
      <c r="K97" s="40">
        <v>2000000</v>
      </c>
      <c r="L97" s="125"/>
    </row>
    <row r="98" spans="1:12" ht="30" customHeight="1" thickBot="1">
      <c r="A98" s="112" t="s">
        <v>31</v>
      </c>
      <c r="B98" s="90"/>
      <c r="C98" s="12"/>
      <c r="D98" s="12"/>
      <c r="E98" s="120"/>
      <c r="F98" s="120"/>
      <c r="G98" s="120"/>
      <c r="H98" s="113">
        <f t="shared" ref="H98:H105" si="5">I98+J98+K98</f>
        <v>11500000</v>
      </c>
      <c r="I98" s="113">
        <f>I99+I103</f>
        <v>11500000</v>
      </c>
      <c r="J98" s="113">
        <f>J99+J103</f>
        <v>0</v>
      </c>
      <c r="K98" s="113">
        <f>K99+K103</f>
        <v>0</v>
      </c>
      <c r="L98" s="4"/>
    </row>
    <row r="99" spans="1:12" ht="38.25">
      <c r="A99" s="121" t="s">
        <v>145</v>
      </c>
      <c r="B99" s="7" t="s">
        <v>25</v>
      </c>
      <c r="C99" s="122" t="s">
        <v>209</v>
      </c>
      <c r="D99" s="122" t="s">
        <v>228</v>
      </c>
      <c r="E99" s="11">
        <v>6118398.7000000002</v>
      </c>
      <c r="F99" s="178">
        <v>495188.7</v>
      </c>
      <c r="G99" s="52">
        <v>5623210</v>
      </c>
      <c r="H99" s="11">
        <f t="shared" si="5"/>
        <v>5623210</v>
      </c>
      <c r="I99" s="52">
        <f>SUM(I100:I101)</f>
        <v>5623210</v>
      </c>
      <c r="J99" s="52">
        <f>SUM(J100:J101)</f>
        <v>0</v>
      </c>
      <c r="K99" s="52">
        <f>SUM(K100:K101)</f>
        <v>0</v>
      </c>
      <c r="L99" s="4"/>
    </row>
    <row r="100" spans="1:12" ht="25.5">
      <c r="A100" s="13" t="s">
        <v>94</v>
      </c>
      <c r="B100" s="33" t="s">
        <v>281</v>
      </c>
      <c r="C100" s="97"/>
      <c r="D100" s="97"/>
      <c r="E100" s="11"/>
      <c r="F100" s="11"/>
      <c r="G100" s="11"/>
      <c r="H100" s="11">
        <f t="shared" si="5"/>
        <v>790000</v>
      </c>
      <c r="I100" s="11">
        <v>790000</v>
      </c>
      <c r="J100" s="11"/>
      <c r="K100" s="11"/>
      <c r="L100" s="125"/>
    </row>
    <row r="101" spans="1:12" ht="25.5">
      <c r="A101" s="100" t="s">
        <v>144</v>
      </c>
      <c r="B101" s="7" t="s">
        <v>274</v>
      </c>
      <c r="C101" s="101"/>
      <c r="D101" s="101"/>
      <c r="E101" s="22"/>
      <c r="F101" s="22"/>
      <c r="G101" s="22"/>
      <c r="H101" s="22">
        <f t="shared" si="5"/>
        <v>4833210</v>
      </c>
      <c r="I101" s="22">
        <v>4833210</v>
      </c>
      <c r="J101" s="22"/>
      <c r="K101" s="22"/>
      <c r="L101" s="125"/>
    </row>
    <row r="102" spans="1:12" ht="57.75" customHeight="1" thickBot="1">
      <c r="A102" s="154" t="s">
        <v>223</v>
      </c>
      <c r="B102" s="155" t="s">
        <v>281</v>
      </c>
      <c r="C102" s="156"/>
      <c r="D102" s="156"/>
      <c r="E102" s="157"/>
      <c r="F102" s="157"/>
      <c r="G102" s="157"/>
      <c r="H102" s="157">
        <f t="shared" si="5"/>
        <v>68690.45</v>
      </c>
      <c r="I102" s="157">
        <v>68690.45</v>
      </c>
      <c r="J102" s="19"/>
      <c r="K102" s="19"/>
      <c r="L102" s="125"/>
    </row>
    <row r="103" spans="1:12" ht="51">
      <c r="A103" s="14" t="s">
        <v>146</v>
      </c>
      <c r="B103" s="33" t="s">
        <v>25</v>
      </c>
      <c r="C103" s="152" t="s">
        <v>210</v>
      </c>
      <c r="D103" s="152" t="s">
        <v>228</v>
      </c>
      <c r="E103" s="21">
        <v>6304618.3300000001</v>
      </c>
      <c r="F103" s="179">
        <v>427828.33</v>
      </c>
      <c r="G103" s="21">
        <v>5876790</v>
      </c>
      <c r="H103" s="21">
        <f t="shared" si="5"/>
        <v>5876790</v>
      </c>
      <c r="I103" s="21">
        <f>SUM(I104:I105)</f>
        <v>5876790</v>
      </c>
      <c r="J103" s="21">
        <f>SUM(J104:J105)</f>
        <v>0</v>
      </c>
      <c r="K103" s="21">
        <f>SUM(K104:K105)</f>
        <v>0</v>
      </c>
      <c r="L103" s="125"/>
    </row>
    <row r="104" spans="1:12" ht="25.5">
      <c r="A104" s="13" t="s">
        <v>94</v>
      </c>
      <c r="B104" s="33" t="s">
        <v>282</v>
      </c>
      <c r="C104" s="97"/>
      <c r="D104" s="97"/>
      <c r="E104" s="11"/>
      <c r="F104" s="21"/>
      <c r="G104" s="21"/>
      <c r="H104" s="21">
        <f t="shared" si="5"/>
        <v>1210000</v>
      </c>
      <c r="I104" s="21">
        <v>1210000</v>
      </c>
      <c r="J104" s="21"/>
      <c r="K104" s="21"/>
      <c r="L104" s="125"/>
    </row>
    <row r="105" spans="1:12" ht="26.25" thickBot="1">
      <c r="A105" s="100" t="s">
        <v>144</v>
      </c>
      <c r="B105" s="7" t="s">
        <v>283</v>
      </c>
      <c r="C105" s="53"/>
      <c r="D105" s="53"/>
      <c r="E105" s="36"/>
      <c r="F105" s="36"/>
      <c r="G105" s="11"/>
      <c r="H105" s="36">
        <f t="shared" si="5"/>
        <v>4666790</v>
      </c>
      <c r="I105" s="36">
        <v>4666790</v>
      </c>
      <c r="J105" s="36"/>
      <c r="K105" s="36"/>
      <c r="L105" s="125"/>
    </row>
    <row r="106" spans="1:12" ht="25.5" customHeight="1" thickBot="1">
      <c r="A106" s="64" t="s">
        <v>28</v>
      </c>
      <c r="B106" s="126"/>
      <c r="C106" s="126"/>
      <c r="D106" s="126"/>
      <c r="E106" s="126"/>
      <c r="F106" s="126"/>
      <c r="G106" s="216"/>
      <c r="H106" s="127">
        <f>I106+J106+K106</f>
        <v>17500000</v>
      </c>
      <c r="I106" s="127">
        <f>SUM(I107:I109)</f>
        <v>13500000</v>
      </c>
      <c r="J106" s="127">
        <f>SUM(J107:J109)</f>
        <v>2000000</v>
      </c>
      <c r="K106" s="127">
        <f>SUM(K107:K109)</f>
        <v>2000000</v>
      </c>
      <c r="L106" s="4"/>
    </row>
    <row r="107" spans="1:12" ht="25.5">
      <c r="A107" s="96" t="s">
        <v>176</v>
      </c>
      <c r="B107" s="55" t="s">
        <v>274</v>
      </c>
      <c r="C107" s="96"/>
      <c r="D107" s="96"/>
      <c r="E107" s="96"/>
      <c r="F107" s="96"/>
      <c r="G107" s="96"/>
      <c r="H107" s="66">
        <f>I107+J107+K107</f>
        <v>6000000</v>
      </c>
      <c r="I107" s="66">
        <f>I97</f>
        <v>2000000</v>
      </c>
      <c r="J107" s="66">
        <f>J97</f>
        <v>2000000</v>
      </c>
      <c r="K107" s="66">
        <f>K97</f>
        <v>2000000</v>
      </c>
    </row>
    <row r="108" spans="1:12" ht="25.5">
      <c r="A108" s="13" t="s">
        <v>94</v>
      </c>
      <c r="B108" s="33" t="s">
        <v>282</v>
      </c>
      <c r="C108" s="92"/>
      <c r="D108" s="92"/>
      <c r="E108" s="92"/>
      <c r="F108" s="92"/>
      <c r="G108" s="92"/>
      <c r="H108" s="161">
        <f>I108+J108+K108</f>
        <v>2000000</v>
      </c>
      <c r="I108" s="79">
        <f t="shared" ref="I108:K109" si="6">I100+I104</f>
        <v>2000000</v>
      </c>
      <c r="J108" s="79">
        <f t="shared" si="6"/>
        <v>0</v>
      </c>
      <c r="K108" s="79">
        <f t="shared" si="6"/>
        <v>0</v>
      </c>
    </row>
    <row r="109" spans="1:12" ht="26.25" thickBot="1">
      <c r="A109" s="100" t="s">
        <v>144</v>
      </c>
      <c r="B109" s="7" t="s">
        <v>274</v>
      </c>
      <c r="C109" s="100"/>
      <c r="D109" s="100"/>
      <c r="E109" s="100"/>
      <c r="F109" s="100"/>
      <c r="G109" s="100"/>
      <c r="H109" s="40">
        <f>I109+J109+K109</f>
        <v>9500000</v>
      </c>
      <c r="I109" s="161">
        <f t="shared" si="6"/>
        <v>9500000</v>
      </c>
      <c r="J109" s="161">
        <f t="shared" si="6"/>
        <v>0</v>
      </c>
      <c r="K109" s="161">
        <f t="shared" si="6"/>
        <v>0</v>
      </c>
    </row>
    <row r="110" spans="1:12" ht="18" customHeight="1" thickBot="1">
      <c r="A110" s="229" t="s">
        <v>69</v>
      </c>
      <c r="B110" s="229"/>
      <c r="C110" s="229"/>
      <c r="D110" s="229"/>
      <c r="E110" s="229"/>
      <c r="F110" s="229"/>
      <c r="G110" s="229"/>
      <c r="H110" s="230"/>
      <c r="I110" s="229"/>
      <c r="J110" s="229"/>
      <c r="K110" s="229"/>
    </row>
    <row r="111" spans="1:12" ht="51.75" thickBot="1">
      <c r="A111" s="15" t="s">
        <v>41</v>
      </c>
      <c r="B111" s="90"/>
      <c r="C111" s="45"/>
      <c r="D111" s="45"/>
      <c r="E111" s="45"/>
      <c r="F111" s="45"/>
      <c r="G111" s="45"/>
      <c r="H111" s="46">
        <f t="shared" ref="H111:H160" si="7">I111+J111+K111</f>
        <v>805149674.63</v>
      </c>
      <c r="I111" s="46">
        <f>I112</f>
        <v>236221146.31</v>
      </c>
      <c r="J111" s="46">
        <f>J112</f>
        <v>372670407.40000004</v>
      </c>
      <c r="K111" s="46">
        <f>K112</f>
        <v>196258120.91999999</v>
      </c>
    </row>
    <row r="112" spans="1:12" ht="27.75" customHeight="1" thickBot="1">
      <c r="A112" s="112" t="s">
        <v>31</v>
      </c>
      <c r="B112" s="90"/>
      <c r="C112" s="45"/>
      <c r="D112" s="45"/>
      <c r="E112" s="45"/>
      <c r="F112" s="45"/>
      <c r="G112" s="45"/>
      <c r="H112" s="128">
        <f t="shared" si="7"/>
        <v>805149674.63</v>
      </c>
      <c r="I112" s="128">
        <f>I113+I117+I121+I125+I129+I133+I137+I141+I145+I149+I153+I157+I161+I165+I169+I173+I177+I181</f>
        <v>236221146.31</v>
      </c>
      <c r="J112" s="128">
        <f>J113+J117+J121+J125+J129+J133+J137+J141+J145+J149+J153+J157+J161+J165+J169+J173+J177+J181</f>
        <v>372670407.40000004</v>
      </c>
      <c r="K112" s="128">
        <f>K113+K117+K121+K125+K129+K133+K137+K141+K145+K149+K153+K157+K161+K165+K169+K173+K177+K181</f>
        <v>196258120.91999999</v>
      </c>
    </row>
    <row r="113" spans="1:13" ht="167.25" customHeight="1">
      <c r="A113" s="54" t="s">
        <v>227</v>
      </c>
      <c r="B113" s="55" t="s">
        <v>81</v>
      </c>
      <c r="C113" s="59" t="s">
        <v>126</v>
      </c>
      <c r="D113" s="59" t="s">
        <v>50</v>
      </c>
      <c r="E113" s="66">
        <v>169388540</v>
      </c>
      <c r="F113" s="66">
        <v>133295492</v>
      </c>
      <c r="G113" s="66">
        <f>E113-F113</f>
        <v>36093048</v>
      </c>
      <c r="H113" s="66">
        <f t="shared" si="7"/>
        <v>31006687.370000001</v>
      </c>
      <c r="I113" s="66">
        <f>SUM(I114:I116)</f>
        <v>31006687.370000001</v>
      </c>
      <c r="J113" s="66">
        <f>SUM(J114:J116)</f>
        <v>0</v>
      </c>
      <c r="K113" s="66">
        <f>SUM(K114:K116)</f>
        <v>0</v>
      </c>
    </row>
    <row r="114" spans="1:13" ht="25.5">
      <c r="A114" s="100" t="s">
        <v>89</v>
      </c>
      <c r="B114" s="78" t="s">
        <v>315</v>
      </c>
      <c r="C114" s="100"/>
      <c r="D114" s="100"/>
      <c r="E114" s="100"/>
      <c r="F114" s="100"/>
      <c r="G114" s="100"/>
      <c r="H114" s="161">
        <f t="shared" si="7"/>
        <v>0</v>
      </c>
      <c r="I114" s="161">
        <v>0</v>
      </c>
      <c r="J114" s="188"/>
      <c r="K114" s="188"/>
      <c r="L114" s="173"/>
    </row>
    <row r="115" spans="1:13" ht="25.5">
      <c r="A115" s="100" t="s">
        <v>89</v>
      </c>
      <c r="B115" s="7" t="s">
        <v>323</v>
      </c>
      <c r="C115" s="100"/>
      <c r="D115" s="100"/>
      <c r="E115" s="100"/>
      <c r="F115" s="100"/>
      <c r="G115" s="100"/>
      <c r="H115" s="161">
        <f t="shared" si="7"/>
        <v>1550334.37</v>
      </c>
      <c r="I115" s="161">
        <v>1550334.37</v>
      </c>
      <c r="J115" s="188"/>
      <c r="K115" s="188"/>
      <c r="L115" s="173"/>
    </row>
    <row r="116" spans="1:13" ht="26.25" thickBot="1">
      <c r="A116" s="23" t="s">
        <v>286</v>
      </c>
      <c r="B116" s="49" t="s">
        <v>324</v>
      </c>
      <c r="C116" s="23"/>
      <c r="D116" s="23"/>
      <c r="E116" s="23"/>
      <c r="F116" s="23"/>
      <c r="G116" s="23"/>
      <c r="H116" s="40">
        <f t="shared" si="7"/>
        <v>29456353</v>
      </c>
      <c r="I116" s="40">
        <v>29456353</v>
      </c>
      <c r="J116" s="144"/>
      <c r="K116" s="144"/>
    </row>
    <row r="117" spans="1:13" ht="79.5" customHeight="1">
      <c r="A117" s="14" t="s">
        <v>138</v>
      </c>
      <c r="B117" s="33" t="s">
        <v>81</v>
      </c>
      <c r="C117" s="34" t="s">
        <v>127</v>
      </c>
      <c r="D117" s="34" t="s">
        <v>50</v>
      </c>
      <c r="E117" s="39">
        <v>159131763</v>
      </c>
      <c r="F117" s="39">
        <v>0</v>
      </c>
      <c r="G117" s="39">
        <f>E117-F117</f>
        <v>159131763</v>
      </c>
      <c r="H117" s="39">
        <f t="shared" si="7"/>
        <v>163700553.68000001</v>
      </c>
      <c r="I117" s="39">
        <f>SUM(I118:I120)</f>
        <v>163700553.68000001</v>
      </c>
      <c r="J117" s="39">
        <f>SUM(J118)</f>
        <v>0</v>
      </c>
      <c r="K117" s="39">
        <f>SUM(K118)</f>
        <v>0</v>
      </c>
      <c r="L117" s="99"/>
    </row>
    <row r="118" spans="1:13" ht="25.5">
      <c r="A118" s="13" t="s">
        <v>90</v>
      </c>
      <c r="B118" s="7" t="s">
        <v>315</v>
      </c>
      <c r="C118" s="13"/>
      <c r="D118" s="13"/>
      <c r="E118" s="13"/>
      <c r="F118" s="13"/>
      <c r="G118" s="13"/>
      <c r="H118" s="38">
        <f t="shared" si="7"/>
        <v>0</v>
      </c>
      <c r="I118" s="38">
        <v>0</v>
      </c>
      <c r="J118" s="38"/>
      <c r="K118" s="38"/>
      <c r="L118" s="99"/>
    </row>
    <row r="119" spans="1:13" ht="25.5">
      <c r="A119" s="100" t="s">
        <v>90</v>
      </c>
      <c r="B119" s="7" t="s">
        <v>325</v>
      </c>
      <c r="C119" s="100"/>
      <c r="D119" s="100"/>
      <c r="E119" s="100"/>
      <c r="F119" s="100"/>
      <c r="G119" s="100"/>
      <c r="H119" s="161">
        <f t="shared" si="7"/>
        <v>8185027.6799999997</v>
      </c>
      <c r="I119" s="161">
        <v>8185027.6799999997</v>
      </c>
      <c r="J119" s="161"/>
      <c r="K119" s="161"/>
      <c r="L119" s="99"/>
    </row>
    <row r="120" spans="1:13" ht="26.25" thickBot="1">
      <c r="A120" s="23" t="s">
        <v>286</v>
      </c>
      <c r="B120" s="49" t="s">
        <v>326</v>
      </c>
      <c r="C120" s="23"/>
      <c r="D120" s="23"/>
      <c r="E120" s="23"/>
      <c r="F120" s="23"/>
      <c r="G120" s="23"/>
      <c r="H120" s="40">
        <f t="shared" si="7"/>
        <v>155515526</v>
      </c>
      <c r="I120" s="40">
        <v>155515526</v>
      </c>
      <c r="J120" s="40"/>
      <c r="K120" s="40"/>
      <c r="L120" s="99"/>
    </row>
    <row r="121" spans="1:13" ht="81.75" customHeight="1">
      <c r="A121" s="54" t="s">
        <v>137</v>
      </c>
      <c r="B121" s="55" t="s">
        <v>81</v>
      </c>
      <c r="C121" s="59" t="s">
        <v>221</v>
      </c>
      <c r="D121" s="59" t="s">
        <v>50</v>
      </c>
      <c r="E121" s="66">
        <v>156167710</v>
      </c>
      <c r="F121" s="66">
        <v>99382585</v>
      </c>
      <c r="G121" s="66">
        <f>E121-F121</f>
        <v>56785125</v>
      </c>
      <c r="H121" s="66">
        <f t="shared" si="7"/>
        <v>41513905.259999998</v>
      </c>
      <c r="I121" s="66">
        <f>SUM(I122:I124)</f>
        <v>41513905.259999998</v>
      </c>
      <c r="J121" s="66">
        <f>SUM(J122:J124)</f>
        <v>0</v>
      </c>
      <c r="K121" s="66">
        <f>SUM(K122:K124)</f>
        <v>0</v>
      </c>
      <c r="L121" s="99"/>
    </row>
    <row r="122" spans="1:13" ht="25.5">
      <c r="A122" s="13" t="s">
        <v>91</v>
      </c>
      <c r="B122" s="7" t="s">
        <v>315</v>
      </c>
      <c r="C122" s="13"/>
      <c r="D122" s="13"/>
      <c r="E122" s="13"/>
      <c r="F122" s="13"/>
      <c r="G122" s="13"/>
      <c r="H122" s="38">
        <f t="shared" si="7"/>
        <v>0</v>
      </c>
      <c r="I122" s="38">
        <v>0</v>
      </c>
      <c r="J122" s="38"/>
      <c r="K122" s="38"/>
      <c r="L122" s="99"/>
    </row>
    <row r="123" spans="1:13" ht="25.5">
      <c r="A123" s="100" t="s">
        <v>91</v>
      </c>
      <c r="B123" s="7" t="s">
        <v>327</v>
      </c>
      <c r="C123" s="100"/>
      <c r="D123" s="100"/>
      <c r="E123" s="100"/>
      <c r="F123" s="100"/>
      <c r="G123" s="100"/>
      <c r="H123" s="161">
        <f t="shared" si="7"/>
        <v>2075695.26</v>
      </c>
      <c r="I123" s="161">
        <v>2075695.26</v>
      </c>
      <c r="J123" s="161"/>
      <c r="K123" s="161"/>
      <c r="L123" s="99"/>
    </row>
    <row r="124" spans="1:13" ht="26.25" thickBot="1">
      <c r="A124" s="23" t="s">
        <v>286</v>
      </c>
      <c r="B124" s="49" t="s">
        <v>328</v>
      </c>
      <c r="C124" s="23"/>
      <c r="D124" s="23"/>
      <c r="E124" s="23"/>
      <c r="F124" s="23"/>
      <c r="G124" s="23"/>
      <c r="H124" s="40">
        <f t="shared" si="7"/>
        <v>39438210</v>
      </c>
      <c r="I124" s="40">
        <v>39438210</v>
      </c>
      <c r="J124" s="40"/>
      <c r="K124" s="40"/>
      <c r="L124" s="99"/>
    </row>
    <row r="125" spans="1:13" ht="129.75" customHeight="1">
      <c r="A125" s="51" t="s">
        <v>260</v>
      </c>
      <c r="B125" s="50" t="s">
        <v>81</v>
      </c>
      <c r="C125" s="34" t="s">
        <v>194</v>
      </c>
      <c r="D125" s="53" t="s">
        <v>50</v>
      </c>
      <c r="E125" s="39">
        <v>50460978.899999999</v>
      </c>
      <c r="F125" s="92"/>
      <c r="G125" s="92"/>
      <c r="H125" s="39">
        <f t="shared" si="7"/>
        <v>50460977.899999999</v>
      </c>
      <c r="I125" s="79">
        <f>SUM(I126:I128)</f>
        <v>0</v>
      </c>
      <c r="J125" s="79">
        <f>SUM(J126:J128)</f>
        <v>50460977.899999999</v>
      </c>
      <c r="K125" s="79">
        <f>SUM(K126:K128)</f>
        <v>0</v>
      </c>
      <c r="L125" s="99"/>
    </row>
    <row r="126" spans="1:13" ht="25.5">
      <c r="A126" s="13" t="s">
        <v>91</v>
      </c>
      <c r="B126" s="7" t="s">
        <v>315</v>
      </c>
      <c r="C126" s="13"/>
      <c r="D126" s="13"/>
      <c r="E126" s="13"/>
      <c r="F126" s="13"/>
      <c r="G126" s="13"/>
      <c r="H126" s="38">
        <f t="shared" si="7"/>
        <v>0</v>
      </c>
      <c r="I126" s="38"/>
      <c r="J126" s="38">
        <v>0</v>
      </c>
      <c r="K126" s="38"/>
      <c r="L126" s="99"/>
      <c r="M126" s="99"/>
    </row>
    <row r="127" spans="1:13" ht="25.5">
      <c r="A127" s="100" t="s">
        <v>91</v>
      </c>
      <c r="B127" s="7" t="s">
        <v>329</v>
      </c>
      <c r="C127" s="100"/>
      <c r="D127" s="100"/>
      <c r="E127" s="100"/>
      <c r="F127" s="100"/>
      <c r="G127" s="100"/>
      <c r="H127" s="161">
        <f t="shared" si="7"/>
        <v>2523048.9</v>
      </c>
      <c r="I127" s="161"/>
      <c r="J127" s="161">
        <v>2523048.9</v>
      </c>
      <c r="K127" s="161"/>
      <c r="L127" s="99"/>
      <c r="M127" s="99"/>
    </row>
    <row r="128" spans="1:13" ht="26.25" thickBot="1">
      <c r="A128" s="23" t="s">
        <v>286</v>
      </c>
      <c r="B128" s="8" t="s">
        <v>330</v>
      </c>
      <c r="C128" s="23"/>
      <c r="D128" s="23"/>
      <c r="E128" s="23"/>
      <c r="F128" s="23"/>
      <c r="G128" s="23"/>
      <c r="H128" s="40">
        <f t="shared" si="7"/>
        <v>47937929</v>
      </c>
      <c r="I128" s="40"/>
      <c r="J128" s="40">
        <v>47937929</v>
      </c>
      <c r="K128" s="40"/>
      <c r="L128" s="99"/>
    </row>
    <row r="129" spans="1:13" ht="104.25" customHeight="1">
      <c r="A129" s="51" t="s">
        <v>244</v>
      </c>
      <c r="B129" s="50" t="s">
        <v>81</v>
      </c>
      <c r="C129" s="34" t="s">
        <v>195</v>
      </c>
      <c r="D129" s="53" t="s">
        <v>50</v>
      </c>
      <c r="E129" s="39">
        <v>43420853.700000003</v>
      </c>
      <c r="F129" s="92"/>
      <c r="G129" s="92"/>
      <c r="H129" s="39">
        <f t="shared" si="7"/>
        <v>43420853.700000003</v>
      </c>
      <c r="I129" s="79">
        <f>SUM(I130:I132)</f>
        <v>0</v>
      </c>
      <c r="J129" s="79">
        <f>SUM(J130:J132)</f>
        <v>43420853.700000003</v>
      </c>
      <c r="K129" s="79">
        <f>SUM(K130:K132)</f>
        <v>0</v>
      </c>
      <c r="L129" s="99"/>
    </row>
    <row r="130" spans="1:13" ht="25.5">
      <c r="A130" s="100" t="s">
        <v>91</v>
      </c>
      <c r="B130" s="78" t="s">
        <v>315</v>
      </c>
      <c r="C130" s="100"/>
      <c r="D130" s="100"/>
      <c r="E130" s="100"/>
      <c r="F130" s="100"/>
      <c r="G130" s="100"/>
      <c r="H130" s="161">
        <f t="shared" si="7"/>
        <v>0</v>
      </c>
      <c r="I130" s="161"/>
      <c r="J130" s="161">
        <v>0</v>
      </c>
      <c r="K130" s="161"/>
      <c r="L130" s="99"/>
      <c r="M130" s="99"/>
    </row>
    <row r="131" spans="1:13" ht="25.5">
      <c r="A131" s="100" t="s">
        <v>91</v>
      </c>
      <c r="B131" s="7" t="s">
        <v>331</v>
      </c>
      <c r="C131" s="100"/>
      <c r="D131" s="100"/>
      <c r="E131" s="100"/>
      <c r="F131" s="100"/>
      <c r="G131" s="100"/>
      <c r="H131" s="161">
        <f t="shared" si="7"/>
        <v>2171042.7000000002</v>
      </c>
      <c r="I131" s="161"/>
      <c r="J131" s="161">
        <v>2171042.7000000002</v>
      </c>
      <c r="K131" s="161"/>
      <c r="L131" s="99"/>
      <c r="M131" s="99"/>
    </row>
    <row r="132" spans="1:13" ht="26.25" thickBot="1">
      <c r="A132" s="23" t="s">
        <v>286</v>
      </c>
      <c r="B132" s="8" t="s">
        <v>332</v>
      </c>
      <c r="C132" s="23"/>
      <c r="D132" s="23"/>
      <c r="E132" s="23"/>
      <c r="F132" s="23"/>
      <c r="G132" s="23"/>
      <c r="H132" s="40">
        <f t="shared" si="7"/>
        <v>41249811</v>
      </c>
      <c r="I132" s="40"/>
      <c r="J132" s="40">
        <v>41249811</v>
      </c>
      <c r="K132" s="40"/>
      <c r="L132" s="99"/>
    </row>
    <row r="133" spans="1:13" ht="156" customHeight="1">
      <c r="A133" s="54" t="s">
        <v>261</v>
      </c>
      <c r="B133" s="55" t="s">
        <v>81</v>
      </c>
      <c r="C133" s="59" t="s">
        <v>196</v>
      </c>
      <c r="D133" s="59" t="s">
        <v>50</v>
      </c>
      <c r="E133" s="66">
        <v>124646650.53</v>
      </c>
      <c r="F133" s="96"/>
      <c r="G133" s="96"/>
      <c r="H133" s="66">
        <f t="shared" si="7"/>
        <v>124646650.53</v>
      </c>
      <c r="I133" s="66">
        <f>SUM(I134:I136)</f>
        <v>0</v>
      </c>
      <c r="J133" s="66">
        <f>SUM(J134:J136)</f>
        <v>124646650.53</v>
      </c>
      <c r="K133" s="66">
        <f>SUM(K134:K136)</f>
        <v>0</v>
      </c>
      <c r="L133" s="99"/>
    </row>
    <row r="134" spans="1:13" ht="25.5">
      <c r="A134" s="100" t="s">
        <v>91</v>
      </c>
      <c r="B134" s="78" t="s">
        <v>315</v>
      </c>
      <c r="C134" s="100"/>
      <c r="D134" s="100"/>
      <c r="E134" s="100"/>
      <c r="F134" s="100"/>
      <c r="G134" s="100"/>
      <c r="H134" s="161">
        <f t="shared" si="7"/>
        <v>0</v>
      </c>
      <c r="I134" s="161"/>
      <c r="J134" s="161">
        <v>0</v>
      </c>
      <c r="K134" s="161"/>
      <c r="L134" s="99"/>
      <c r="M134" s="99"/>
    </row>
    <row r="135" spans="1:13" ht="25.5">
      <c r="A135" s="100" t="s">
        <v>91</v>
      </c>
      <c r="B135" s="7" t="s">
        <v>333</v>
      </c>
      <c r="C135" s="100"/>
      <c r="D135" s="100"/>
      <c r="E135" s="100"/>
      <c r="F135" s="100"/>
      <c r="G135" s="100"/>
      <c r="H135" s="161">
        <f t="shared" si="7"/>
        <v>6232332.5300000003</v>
      </c>
      <c r="I135" s="161"/>
      <c r="J135" s="161">
        <v>6232332.5300000003</v>
      </c>
      <c r="K135" s="161"/>
      <c r="L135" s="99"/>
      <c r="M135" s="99"/>
    </row>
    <row r="136" spans="1:13" ht="26.25" thickBot="1">
      <c r="A136" s="23" t="s">
        <v>286</v>
      </c>
      <c r="B136" s="49" t="s">
        <v>290</v>
      </c>
      <c r="C136" s="23"/>
      <c r="D136" s="23"/>
      <c r="E136" s="23"/>
      <c r="F136" s="23"/>
      <c r="G136" s="23"/>
      <c r="H136" s="40">
        <f t="shared" si="7"/>
        <v>118414318</v>
      </c>
      <c r="I136" s="40"/>
      <c r="J136" s="40">
        <v>118414318</v>
      </c>
      <c r="K136" s="40"/>
      <c r="L136" s="99"/>
      <c r="M136" s="99"/>
    </row>
    <row r="137" spans="1:13" ht="132" customHeight="1">
      <c r="A137" s="54" t="s">
        <v>245</v>
      </c>
      <c r="B137" s="55" t="s">
        <v>81</v>
      </c>
      <c r="C137" s="59" t="s">
        <v>197</v>
      </c>
      <c r="D137" s="59" t="s">
        <v>50</v>
      </c>
      <c r="E137" s="66">
        <v>5129516.84</v>
      </c>
      <c r="F137" s="96"/>
      <c r="G137" s="96"/>
      <c r="H137" s="66">
        <f t="shared" si="7"/>
        <v>5129516.8499999996</v>
      </c>
      <c r="I137" s="66">
        <f>SUM(I138:I140)</f>
        <v>0</v>
      </c>
      <c r="J137" s="66">
        <f>SUM(J138:J140)</f>
        <v>5129516.8499999996</v>
      </c>
      <c r="K137" s="66">
        <f>SUM(K138:K140)</f>
        <v>0</v>
      </c>
      <c r="L137" s="99"/>
    </row>
    <row r="138" spans="1:13" ht="25.5">
      <c r="A138" s="100" t="s">
        <v>91</v>
      </c>
      <c r="B138" s="78" t="s">
        <v>289</v>
      </c>
      <c r="C138" s="100"/>
      <c r="D138" s="100"/>
      <c r="E138" s="100"/>
      <c r="F138" s="100"/>
      <c r="G138" s="100"/>
      <c r="H138" s="161">
        <f t="shared" si="7"/>
        <v>0</v>
      </c>
      <c r="I138" s="161"/>
      <c r="J138" s="161"/>
      <c r="K138" s="161"/>
      <c r="L138" s="99"/>
      <c r="M138" s="99"/>
    </row>
    <row r="139" spans="1:13" ht="25.5">
      <c r="A139" s="100" t="s">
        <v>91</v>
      </c>
      <c r="B139" s="7" t="s">
        <v>295</v>
      </c>
      <c r="C139" s="100"/>
      <c r="D139" s="100"/>
      <c r="E139" s="100"/>
      <c r="F139" s="100"/>
      <c r="G139" s="100"/>
      <c r="H139" s="161">
        <f t="shared" si="7"/>
        <v>256475.85</v>
      </c>
      <c r="I139" s="161"/>
      <c r="J139" s="161">
        <v>256475.85</v>
      </c>
      <c r="K139" s="161"/>
      <c r="L139" s="99"/>
      <c r="M139" s="99"/>
    </row>
    <row r="140" spans="1:13" ht="26.25" thickBot="1">
      <c r="A140" s="23" t="s">
        <v>286</v>
      </c>
      <c r="B140" s="8" t="s">
        <v>334</v>
      </c>
      <c r="C140" s="23"/>
      <c r="D140" s="23"/>
      <c r="E140" s="23"/>
      <c r="F140" s="23"/>
      <c r="G140" s="23"/>
      <c r="H140" s="40">
        <f t="shared" si="7"/>
        <v>4873041</v>
      </c>
      <c r="I140" s="40"/>
      <c r="J140" s="40">
        <v>4873041</v>
      </c>
      <c r="K140" s="40"/>
      <c r="L140" s="99"/>
    </row>
    <row r="141" spans="1:13" ht="133.5" customHeight="1">
      <c r="A141" s="51" t="s">
        <v>246</v>
      </c>
      <c r="B141" s="50" t="s">
        <v>81</v>
      </c>
      <c r="C141" s="34" t="s">
        <v>198</v>
      </c>
      <c r="D141" s="53" t="s">
        <v>50</v>
      </c>
      <c r="E141" s="39">
        <v>4561204.21</v>
      </c>
      <c r="F141" s="92"/>
      <c r="G141" s="92"/>
      <c r="H141" s="39">
        <f t="shared" si="7"/>
        <v>4561204.21</v>
      </c>
      <c r="I141" s="79">
        <f>SUM(I142:I144)</f>
        <v>0</v>
      </c>
      <c r="J141" s="79">
        <f>SUM(J142:J144)</f>
        <v>4561204.21</v>
      </c>
      <c r="K141" s="79">
        <f>SUM(K142:K144)</f>
        <v>0</v>
      </c>
      <c r="L141" s="99"/>
    </row>
    <row r="142" spans="1:13" ht="25.5">
      <c r="A142" s="100" t="s">
        <v>91</v>
      </c>
      <c r="B142" s="78" t="s">
        <v>315</v>
      </c>
      <c r="C142" s="100"/>
      <c r="D142" s="100"/>
      <c r="E142" s="100"/>
      <c r="F142" s="100"/>
      <c r="G142" s="100"/>
      <c r="H142" s="161">
        <f t="shared" si="7"/>
        <v>0</v>
      </c>
      <c r="I142" s="188"/>
      <c r="J142" s="161">
        <v>0</v>
      </c>
      <c r="K142" s="188"/>
      <c r="L142" s="99"/>
      <c r="M142" s="99"/>
    </row>
    <row r="143" spans="1:13" ht="25.5">
      <c r="A143" s="100" t="s">
        <v>91</v>
      </c>
      <c r="B143" s="7" t="s">
        <v>335</v>
      </c>
      <c r="C143" s="100"/>
      <c r="D143" s="100"/>
      <c r="E143" s="100"/>
      <c r="F143" s="100"/>
      <c r="G143" s="100"/>
      <c r="H143" s="161">
        <f t="shared" si="7"/>
        <v>228060.21</v>
      </c>
      <c r="I143" s="188"/>
      <c r="J143" s="161">
        <v>228060.21</v>
      </c>
      <c r="K143" s="188"/>
      <c r="L143" s="99"/>
      <c r="M143" s="99"/>
    </row>
    <row r="144" spans="1:13" ht="26.25" thickBot="1">
      <c r="A144" s="23" t="s">
        <v>286</v>
      </c>
      <c r="B144" s="8" t="s">
        <v>336</v>
      </c>
      <c r="C144" s="23"/>
      <c r="D144" s="23"/>
      <c r="E144" s="23"/>
      <c r="F144" s="23"/>
      <c r="G144" s="23"/>
      <c r="H144" s="40">
        <f t="shared" si="7"/>
        <v>4333144</v>
      </c>
      <c r="I144" s="144"/>
      <c r="J144" s="40">
        <v>4333144</v>
      </c>
      <c r="K144" s="144"/>
      <c r="L144" s="99"/>
    </row>
    <row r="145" spans="1:13" ht="120" customHeight="1">
      <c r="A145" s="51" t="s">
        <v>247</v>
      </c>
      <c r="B145" s="50" t="s">
        <v>81</v>
      </c>
      <c r="C145" s="34" t="s">
        <v>199</v>
      </c>
      <c r="D145" s="53" t="s">
        <v>50</v>
      </c>
      <c r="E145" s="39">
        <v>7977057.9000000004</v>
      </c>
      <c r="F145" s="92"/>
      <c r="G145" s="92"/>
      <c r="H145" s="39">
        <f t="shared" si="7"/>
        <v>7977057.9000000004</v>
      </c>
      <c r="I145" s="79">
        <f>SUM(I146:I148)</f>
        <v>0</v>
      </c>
      <c r="J145" s="79">
        <f>SUM(J146:J148)</f>
        <v>7977057.9000000004</v>
      </c>
      <c r="K145" s="79">
        <f>SUM(K146:K148)</f>
        <v>0</v>
      </c>
      <c r="L145" s="99"/>
    </row>
    <row r="146" spans="1:13" ht="25.5">
      <c r="A146" s="13" t="s">
        <v>91</v>
      </c>
      <c r="B146" s="7" t="s">
        <v>315</v>
      </c>
      <c r="C146" s="13"/>
      <c r="D146" s="13"/>
      <c r="E146" s="13"/>
      <c r="F146" s="13"/>
      <c r="G146" s="13"/>
      <c r="H146" s="38">
        <f t="shared" si="7"/>
        <v>0</v>
      </c>
      <c r="I146" s="38"/>
      <c r="J146" s="38">
        <v>0</v>
      </c>
      <c r="K146" s="38"/>
      <c r="L146" s="99"/>
      <c r="M146" s="99"/>
    </row>
    <row r="147" spans="1:13" ht="25.5">
      <c r="A147" s="100" t="s">
        <v>91</v>
      </c>
      <c r="B147" s="7" t="s">
        <v>337</v>
      </c>
      <c r="C147" s="100"/>
      <c r="D147" s="100"/>
      <c r="E147" s="100"/>
      <c r="F147" s="100"/>
      <c r="G147" s="100"/>
      <c r="H147" s="161">
        <f t="shared" si="7"/>
        <v>398852.9</v>
      </c>
      <c r="I147" s="161"/>
      <c r="J147" s="161">
        <v>398852.9</v>
      </c>
      <c r="K147" s="161"/>
      <c r="L147" s="99"/>
      <c r="M147" s="99"/>
    </row>
    <row r="148" spans="1:13" ht="26.25" thickBot="1">
      <c r="A148" s="23" t="s">
        <v>286</v>
      </c>
      <c r="B148" s="49" t="s">
        <v>338</v>
      </c>
      <c r="C148" s="23"/>
      <c r="D148" s="23"/>
      <c r="E148" s="23"/>
      <c r="F148" s="23"/>
      <c r="G148" s="23"/>
      <c r="H148" s="40">
        <f t="shared" si="7"/>
        <v>7578205</v>
      </c>
      <c r="I148" s="40"/>
      <c r="J148" s="40">
        <v>7578205</v>
      </c>
      <c r="K148" s="40"/>
      <c r="L148" s="99"/>
    </row>
    <row r="149" spans="1:13" ht="119.25" customHeight="1">
      <c r="A149" s="51" t="s">
        <v>248</v>
      </c>
      <c r="B149" s="50" t="s">
        <v>81</v>
      </c>
      <c r="C149" s="34" t="s">
        <v>200</v>
      </c>
      <c r="D149" s="53" t="s">
        <v>50</v>
      </c>
      <c r="E149" s="39">
        <v>9441493.6999999993</v>
      </c>
      <c r="F149" s="92"/>
      <c r="G149" s="92"/>
      <c r="H149" s="39">
        <f t="shared" si="7"/>
        <v>9441493.6799999997</v>
      </c>
      <c r="I149" s="79">
        <f>SUM(I150:I152)</f>
        <v>0</v>
      </c>
      <c r="J149" s="79">
        <f>SUM(J150:J152)</f>
        <v>9441493.6799999997</v>
      </c>
      <c r="K149" s="79">
        <f>SUM(K150:K152)</f>
        <v>0</v>
      </c>
      <c r="L149" s="99"/>
    </row>
    <row r="150" spans="1:13" ht="25.5">
      <c r="A150" s="100" t="s">
        <v>91</v>
      </c>
      <c r="B150" s="78" t="s">
        <v>315</v>
      </c>
      <c r="C150" s="100"/>
      <c r="D150" s="100"/>
      <c r="E150" s="100"/>
      <c r="F150" s="100"/>
      <c r="G150" s="100"/>
      <c r="H150" s="161">
        <f t="shared" si="7"/>
        <v>0</v>
      </c>
      <c r="I150" s="161"/>
      <c r="J150" s="161">
        <v>0</v>
      </c>
      <c r="K150" s="161"/>
      <c r="L150" s="99"/>
      <c r="M150" s="99"/>
    </row>
    <row r="151" spans="1:13" ht="25.5">
      <c r="A151" s="13" t="s">
        <v>91</v>
      </c>
      <c r="B151" s="7" t="s">
        <v>339</v>
      </c>
      <c r="C151" s="13"/>
      <c r="D151" s="13"/>
      <c r="E151" s="13"/>
      <c r="F151" s="13"/>
      <c r="G151" s="13"/>
      <c r="H151" s="38">
        <f t="shared" si="7"/>
        <v>472074.68</v>
      </c>
      <c r="I151" s="38"/>
      <c r="J151" s="38">
        <v>472074.68</v>
      </c>
      <c r="K151" s="38"/>
      <c r="L151" s="99"/>
      <c r="M151" s="99"/>
    </row>
    <row r="152" spans="1:13" ht="26.25" thickBot="1">
      <c r="A152" s="23" t="s">
        <v>286</v>
      </c>
      <c r="B152" s="49" t="s">
        <v>340</v>
      </c>
      <c r="C152" s="23"/>
      <c r="D152" s="23"/>
      <c r="E152" s="23"/>
      <c r="F152" s="23"/>
      <c r="G152" s="23"/>
      <c r="H152" s="40">
        <f t="shared" si="7"/>
        <v>8969419</v>
      </c>
      <c r="I152" s="40"/>
      <c r="J152" s="40">
        <v>8969419</v>
      </c>
      <c r="K152" s="40"/>
      <c r="L152" s="99"/>
    </row>
    <row r="153" spans="1:13" ht="95.25" customHeight="1">
      <c r="A153" s="54" t="s">
        <v>262</v>
      </c>
      <c r="B153" s="55" t="s">
        <v>81</v>
      </c>
      <c r="C153" s="59" t="s">
        <v>201</v>
      </c>
      <c r="D153" s="59" t="s">
        <v>50</v>
      </c>
      <c r="E153" s="66">
        <v>11388644.210000001</v>
      </c>
      <c r="F153" s="96"/>
      <c r="G153" s="96"/>
      <c r="H153" s="66">
        <f t="shared" si="7"/>
        <v>11388644.210000001</v>
      </c>
      <c r="I153" s="66">
        <f>SUM(I154:I156)</f>
        <v>0</v>
      </c>
      <c r="J153" s="66">
        <f>SUM(J154:J156)</f>
        <v>11388644.210000001</v>
      </c>
      <c r="K153" s="66">
        <f>SUM(K154:K156)</f>
        <v>0</v>
      </c>
      <c r="L153" s="99"/>
    </row>
    <row r="154" spans="1:13" ht="25.5">
      <c r="A154" s="100" t="s">
        <v>91</v>
      </c>
      <c r="B154" s="78" t="s">
        <v>341</v>
      </c>
      <c r="C154" s="100"/>
      <c r="D154" s="100"/>
      <c r="E154" s="100"/>
      <c r="F154" s="100"/>
      <c r="G154" s="100"/>
      <c r="H154" s="161">
        <f t="shared" si="7"/>
        <v>0</v>
      </c>
      <c r="I154" s="161"/>
      <c r="J154" s="161">
        <v>0</v>
      </c>
      <c r="K154" s="161"/>
      <c r="L154" s="99"/>
      <c r="M154" s="99"/>
    </row>
    <row r="155" spans="1:13" ht="26.25" thickBot="1">
      <c r="A155" s="100" t="s">
        <v>91</v>
      </c>
      <c r="B155" s="8" t="s">
        <v>342</v>
      </c>
      <c r="C155" s="100"/>
      <c r="D155" s="100"/>
      <c r="E155" s="100"/>
      <c r="F155" s="100"/>
      <c r="G155" s="100"/>
      <c r="H155" s="161">
        <f t="shared" si="7"/>
        <v>569432.21</v>
      </c>
      <c r="I155" s="161"/>
      <c r="J155" s="161">
        <v>569432.21</v>
      </c>
      <c r="K155" s="161"/>
      <c r="L155" s="99"/>
      <c r="M155" s="99"/>
    </row>
    <row r="156" spans="1:13" ht="26.25" thickBot="1">
      <c r="A156" s="23" t="s">
        <v>286</v>
      </c>
      <c r="B156" s="8" t="s">
        <v>343</v>
      </c>
      <c r="C156" s="23"/>
      <c r="D156" s="23"/>
      <c r="E156" s="23"/>
      <c r="F156" s="23"/>
      <c r="G156" s="23"/>
      <c r="H156" s="40">
        <f t="shared" si="7"/>
        <v>10819212</v>
      </c>
      <c r="I156" s="40"/>
      <c r="J156" s="40">
        <v>10819212</v>
      </c>
      <c r="K156" s="40"/>
      <c r="L156" s="99"/>
      <c r="M156" s="99"/>
    </row>
    <row r="157" spans="1:13" ht="94.5" customHeight="1">
      <c r="A157" s="51" t="s">
        <v>249</v>
      </c>
      <c r="B157" s="50" t="s">
        <v>81</v>
      </c>
      <c r="C157" s="34" t="s">
        <v>202</v>
      </c>
      <c r="D157" s="53" t="s">
        <v>50</v>
      </c>
      <c r="E157" s="39">
        <v>7872320</v>
      </c>
      <c r="F157" s="92"/>
      <c r="G157" s="92"/>
      <c r="H157" s="39">
        <f t="shared" si="7"/>
        <v>7872320</v>
      </c>
      <c r="I157" s="79">
        <f>SUM(I158:I160)</f>
        <v>0</v>
      </c>
      <c r="J157" s="79">
        <f>SUM(J158:J160)</f>
        <v>7872320</v>
      </c>
      <c r="K157" s="79">
        <f>SUM(K158:K160)</f>
        <v>0</v>
      </c>
      <c r="L157" s="99"/>
    </row>
    <row r="158" spans="1:13" ht="25.5">
      <c r="A158" s="100" t="s">
        <v>91</v>
      </c>
      <c r="B158" s="78" t="s">
        <v>315</v>
      </c>
      <c r="C158" s="100"/>
      <c r="D158" s="100"/>
      <c r="E158" s="100"/>
      <c r="F158" s="100"/>
      <c r="G158" s="100"/>
      <c r="H158" s="161">
        <f t="shared" si="7"/>
        <v>0</v>
      </c>
      <c r="I158" s="161"/>
      <c r="J158" s="161">
        <v>0</v>
      </c>
      <c r="K158" s="161"/>
      <c r="L158" s="99"/>
      <c r="M158" s="99"/>
    </row>
    <row r="159" spans="1:13" ht="25.5">
      <c r="A159" s="100" t="s">
        <v>91</v>
      </c>
      <c r="B159" s="7" t="s">
        <v>344</v>
      </c>
      <c r="C159" s="100"/>
      <c r="D159" s="100"/>
      <c r="E159" s="100"/>
      <c r="F159" s="100"/>
      <c r="G159" s="100"/>
      <c r="H159" s="161">
        <f t="shared" si="7"/>
        <v>393616</v>
      </c>
      <c r="I159" s="161"/>
      <c r="J159" s="161">
        <v>393616</v>
      </c>
      <c r="K159" s="161"/>
      <c r="L159" s="99"/>
      <c r="M159" s="99"/>
    </row>
    <row r="160" spans="1:13" ht="26.25" thickBot="1">
      <c r="A160" s="23" t="s">
        <v>286</v>
      </c>
      <c r="B160" s="8" t="s">
        <v>345</v>
      </c>
      <c r="C160" s="23"/>
      <c r="D160" s="23"/>
      <c r="E160" s="23"/>
      <c r="F160" s="23"/>
      <c r="G160" s="23"/>
      <c r="H160" s="40">
        <f t="shared" si="7"/>
        <v>7478704</v>
      </c>
      <c r="I160" s="40"/>
      <c r="J160" s="40">
        <v>7478704</v>
      </c>
      <c r="K160" s="40"/>
      <c r="L160" s="99"/>
    </row>
    <row r="161" spans="1:14" ht="100.5" customHeight="1">
      <c r="A161" s="54" t="s">
        <v>263</v>
      </c>
      <c r="B161" s="55" t="s">
        <v>81</v>
      </c>
      <c r="C161" s="59" t="s">
        <v>203</v>
      </c>
      <c r="D161" s="59" t="s">
        <v>50</v>
      </c>
      <c r="E161" s="66">
        <v>13317220</v>
      </c>
      <c r="F161" s="96"/>
      <c r="G161" s="96"/>
      <c r="H161" s="66">
        <f t="shared" ref="H161:H168" si="8">I161+J161+K161</f>
        <v>13317220</v>
      </c>
      <c r="I161" s="66">
        <f>SUM(I162:I164)</f>
        <v>0</v>
      </c>
      <c r="J161" s="66">
        <f>SUM(J162:J164)</f>
        <v>13317220</v>
      </c>
      <c r="K161" s="66">
        <f>SUM(K162:K164)</f>
        <v>0</v>
      </c>
      <c r="L161" s="99"/>
    </row>
    <row r="162" spans="1:14" ht="25.5">
      <c r="A162" s="100" t="s">
        <v>91</v>
      </c>
      <c r="B162" s="78" t="s">
        <v>315</v>
      </c>
      <c r="C162" s="100"/>
      <c r="D162" s="100"/>
      <c r="E162" s="100"/>
      <c r="F162" s="100"/>
      <c r="G162" s="100"/>
      <c r="H162" s="161">
        <f t="shared" si="8"/>
        <v>0</v>
      </c>
      <c r="I162" s="161"/>
      <c r="J162" s="161">
        <v>0</v>
      </c>
      <c r="K162" s="161"/>
      <c r="L162" s="99"/>
      <c r="M162" s="99"/>
    </row>
    <row r="163" spans="1:14" ht="25.5">
      <c r="A163" s="100" t="s">
        <v>91</v>
      </c>
      <c r="B163" s="7" t="s">
        <v>346</v>
      </c>
      <c r="C163" s="100"/>
      <c r="D163" s="100"/>
      <c r="E163" s="100"/>
      <c r="F163" s="100"/>
      <c r="G163" s="100"/>
      <c r="H163" s="161">
        <f t="shared" si="8"/>
        <v>665861</v>
      </c>
      <c r="I163" s="161"/>
      <c r="J163" s="161">
        <v>665861</v>
      </c>
      <c r="K163" s="161"/>
      <c r="L163" s="99"/>
      <c r="M163" s="99"/>
    </row>
    <row r="164" spans="1:14" ht="26.25" thickBot="1">
      <c r="A164" s="23" t="s">
        <v>286</v>
      </c>
      <c r="B164" s="49" t="s">
        <v>347</v>
      </c>
      <c r="C164" s="23"/>
      <c r="D164" s="23"/>
      <c r="E164" s="23"/>
      <c r="F164" s="23"/>
      <c r="G164" s="23"/>
      <c r="H164" s="40">
        <f t="shared" si="8"/>
        <v>12651359</v>
      </c>
      <c r="I164" s="40"/>
      <c r="J164" s="40">
        <v>12651359</v>
      </c>
      <c r="K164" s="40"/>
      <c r="L164" s="99"/>
    </row>
    <row r="165" spans="1:14" ht="167.25" customHeight="1">
      <c r="A165" s="51" t="s">
        <v>4</v>
      </c>
      <c r="B165" s="50" t="s">
        <v>81</v>
      </c>
      <c r="C165" s="34" t="s">
        <v>204</v>
      </c>
      <c r="D165" s="53" t="s">
        <v>50</v>
      </c>
      <c r="E165" s="39">
        <v>94504468.420000002</v>
      </c>
      <c r="F165" s="92"/>
      <c r="G165" s="92"/>
      <c r="H165" s="39">
        <f t="shared" si="8"/>
        <v>94454468.420000002</v>
      </c>
      <c r="I165" s="79">
        <f>SUM(I166:I168)</f>
        <v>0</v>
      </c>
      <c r="J165" s="79">
        <f>SUM(J166:J168)</f>
        <v>94454468.420000002</v>
      </c>
      <c r="K165" s="79">
        <f>SUM(K166:K168)</f>
        <v>0</v>
      </c>
      <c r="L165" s="99"/>
    </row>
    <row r="166" spans="1:14" ht="25.5">
      <c r="A166" s="13" t="s">
        <v>91</v>
      </c>
      <c r="B166" s="7" t="s">
        <v>341</v>
      </c>
      <c r="C166" s="13"/>
      <c r="D166" s="13"/>
      <c r="E166" s="13"/>
      <c r="F166" s="13"/>
      <c r="G166" s="13"/>
      <c r="H166" s="38">
        <f t="shared" si="8"/>
        <v>0</v>
      </c>
      <c r="I166" s="38"/>
      <c r="J166" s="38">
        <v>0</v>
      </c>
      <c r="K166" s="38"/>
      <c r="L166" s="99"/>
      <c r="M166" s="99"/>
    </row>
    <row r="167" spans="1:14" ht="25.5">
      <c r="A167" s="100" t="s">
        <v>91</v>
      </c>
      <c r="B167" s="7" t="s">
        <v>348</v>
      </c>
      <c r="C167" s="100"/>
      <c r="D167" s="100"/>
      <c r="E167" s="100"/>
      <c r="F167" s="100"/>
      <c r="G167" s="100"/>
      <c r="H167" s="161">
        <f t="shared" si="8"/>
        <v>4722723.42</v>
      </c>
      <c r="I167" s="161"/>
      <c r="J167" s="161">
        <v>4722723.42</v>
      </c>
      <c r="K167" s="161"/>
      <c r="L167" s="99"/>
      <c r="M167" s="99"/>
    </row>
    <row r="168" spans="1:14" ht="26.25" thickBot="1">
      <c r="A168" s="23" t="s">
        <v>286</v>
      </c>
      <c r="B168" s="8" t="s">
        <v>349</v>
      </c>
      <c r="C168" s="23"/>
      <c r="D168" s="23"/>
      <c r="E168" s="23"/>
      <c r="F168" s="23"/>
      <c r="G168" s="23"/>
      <c r="H168" s="40">
        <f t="shared" si="8"/>
        <v>89731745</v>
      </c>
      <c r="I168" s="40"/>
      <c r="J168" s="40">
        <v>89731745</v>
      </c>
      <c r="K168" s="40"/>
      <c r="L168" s="99"/>
      <c r="M168" s="99"/>
    </row>
    <row r="169" spans="1:14" ht="129" customHeight="1">
      <c r="A169" s="54" t="s">
        <v>250</v>
      </c>
      <c r="B169" s="55" t="s">
        <v>81</v>
      </c>
      <c r="C169" s="59" t="s">
        <v>205</v>
      </c>
      <c r="D169" s="59" t="s">
        <v>67</v>
      </c>
      <c r="E169" s="66">
        <v>100961115.22</v>
      </c>
      <c r="F169" s="96"/>
      <c r="G169" s="96"/>
      <c r="H169" s="66">
        <f t="shared" ref="H169:H223" si="9">I169+J169+K169</f>
        <v>100961115.2</v>
      </c>
      <c r="I169" s="66">
        <f>SUM(I170:I172)</f>
        <v>0</v>
      </c>
      <c r="J169" s="66">
        <f>SUM(J170:J172)</f>
        <v>0</v>
      </c>
      <c r="K169" s="66">
        <f>SUM(K170:K172)</f>
        <v>100961115.2</v>
      </c>
      <c r="L169" s="99"/>
    </row>
    <row r="170" spans="1:14" ht="25.5">
      <c r="A170" s="13" t="s">
        <v>91</v>
      </c>
      <c r="B170" s="7" t="s">
        <v>304</v>
      </c>
      <c r="C170" s="13"/>
      <c r="D170" s="13"/>
      <c r="E170" s="13"/>
      <c r="F170" s="13"/>
      <c r="G170" s="13"/>
      <c r="H170" s="38">
        <f t="shared" si="9"/>
        <v>0</v>
      </c>
      <c r="I170" s="38"/>
      <c r="J170" s="38"/>
      <c r="K170" s="38">
        <v>0</v>
      </c>
      <c r="L170" s="99"/>
      <c r="N170" s="99"/>
    </row>
    <row r="171" spans="1:14" ht="25.5">
      <c r="A171" s="13" t="s">
        <v>91</v>
      </c>
      <c r="B171" s="7" t="s">
        <v>350</v>
      </c>
      <c r="C171" s="100"/>
      <c r="D171" s="100"/>
      <c r="E171" s="100"/>
      <c r="F171" s="100"/>
      <c r="G171" s="100"/>
      <c r="H171" s="38">
        <f t="shared" si="9"/>
        <v>7956197.5800000001</v>
      </c>
      <c r="I171" s="161"/>
      <c r="J171" s="161"/>
      <c r="K171" s="161">
        <v>7956197.5800000001</v>
      </c>
      <c r="L171" s="99"/>
      <c r="N171" s="99"/>
    </row>
    <row r="172" spans="1:14" ht="26.25" thickBot="1">
      <c r="A172" s="23" t="s">
        <v>286</v>
      </c>
      <c r="B172" s="49" t="s">
        <v>351</v>
      </c>
      <c r="C172" s="23"/>
      <c r="D172" s="23"/>
      <c r="E172" s="23"/>
      <c r="F172" s="23"/>
      <c r="G172" s="23"/>
      <c r="H172" s="40">
        <f t="shared" si="9"/>
        <v>93004917.620000005</v>
      </c>
      <c r="I172" s="40"/>
      <c r="J172" s="40"/>
      <c r="K172" s="40">
        <v>93004917.620000005</v>
      </c>
      <c r="L172" s="99"/>
      <c r="N172" s="99"/>
    </row>
    <row r="173" spans="1:14" ht="53.25" customHeight="1">
      <c r="A173" s="54" t="s">
        <v>251</v>
      </c>
      <c r="B173" s="55" t="s">
        <v>81</v>
      </c>
      <c r="C173" s="59" t="s">
        <v>206</v>
      </c>
      <c r="D173" s="59" t="s">
        <v>67</v>
      </c>
      <c r="E173" s="66">
        <v>51378483.5</v>
      </c>
      <c r="F173" s="96"/>
      <c r="G173" s="96"/>
      <c r="H173" s="66">
        <f t="shared" si="9"/>
        <v>51378483.5</v>
      </c>
      <c r="I173" s="66">
        <f>SUM(I174:I176)</f>
        <v>0</v>
      </c>
      <c r="J173" s="66">
        <f>SUM(J174:J176)</f>
        <v>0</v>
      </c>
      <c r="K173" s="66">
        <f>SUM(K174:K176)</f>
        <v>51378483.5</v>
      </c>
      <c r="L173" s="99"/>
    </row>
    <row r="174" spans="1:14" ht="25.5">
      <c r="A174" s="100" t="s">
        <v>91</v>
      </c>
      <c r="B174" s="78" t="s">
        <v>315</v>
      </c>
      <c r="C174" s="100"/>
      <c r="D174" s="100"/>
      <c r="E174" s="100"/>
      <c r="F174" s="100"/>
      <c r="G174" s="100"/>
      <c r="H174" s="161">
        <f t="shared" si="9"/>
        <v>0</v>
      </c>
      <c r="I174" s="161"/>
      <c r="J174" s="161"/>
      <c r="K174" s="161">
        <v>0</v>
      </c>
      <c r="L174" s="99"/>
      <c r="N174" s="99"/>
    </row>
    <row r="175" spans="1:14" ht="25.5">
      <c r="A175" s="100" t="s">
        <v>91</v>
      </c>
      <c r="B175" s="7" t="s">
        <v>352</v>
      </c>
      <c r="C175" s="100"/>
      <c r="D175" s="100"/>
      <c r="E175" s="100"/>
      <c r="F175" s="100"/>
      <c r="G175" s="100"/>
      <c r="H175" s="161">
        <f t="shared" si="9"/>
        <v>6987000</v>
      </c>
      <c r="I175" s="161"/>
      <c r="J175" s="161"/>
      <c r="K175" s="161">
        <v>6987000</v>
      </c>
      <c r="L175" s="99"/>
      <c r="N175" s="99"/>
    </row>
    <row r="176" spans="1:14" ht="26.25" thickBot="1">
      <c r="A176" s="23" t="s">
        <v>286</v>
      </c>
      <c r="B176" s="8" t="s">
        <v>353</v>
      </c>
      <c r="C176" s="23"/>
      <c r="D176" s="23"/>
      <c r="E176" s="23"/>
      <c r="F176" s="23"/>
      <c r="G176" s="23"/>
      <c r="H176" s="40">
        <f t="shared" si="9"/>
        <v>44391483.5</v>
      </c>
      <c r="I176" s="40"/>
      <c r="J176" s="40"/>
      <c r="K176" s="40">
        <v>44391483.5</v>
      </c>
      <c r="L176" s="99"/>
      <c r="N176" s="99"/>
    </row>
    <row r="177" spans="1:14" ht="119.25" customHeight="1">
      <c r="A177" s="54" t="s">
        <v>252</v>
      </c>
      <c r="B177" s="55" t="s">
        <v>81</v>
      </c>
      <c r="C177" s="59" t="s">
        <v>207</v>
      </c>
      <c r="D177" s="59" t="s">
        <v>67</v>
      </c>
      <c r="E177" s="66">
        <v>14413548.4</v>
      </c>
      <c r="F177" s="96"/>
      <c r="G177" s="96"/>
      <c r="H177" s="66">
        <f t="shared" si="9"/>
        <v>14413548.42</v>
      </c>
      <c r="I177" s="66">
        <f>SUM(I178:I180)</f>
        <v>0</v>
      </c>
      <c r="J177" s="66">
        <f>SUM(J178:J180)</f>
        <v>0</v>
      </c>
      <c r="K177" s="66">
        <f>SUM(K178:K180)</f>
        <v>14413548.42</v>
      </c>
      <c r="L177" s="99"/>
    </row>
    <row r="178" spans="1:14" ht="25.5">
      <c r="A178" s="100" t="s">
        <v>91</v>
      </c>
      <c r="B178" s="78" t="s">
        <v>315</v>
      </c>
      <c r="C178" s="100"/>
      <c r="D178" s="100"/>
      <c r="E178" s="100"/>
      <c r="F178" s="100"/>
      <c r="G178" s="100"/>
      <c r="H178" s="161">
        <f t="shared" si="9"/>
        <v>0</v>
      </c>
      <c r="I178" s="161"/>
      <c r="J178" s="161"/>
      <c r="K178" s="161">
        <v>0</v>
      </c>
      <c r="L178" s="99"/>
      <c r="N178" s="99"/>
    </row>
    <row r="179" spans="1:14" ht="25.5">
      <c r="A179" s="100" t="s">
        <v>91</v>
      </c>
      <c r="B179" s="7" t="s">
        <v>354</v>
      </c>
      <c r="C179" s="100"/>
      <c r="D179" s="100"/>
      <c r="E179" s="100"/>
      <c r="F179" s="100"/>
      <c r="G179" s="100"/>
      <c r="H179" s="161">
        <f t="shared" si="9"/>
        <v>720677.42</v>
      </c>
      <c r="I179" s="161"/>
      <c r="J179" s="161"/>
      <c r="K179" s="161">
        <v>720677.42</v>
      </c>
      <c r="L179" s="99"/>
      <c r="N179" s="99"/>
    </row>
    <row r="180" spans="1:14" ht="26.25" thickBot="1">
      <c r="A180" s="23" t="s">
        <v>286</v>
      </c>
      <c r="B180" s="49" t="s">
        <v>355</v>
      </c>
      <c r="C180" s="23"/>
      <c r="D180" s="23"/>
      <c r="E180" s="23"/>
      <c r="F180" s="23"/>
      <c r="G180" s="23"/>
      <c r="H180" s="40">
        <f t="shared" si="9"/>
        <v>13692871</v>
      </c>
      <c r="I180" s="40"/>
      <c r="J180" s="40"/>
      <c r="K180" s="40">
        <v>13692871</v>
      </c>
      <c r="L180" s="99"/>
      <c r="N180" s="99"/>
    </row>
    <row r="181" spans="1:14" ht="114.75">
      <c r="A181" s="54" t="s">
        <v>253</v>
      </c>
      <c r="B181" s="55" t="s">
        <v>81</v>
      </c>
      <c r="C181" s="59" t="s">
        <v>208</v>
      </c>
      <c r="D181" s="59" t="s">
        <v>67</v>
      </c>
      <c r="E181" s="66">
        <v>29504973.800000001</v>
      </c>
      <c r="F181" s="96"/>
      <c r="G181" s="96"/>
      <c r="H181" s="66">
        <f t="shared" si="9"/>
        <v>29504973.800000001</v>
      </c>
      <c r="I181" s="66">
        <f>SUM(I182:I184)</f>
        <v>0</v>
      </c>
      <c r="J181" s="66">
        <f>SUM(J182:J184)</f>
        <v>0</v>
      </c>
      <c r="K181" s="66">
        <f>SUM(K182:K184)</f>
        <v>29504973.800000001</v>
      </c>
      <c r="L181" s="99"/>
      <c r="N181" s="99"/>
    </row>
    <row r="182" spans="1:14" ht="25.5">
      <c r="A182" s="13" t="s">
        <v>91</v>
      </c>
      <c r="B182" s="7" t="s">
        <v>315</v>
      </c>
      <c r="C182" s="13"/>
      <c r="D182" s="13"/>
      <c r="E182" s="13"/>
      <c r="F182" s="13"/>
      <c r="G182" s="13"/>
      <c r="H182" s="38">
        <f t="shared" si="9"/>
        <v>0</v>
      </c>
      <c r="I182" s="38"/>
      <c r="J182" s="38"/>
      <c r="K182" s="38">
        <v>0</v>
      </c>
      <c r="L182" s="99"/>
      <c r="N182" s="99"/>
    </row>
    <row r="183" spans="1:14" ht="25.5">
      <c r="A183" s="100" t="s">
        <v>91</v>
      </c>
      <c r="B183" s="7" t="s">
        <v>356</v>
      </c>
      <c r="C183" s="100"/>
      <c r="D183" s="100"/>
      <c r="E183" s="100"/>
      <c r="F183" s="100"/>
      <c r="G183" s="100"/>
      <c r="H183" s="161">
        <f t="shared" si="9"/>
        <v>7504973.7999999998</v>
      </c>
      <c r="I183" s="161"/>
      <c r="J183" s="161"/>
      <c r="K183" s="161">
        <v>7504973.7999999998</v>
      </c>
      <c r="L183" s="99"/>
      <c r="N183" s="99"/>
    </row>
    <row r="184" spans="1:14" ht="26.25" thickBot="1">
      <c r="A184" s="23" t="s">
        <v>286</v>
      </c>
      <c r="B184" s="49" t="s">
        <v>357</v>
      </c>
      <c r="C184" s="23"/>
      <c r="D184" s="23"/>
      <c r="E184" s="23"/>
      <c r="F184" s="23"/>
      <c r="G184" s="23"/>
      <c r="H184" s="40">
        <f t="shared" si="9"/>
        <v>22000000</v>
      </c>
      <c r="I184" s="40"/>
      <c r="J184" s="40"/>
      <c r="K184" s="40">
        <v>22000000</v>
      </c>
      <c r="L184" s="99"/>
      <c r="N184" s="99"/>
    </row>
    <row r="185" spans="1:14" ht="26.25" thickBot="1">
      <c r="A185" s="64" t="s">
        <v>70</v>
      </c>
      <c r="B185" s="93"/>
      <c r="C185" s="93"/>
      <c r="D185" s="93"/>
      <c r="E185" s="93"/>
      <c r="F185" s="93"/>
      <c r="G185" s="93"/>
      <c r="H185" s="204">
        <f t="shared" si="9"/>
        <v>805149674.63000011</v>
      </c>
      <c r="I185" s="204">
        <f>SUM(I186:I222)</f>
        <v>236221146.31</v>
      </c>
      <c r="J185" s="204">
        <f>SUM(J186:J222)</f>
        <v>372670407.39999998</v>
      </c>
      <c r="K185" s="204">
        <f>SUM(K186:K222)</f>
        <v>196258120.92000002</v>
      </c>
    </row>
    <row r="186" spans="1:14" ht="26.25" customHeight="1">
      <c r="A186" s="100" t="s">
        <v>92</v>
      </c>
      <c r="B186" s="78" t="s">
        <v>304</v>
      </c>
      <c r="C186" s="96"/>
      <c r="D186" s="96"/>
      <c r="E186" s="96"/>
      <c r="F186" s="96"/>
      <c r="G186" s="96"/>
      <c r="H186" s="66">
        <f t="shared" si="9"/>
        <v>0</v>
      </c>
      <c r="I186" s="66">
        <f>I114+I118+I122+I126+I130+I134+I138+I142+I146+I150+I154+I158+I162+I166+I170+I174+I178+I182</f>
        <v>0</v>
      </c>
      <c r="J186" s="66">
        <f>J114+J118+J122+J126+J130+J134+J138+J142+J146+J150+J154+J158+J162+J166+J170+J174+J178+J182</f>
        <v>0</v>
      </c>
      <c r="K186" s="66">
        <f>K114+K118+K122+K126+K130+K134+K138+K142+K146+K150+K154+K158+K162+K166+K170+K174+K178+K182</f>
        <v>0</v>
      </c>
    </row>
    <row r="187" spans="1:14" ht="26.25" customHeight="1">
      <c r="A187" s="100" t="s">
        <v>92</v>
      </c>
      <c r="B187" s="7" t="s">
        <v>323</v>
      </c>
      <c r="C187" s="13"/>
      <c r="D187" s="13"/>
      <c r="E187" s="13"/>
      <c r="F187" s="13"/>
      <c r="G187" s="13"/>
      <c r="H187" s="38">
        <f t="shared" si="9"/>
        <v>1550334.37</v>
      </c>
      <c r="I187" s="38">
        <f>I115</f>
        <v>1550334.37</v>
      </c>
      <c r="J187" s="38">
        <f>J115</f>
        <v>0</v>
      </c>
      <c r="K187" s="38">
        <f>K115</f>
        <v>0</v>
      </c>
    </row>
    <row r="188" spans="1:14" ht="26.25" customHeight="1">
      <c r="A188" s="100" t="s">
        <v>92</v>
      </c>
      <c r="B188" s="7" t="s">
        <v>325</v>
      </c>
      <c r="C188" s="13"/>
      <c r="D188" s="13"/>
      <c r="E188" s="13"/>
      <c r="F188" s="13"/>
      <c r="G188" s="13"/>
      <c r="H188" s="38">
        <f t="shared" si="9"/>
        <v>8185027.6799999997</v>
      </c>
      <c r="I188" s="38">
        <f>I119</f>
        <v>8185027.6799999997</v>
      </c>
      <c r="J188" s="38">
        <f>J119</f>
        <v>0</v>
      </c>
      <c r="K188" s="38">
        <f>K119</f>
        <v>0</v>
      </c>
    </row>
    <row r="189" spans="1:14" ht="26.25" customHeight="1">
      <c r="A189" s="100" t="s">
        <v>92</v>
      </c>
      <c r="B189" s="78" t="s">
        <v>358</v>
      </c>
      <c r="C189" s="13"/>
      <c r="D189" s="13"/>
      <c r="E189" s="13"/>
      <c r="F189" s="13"/>
      <c r="G189" s="13"/>
      <c r="H189" s="38">
        <f t="shared" si="9"/>
        <v>2075695.26</v>
      </c>
      <c r="I189" s="38">
        <f>I123</f>
        <v>2075695.26</v>
      </c>
      <c r="J189" s="38">
        <f>J123</f>
        <v>0</v>
      </c>
      <c r="K189" s="38">
        <f>K123</f>
        <v>0</v>
      </c>
    </row>
    <row r="190" spans="1:14" ht="26.25" customHeight="1">
      <c r="A190" s="100" t="s">
        <v>92</v>
      </c>
      <c r="B190" s="7" t="s">
        <v>359</v>
      </c>
      <c r="C190" s="13"/>
      <c r="D190" s="13"/>
      <c r="E190" s="13"/>
      <c r="F190" s="13"/>
      <c r="G190" s="13"/>
      <c r="H190" s="38">
        <f t="shared" si="9"/>
        <v>2523048.9</v>
      </c>
      <c r="I190" s="38">
        <f>I127</f>
        <v>0</v>
      </c>
      <c r="J190" s="38">
        <f>J127</f>
        <v>2523048.9</v>
      </c>
      <c r="K190" s="38">
        <f>K127</f>
        <v>0</v>
      </c>
    </row>
    <row r="191" spans="1:14" ht="26.25" customHeight="1">
      <c r="A191" s="100" t="s">
        <v>92</v>
      </c>
      <c r="B191" s="7" t="s">
        <v>360</v>
      </c>
      <c r="C191" s="13"/>
      <c r="D191" s="13"/>
      <c r="E191" s="13"/>
      <c r="F191" s="13"/>
      <c r="G191" s="13"/>
      <c r="H191" s="38">
        <f t="shared" si="9"/>
        <v>2171042.7000000002</v>
      </c>
      <c r="I191" s="38">
        <f>I131</f>
        <v>0</v>
      </c>
      <c r="J191" s="38">
        <f>J131</f>
        <v>2171042.7000000002</v>
      </c>
      <c r="K191" s="38">
        <f>K131</f>
        <v>0</v>
      </c>
    </row>
    <row r="192" spans="1:14" ht="26.25" customHeight="1">
      <c r="A192" s="100" t="s">
        <v>92</v>
      </c>
      <c r="B192" s="7" t="s">
        <v>361</v>
      </c>
      <c r="C192" s="13"/>
      <c r="D192" s="13"/>
      <c r="E192" s="13"/>
      <c r="F192" s="13"/>
      <c r="G192" s="13"/>
      <c r="H192" s="38">
        <f t="shared" si="9"/>
        <v>6232332.5300000003</v>
      </c>
      <c r="I192" s="38">
        <f>I135</f>
        <v>0</v>
      </c>
      <c r="J192" s="38">
        <f>J135</f>
        <v>6232332.5300000003</v>
      </c>
      <c r="K192" s="38">
        <f>K135</f>
        <v>0</v>
      </c>
    </row>
    <row r="193" spans="1:11" ht="26.25" customHeight="1">
      <c r="A193" s="100" t="s">
        <v>92</v>
      </c>
      <c r="B193" s="7" t="s">
        <v>362</v>
      </c>
      <c r="C193" s="13"/>
      <c r="D193" s="13"/>
      <c r="E193" s="13"/>
      <c r="F193" s="13"/>
      <c r="G193" s="13"/>
      <c r="H193" s="38">
        <f t="shared" si="9"/>
        <v>256475.85</v>
      </c>
      <c r="I193" s="38">
        <f>I139</f>
        <v>0</v>
      </c>
      <c r="J193" s="38">
        <f>J139</f>
        <v>256475.85</v>
      </c>
      <c r="K193" s="38">
        <f>K139</f>
        <v>0</v>
      </c>
    </row>
    <row r="194" spans="1:11" ht="26.25" customHeight="1">
      <c r="A194" s="100" t="s">
        <v>92</v>
      </c>
      <c r="B194" s="7" t="s">
        <v>335</v>
      </c>
      <c r="C194" s="13"/>
      <c r="D194" s="13"/>
      <c r="E194" s="13"/>
      <c r="F194" s="13"/>
      <c r="G194" s="13"/>
      <c r="H194" s="38">
        <f t="shared" si="9"/>
        <v>228060.21</v>
      </c>
      <c r="I194" s="38">
        <f>I143</f>
        <v>0</v>
      </c>
      <c r="J194" s="38">
        <f>J143</f>
        <v>228060.21</v>
      </c>
      <c r="K194" s="38">
        <f>K143</f>
        <v>0</v>
      </c>
    </row>
    <row r="195" spans="1:11" ht="26.25" customHeight="1">
      <c r="A195" s="100" t="s">
        <v>92</v>
      </c>
      <c r="B195" s="7" t="s">
        <v>337</v>
      </c>
      <c r="C195" s="13"/>
      <c r="D195" s="13"/>
      <c r="E195" s="13"/>
      <c r="F195" s="13"/>
      <c r="G195" s="13"/>
      <c r="H195" s="38">
        <f t="shared" si="9"/>
        <v>398852.9</v>
      </c>
      <c r="I195" s="38">
        <f>I147</f>
        <v>0</v>
      </c>
      <c r="J195" s="38">
        <f>J147</f>
        <v>398852.9</v>
      </c>
      <c r="K195" s="38">
        <f>K147</f>
        <v>0</v>
      </c>
    </row>
    <row r="196" spans="1:11" ht="26.25" customHeight="1">
      <c r="A196" s="100" t="s">
        <v>92</v>
      </c>
      <c r="B196" s="7" t="s">
        <v>339</v>
      </c>
      <c r="C196" s="13"/>
      <c r="D196" s="13"/>
      <c r="E196" s="13"/>
      <c r="F196" s="13"/>
      <c r="G196" s="13"/>
      <c r="H196" s="38">
        <f t="shared" si="9"/>
        <v>472074.68</v>
      </c>
      <c r="I196" s="38">
        <f>I151</f>
        <v>0</v>
      </c>
      <c r="J196" s="38">
        <f>J151</f>
        <v>472074.68</v>
      </c>
      <c r="K196" s="38">
        <f>K151</f>
        <v>0</v>
      </c>
    </row>
    <row r="197" spans="1:11" ht="26.25" customHeight="1">
      <c r="A197" s="100" t="s">
        <v>92</v>
      </c>
      <c r="B197" s="7" t="s">
        <v>342</v>
      </c>
      <c r="C197" s="13"/>
      <c r="D197" s="13"/>
      <c r="E197" s="13"/>
      <c r="F197" s="13"/>
      <c r="G197" s="13"/>
      <c r="H197" s="38">
        <f t="shared" si="9"/>
        <v>569432.21</v>
      </c>
      <c r="I197" s="38">
        <f>I155</f>
        <v>0</v>
      </c>
      <c r="J197" s="38">
        <f>J155</f>
        <v>569432.21</v>
      </c>
      <c r="K197" s="38">
        <f>K155</f>
        <v>0</v>
      </c>
    </row>
    <row r="198" spans="1:11" ht="26.25" customHeight="1">
      <c r="A198" s="100" t="s">
        <v>92</v>
      </c>
      <c r="B198" s="7" t="s">
        <v>344</v>
      </c>
      <c r="C198" s="13"/>
      <c r="D198" s="13"/>
      <c r="E198" s="13"/>
      <c r="F198" s="13"/>
      <c r="G198" s="13"/>
      <c r="H198" s="38">
        <f t="shared" si="9"/>
        <v>393616</v>
      </c>
      <c r="I198" s="38">
        <f>I159</f>
        <v>0</v>
      </c>
      <c r="J198" s="38">
        <f>J159</f>
        <v>393616</v>
      </c>
      <c r="K198" s="38">
        <f>K159</f>
        <v>0</v>
      </c>
    </row>
    <row r="199" spans="1:11" ht="26.25" customHeight="1">
      <c r="A199" s="100" t="s">
        <v>92</v>
      </c>
      <c r="B199" s="7" t="s">
        <v>346</v>
      </c>
      <c r="C199" s="13"/>
      <c r="D199" s="13"/>
      <c r="E199" s="13"/>
      <c r="F199" s="13"/>
      <c r="G199" s="13"/>
      <c r="H199" s="38">
        <f t="shared" si="9"/>
        <v>665861</v>
      </c>
      <c r="I199" s="38">
        <f>I163</f>
        <v>0</v>
      </c>
      <c r="J199" s="38">
        <f>J163</f>
        <v>665861</v>
      </c>
      <c r="K199" s="38">
        <f>K163</f>
        <v>0</v>
      </c>
    </row>
    <row r="200" spans="1:11" ht="26.25" customHeight="1">
      <c r="A200" s="100" t="s">
        <v>92</v>
      </c>
      <c r="B200" s="7" t="s">
        <v>363</v>
      </c>
      <c r="C200" s="13"/>
      <c r="D200" s="13"/>
      <c r="E200" s="13"/>
      <c r="F200" s="13"/>
      <c r="G200" s="13"/>
      <c r="H200" s="38">
        <f t="shared" si="9"/>
        <v>4722723.42</v>
      </c>
      <c r="I200" s="38">
        <f>I167</f>
        <v>0</v>
      </c>
      <c r="J200" s="38">
        <f>J167</f>
        <v>4722723.42</v>
      </c>
      <c r="K200" s="38">
        <f>K167</f>
        <v>0</v>
      </c>
    </row>
    <row r="201" spans="1:11" ht="26.25" customHeight="1">
      <c r="A201" s="100" t="s">
        <v>92</v>
      </c>
      <c r="B201" s="7" t="s">
        <v>364</v>
      </c>
      <c r="C201" s="13"/>
      <c r="D201" s="13"/>
      <c r="E201" s="13"/>
      <c r="F201" s="13"/>
      <c r="G201" s="13"/>
      <c r="H201" s="38">
        <f t="shared" si="9"/>
        <v>7956197.5800000001</v>
      </c>
      <c r="I201" s="38">
        <f>I171</f>
        <v>0</v>
      </c>
      <c r="J201" s="38">
        <f>J171</f>
        <v>0</v>
      </c>
      <c r="K201" s="38">
        <f>K171</f>
        <v>7956197.5800000001</v>
      </c>
    </row>
    <row r="202" spans="1:11" ht="26.25" customHeight="1">
      <c r="A202" s="100" t="s">
        <v>92</v>
      </c>
      <c r="B202" s="7" t="s">
        <v>352</v>
      </c>
      <c r="C202" s="13"/>
      <c r="D202" s="13"/>
      <c r="E202" s="13"/>
      <c r="F202" s="13"/>
      <c r="G202" s="13"/>
      <c r="H202" s="38">
        <f t="shared" si="9"/>
        <v>6987000</v>
      </c>
      <c r="I202" s="38">
        <f>I175</f>
        <v>0</v>
      </c>
      <c r="J202" s="38">
        <f>J175</f>
        <v>0</v>
      </c>
      <c r="K202" s="38">
        <f>K175</f>
        <v>6987000</v>
      </c>
    </row>
    <row r="203" spans="1:11" ht="26.25" customHeight="1">
      <c r="A203" s="100" t="s">
        <v>92</v>
      </c>
      <c r="B203" s="7" t="s">
        <v>354</v>
      </c>
      <c r="C203" s="92"/>
      <c r="D203" s="92"/>
      <c r="E203" s="92"/>
      <c r="F203" s="92"/>
      <c r="G203" s="92"/>
      <c r="H203" s="38">
        <f t="shared" si="9"/>
        <v>720677.42</v>
      </c>
      <c r="I203" s="79">
        <f>I179</f>
        <v>0</v>
      </c>
      <c r="J203" s="79">
        <f>J179</f>
        <v>0</v>
      </c>
      <c r="K203" s="79">
        <f>K179</f>
        <v>720677.42</v>
      </c>
    </row>
    <row r="204" spans="1:11" ht="26.25" customHeight="1">
      <c r="A204" s="100" t="s">
        <v>92</v>
      </c>
      <c r="B204" s="7" t="s">
        <v>356</v>
      </c>
      <c r="C204" s="13"/>
      <c r="D204" s="13"/>
      <c r="E204" s="13"/>
      <c r="F204" s="13"/>
      <c r="G204" s="13"/>
      <c r="H204" s="38">
        <f t="shared" si="9"/>
        <v>7504973.7999999998</v>
      </c>
      <c r="I204" s="38">
        <f>I183</f>
        <v>0</v>
      </c>
      <c r="J204" s="38">
        <f>J183</f>
        <v>0</v>
      </c>
      <c r="K204" s="38">
        <f>K183</f>
        <v>7504973.7999999998</v>
      </c>
    </row>
    <row r="205" spans="1:11" ht="26.25" customHeight="1">
      <c r="A205" s="13" t="s">
        <v>286</v>
      </c>
      <c r="B205" s="33" t="s">
        <v>324</v>
      </c>
      <c r="C205" s="13"/>
      <c r="D205" s="13"/>
      <c r="E205" s="13"/>
      <c r="F205" s="13"/>
      <c r="G205" s="13"/>
      <c r="H205" s="38">
        <f t="shared" si="9"/>
        <v>29456353</v>
      </c>
      <c r="I205" s="38">
        <f>I116</f>
        <v>29456353</v>
      </c>
      <c r="J205" s="38">
        <f>J116</f>
        <v>0</v>
      </c>
      <c r="K205" s="38">
        <f>K116</f>
        <v>0</v>
      </c>
    </row>
    <row r="206" spans="1:11" ht="26.25" customHeight="1">
      <c r="A206" s="13" t="s">
        <v>286</v>
      </c>
      <c r="B206" s="7" t="s">
        <v>326</v>
      </c>
      <c r="C206" s="13"/>
      <c r="D206" s="13"/>
      <c r="E206" s="13"/>
      <c r="F206" s="13"/>
      <c r="G206" s="13"/>
      <c r="H206" s="38">
        <f t="shared" si="9"/>
        <v>155515526</v>
      </c>
      <c r="I206" s="38">
        <f>I120</f>
        <v>155515526</v>
      </c>
      <c r="J206" s="38">
        <f>J120</f>
        <v>0</v>
      </c>
      <c r="K206" s="38">
        <f>K120</f>
        <v>0</v>
      </c>
    </row>
    <row r="207" spans="1:11" ht="26.25" customHeight="1">
      <c r="A207" s="100" t="s">
        <v>286</v>
      </c>
      <c r="B207" s="78" t="s">
        <v>365</v>
      </c>
      <c r="C207" s="100"/>
      <c r="D207" s="100"/>
      <c r="E207" s="100"/>
      <c r="F207" s="100"/>
      <c r="G207" s="100"/>
      <c r="H207" s="161">
        <f t="shared" si="9"/>
        <v>39438210</v>
      </c>
      <c r="I207" s="161">
        <f>I124</f>
        <v>39438210</v>
      </c>
      <c r="J207" s="161">
        <f>J124</f>
        <v>0</v>
      </c>
      <c r="K207" s="161">
        <f>K124</f>
        <v>0</v>
      </c>
    </row>
    <row r="208" spans="1:11" ht="26.25" customHeight="1">
      <c r="A208" s="13" t="s">
        <v>286</v>
      </c>
      <c r="B208" s="7" t="s">
        <v>366</v>
      </c>
      <c r="C208" s="13"/>
      <c r="D208" s="13"/>
      <c r="E208" s="13"/>
      <c r="F208" s="13"/>
      <c r="G208" s="13"/>
      <c r="H208" s="38">
        <f t="shared" si="9"/>
        <v>47937929</v>
      </c>
      <c r="I208" s="38">
        <f>I128</f>
        <v>0</v>
      </c>
      <c r="J208" s="38">
        <f>J128</f>
        <v>47937929</v>
      </c>
      <c r="K208" s="38">
        <f>K128</f>
        <v>0</v>
      </c>
    </row>
    <row r="209" spans="1:12" ht="26.25" customHeight="1">
      <c r="A209" s="13" t="s">
        <v>286</v>
      </c>
      <c r="B209" s="7" t="s">
        <v>332</v>
      </c>
      <c r="C209" s="13"/>
      <c r="D209" s="13"/>
      <c r="E209" s="13"/>
      <c r="F209" s="13"/>
      <c r="G209" s="13"/>
      <c r="H209" s="161">
        <f t="shared" si="9"/>
        <v>41249811</v>
      </c>
      <c r="I209" s="38">
        <f>I132</f>
        <v>0</v>
      </c>
      <c r="J209" s="38">
        <f>J132</f>
        <v>41249811</v>
      </c>
      <c r="K209" s="38">
        <f>K132</f>
        <v>0</v>
      </c>
    </row>
    <row r="210" spans="1:12" ht="26.25" customHeight="1">
      <c r="A210" s="13" t="s">
        <v>286</v>
      </c>
      <c r="B210" s="7" t="s">
        <v>367</v>
      </c>
      <c r="C210" s="13"/>
      <c r="D210" s="13"/>
      <c r="E210" s="13"/>
      <c r="F210" s="13"/>
      <c r="G210" s="13"/>
      <c r="H210" s="161">
        <f t="shared" si="9"/>
        <v>118414318</v>
      </c>
      <c r="I210" s="38">
        <f>I136</f>
        <v>0</v>
      </c>
      <c r="J210" s="38">
        <f>J136</f>
        <v>118414318</v>
      </c>
      <c r="K210" s="38">
        <f>K136</f>
        <v>0</v>
      </c>
    </row>
    <row r="211" spans="1:12" ht="26.25" customHeight="1">
      <c r="A211" s="13" t="s">
        <v>286</v>
      </c>
      <c r="B211" s="7" t="s">
        <v>334</v>
      </c>
      <c r="C211" s="13"/>
      <c r="D211" s="13"/>
      <c r="E211" s="13"/>
      <c r="F211" s="13"/>
      <c r="G211" s="13"/>
      <c r="H211" s="161">
        <f t="shared" si="9"/>
        <v>4873041</v>
      </c>
      <c r="I211" s="38">
        <f>I140</f>
        <v>0</v>
      </c>
      <c r="J211" s="38">
        <f>J140</f>
        <v>4873041</v>
      </c>
      <c r="K211" s="38">
        <f>K140</f>
        <v>0</v>
      </c>
    </row>
    <row r="212" spans="1:12" ht="26.25" customHeight="1">
      <c r="A212" s="13" t="s">
        <v>286</v>
      </c>
      <c r="B212" s="7" t="s">
        <v>336</v>
      </c>
      <c r="C212" s="13"/>
      <c r="D212" s="13"/>
      <c r="E212" s="13"/>
      <c r="F212" s="13"/>
      <c r="G212" s="13"/>
      <c r="H212" s="161">
        <f t="shared" si="9"/>
        <v>4333144</v>
      </c>
      <c r="I212" s="38">
        <f>I144</f>
        <v>0</v>
      </c>
      <c r="J212" s="38">
        <f>J144</f>
        <v>4333144</v>
      </c>
      <c r="K212" s="38">
        <f>K144</f>
        <v>0</v>
      </c>
    </row>
    <row r="213" spans="1:12" ht="26.25" customHeight="1">
      <c r="A213" s="13" t="s">
        <v>286</v>
      </c>
      <c r="B213" s="7" t="s">
        <v>338</v>
      </c>
      <c r="C213" s="13"/>
      <c r="D213" s="13"/>
      <c r="E213" s="13"/>
      <c r="F213" s="13"/>
      <c r="G213" s="13"/>
      <c r="H213" s="161">
        <f t="shared" si="9"/>
        <v>7578205</v>
      </c>
      <c r="I213" s="38">
        <f>I148</f>
        <v>0</v>
      </c>
      <c r="J213" s="38">
        <f>J148</f>
        <v>7578205</v>
      </c>
      <c r="K213" s="38">
        <f>K148</f>
        <v>0</v>
      </c>
    </row>
    <row r="214" spans="1:12" ht="26.25" customHeight="1">
      <c r="A214" s="13" t="s">
        <v>286</v>
      </c>
      <c r="B214" s="7" t="s">
        <v>340</v>
      </c>
      <c r="C214" s="13"/>
      <c r="D214" s="13"/>
      <c r="E214" s="13"/>
      <c r="F214" s="13"/>
      <c r="G214" s="13"/>
      <c r="H214" s="161">
        <f t="shared" si="9"/>
        <v>8969419</v>
      </c>
      <c r="I214" s="38">
        <f>I152</f>
        <v>0</v>
      </c>
      <c r="J214" s="38">
        <f>J152</f>
        <v>8969419</v>
      </c>
      <c r="K214" s="38">
        <f>K152</f>
        <v>0</v>
      </c>
    </row>
    <row r="215" spans="1:12" ht="26.25" customHeight="1">
      <c r="A215" s="13" t="s">
        <v>286</v>
      </c>
      <c r="B215" s="7" t="s">
        <v>343</v>
      </c>
      <c r="C215" s="13"/>
      <c r="D215" s="13"/>
      <c r="E215" s="13"/>
      <c r="F215" s="13"/>
      <c r="G215" s="13"/>
      <c r="H215" s="161">
        <f t="shared" si="9"/>
        <v>10819212</v>
      </c>
      <c r="I215" s="38">
        <f>I156</f>
        <v>0</v>
      </c>
      <c r="J215" s="38">
        <f>J156</f>
        <v>10819212</v>
      </c>
      <c r="K215" s="38">
        <f>K156</f>
        <v>0</v>
      </c>
    </row>
    <row r="216" spans="1:12" ht="26.25" customHeight="1">
      <c r="A216" s="13" t="s">
        <v>286</v>
      </c>
      <c r="B216" s="7" t="s">
        <v>345</v>
      </c>
      <c r="C216" s="13"/>
      <c r="D216" s="13"/>
      <c r="E216" s="13"/>
      <c r="F216" s="13"/>
      <c r="G216" s="13"/>
      <c r="H216" s="161">
        <f t="shared" si="9"/>
        <v>7478704</v>
      </c>
      <c r="I216" s="38">
        <f>I160</f>
        <v>0</v>
      </c>
      <c r="J216" s="38">
        <f>J160</f>
        <v>7478704</v>
      </c>
      <c r="K216" s="38">
        <f>K160</f>
        <v>0</v>
      </c>
    </row>
    <row r="217" spans="1:12" ht="26.25" customHeight="1">
      <c r="A217" s="13" t="s">
        <v>286</v>
      </c>
      <c r="B217" s="7" t="s">
        <v>347</v>
      </c>
      <c r="C217" s="13"/>
      <c r="D217" s="13"/>
      <c r="E217" s="13"/>
      <c r="F217" s="13"/>
      <c r="G217" s="13"/>
      <c r="H217" s="161">
        <f t="shared" si="9"/>
        <v>12651359</v>
      </c>
      <c r="I217" s="38">
        <f>I164</f>
        <v>0</v>
      </c>
      <c r="J217" s="38">
        <f>J164</f>
        <v>12651359</v>
      </c>
      <c r="K217" s="38">
        <f>K164</f>
        <v>0</v>
      </c>
    </row>
    <row r="218" spans="1:12" ht="26.25" customHeight="1">
      <c r="A218" s="13" t="s">
        <v>286</v>
      </c>
      <c r="B218" s="7" t="s">
        <v>368</v>
      </c>
      <c r="C218" s="13"/>
      <c r="D218" s="13"/>
      <c r="E218" s="13"/>
      <c r="F218" s="13"/>
      <c r="G218" s="13"/>
      <c r="H218" s="161">
        <f t="shared" si="9"/>
        <v>89731745</v>
      </c>
      <c r="I218" s="38">
        <f>I168</f>
        <v>0</v>
      </c>
      <c r="J218" s="38">
        <f>J168</f>
        <v>89731745</v>
      </c>
      <c r="K218" s="38">
        <f>K168</f>
        <v>0</v>
      </c>
    </row>
    <row r="219" spans="1:12" ht="26.25" customHeight="1">
      <c r="A219" s="13" t="s">
        <v>286</v>
      </c>
      <c r="B219" s="7" t="s">
        <v>351</v>
      </c>
      <c r="C219" s="13"/>
      <c r="D219" s="13"/>
      <c r="E219" s="13"/>
      <c r="F219" s="13"/>
      <c r="G219" s="13"/>
      <c r="H219" s="161">
        <f t="shared" si="9"/>
        <v>93004917.620000005</v>
      </c>
      <c r="I219" s="38">
        <f>I172</f>
        <v>0</v>
      </c>
      <c r="J219" s="38">
        <f>J172</f>
        <v>0</v>
      </c>
      <c r="K219" s="38">
        <f>K172</f>
        <v>93004917.620000005</v>
      </c>
    </row>
    <row r="220" spans="1:12" ht="26.25" customHeight="1">
      <c r="A220" s="13" t="s">
        <v>286</v>
      </c>
      <c r="B220" s="7" t="s">
        <v>353</v>
      </c>
      <c r="C220" s="13"/>
      <c r="D220" s="13"/>
      <c r="E220" s="13"/>
      <c r="F220" s="13"/>
      <c r="G220" s="13"/>
      <c r="H220" s="161">
        <f t="shared" si="9"/>
        <v>44391483.5</v>
      </c>
      <c r="I220" s="38">
        <f>I176</f>
        <v>0</v>
      </c>
      <c r="J220" s="38">
        <f>J176</f>
        <v>0</v>
      </c>
      <c r="K220" s="38">
        <f>K176</f>
        <v>44391483.5</v>
      </c>
    </row>
    <row r="221" spans="1:12" ht="26.25" customHeight="1">
      <c r="A221" s="13" t="s">
        <v>286</v>
      </c>
      <c r="B221" s="7" t="s">
        <v>355</v>
      </c>
      <c r="C221" s="13"/>
      <c r="D221" s="13"/>
      <c r="E221" s="13"/>
      <c r="F221" s="13"/>
      <c r="G221" s="13"/>
      <c r="H221" s="38">
        <f t="shared" si="9"/>
        <v>13692871</v>
      </c>
      <c r="I221" s="38">
        <f>I180</f>
        <v>0</v>
      </c>
      <c r="J221" s="38">
        <f>J180</f>
        <v>0</v>
      </c>
      <c r="K221" s="38">
        <f>K180</f>
        <v>13692871</v>
      </c>
    </row>
    <row r="222" spans="1:12" ht="26.25" customHeight="1" thickBot="1">
      <c r="A222" s="23" t="s">
        <v>286</v>
      </c>
      <c r="B222" s="8" t="s">
        <v>357</v>
      </c>
      <c r="C222" s="23"/>
      <c r="D222" s="23"/>
      <c r="E222" s="23"/>
      <c r="F222" s="23"/>
      <c r="G222" s="23"/>
      <c r="H222" s="40">
        <f t="shared" si="9"/>
        <v>22000000</v>
      </c>
      <c r="I222" s="40">
        <f>I184</f>
        <v>0</v>
      </c>
      <c r="J222" s="40">
        <f>J184</f>
        <v>0</v>
      </c>
      <c r="K222" s="40">
        <f>K184</f>
        <v>22000000</v>
      </c>
    </row>
    <row r="223" spans="1:12" ht="27.75" customHeight="1" thickBot="1">
      <c r="A223" s="63" t="s">
        <v>29</v>
      </c>
      <c r="B223" s="63"/>
      <c r="C223" s="63"/>
      <c r="D223" s="63"/>
      <c r="E223" s="63"/>
      <c r="F223" s="63"/>
      <c r="G223" s="63"/>
      <c r="H223" s="65">
        <f t="shared" si="9"/>
        <v>2053531723.8600001</v>
      </c>
      <c r="I223" s="65">
        <f>SUM(I224:I280)</f>
        <v>700863707.58999991</v>
      </c>
      <c r="J223" s="65">
        <f>SUM(J224:J280)</f>
        <v>608941642.65999997</v>
      </c>
      <c r="K223" s="65">
        <f>SUM(K224:K280)</f>
        <v>743726373.61000001</v>
      </c>
      <c r="L223" s="4"/>
    </row>
    <row r="224" spans="1:12" ht="27" customHeight="1">
      <c r="A224" s="32" t="s">
        <v>88</v>
      </c>
      <c r="B224" s="7" t="s">
        <v>284</v>
      </c>
      <c r="C224" s="61"/>
      <c r="D224" s="61"/>
      <c r="E224" s="61"/>
      <c r="F224" s="61"/>
      <c r="G224" s="61"/>
      <c r="H224" s="39">
        <f t="shared" ref="H224:H280" si="10">I224+J224+K224</f>
        <v>2949997.5</v>
      </c>
      <c r="I224" s="39">
        <f t="shared" ref="I224:K225" si="11">I76</f>
        <v>2949997.5</v>
      </c>
      <c r="J224" s="39">
        <f t="shared" si="11"/>
        <v>0</v>
      </c>
      <c r="K224" s="39">
        <f t="shared" si="11"/>
        <v>0</v>
      </c>
    </row>
    <row r="225" spans="1:11" ht="27" customHeight="1">
      <c r="A225" s="13" t="s">
        <v>114</v>
      </c>
      <c r="B225" s="7" t="s">
        <v>3</v>
      </c>
      <c r="C225" s="61"/>
      <c r="D225" s="61"/>
      <c r="E225" s="61"/>
      <c r="F225" s="61"/>
      <c r="G225" s="61"/>
      <c r="H225" s="38">
        <f>I225+J225+K225</f>
        <v>199720.11</v>
      </c>
      <c r="I225" s="39">
        <f t="shared" si="11"/>
        <v>199720.11</v>
      </c>
      <c r="J225" s="39">
        <f t="shared" si="11"/>
        <v>0</v>
      </c>
      <c r="K225" s="39">
        <f t="shared" si="11"/>
        <v>0</v>
      </c>
    </row>
    <row r="226" spans="1:11" ht="26.25" customHeight="1">
      <c r="A226" s="32" t="s">
        <v>293</v>
      </c>
      <c r="B226" s="33" t="s">
        <v>304</v>
      </c>
      <c r="C226" s="60"/>
      <c r="D226" s="60"/>
      <c r="E226" s="60"/>
      <c r="F226" s="60"/>
      <c r="G226" s="60"/>
      <c r="H226" s="38">
        <f>I226+J226+K226</f>
        <v>3636362.62</v>
      </c>
      <c r="I226" s="38">
        <f t="shared" ref="I226:K238" si="12">I78</f>
        <v>3636362.62</v>
      </c>
      <c r="J226" s="38">
        <f t="shared" si="12"/>
        <v>0</v>
      </c>
      <c r="K226" s="38">
        <f t="shared" si="12"/>
        <v>0</v>
      </c>
    </row>
    <row r="227" spans="1:11" ht="26.25" customHeight="1">
      <c r="A227" s="13" t="s">
        <v>293</v>
      </c>
      <c r="B227" s="33" t="s">
        <v>305</v>
      </c>
      <c r="C227" s="61"/>
      <c r="D227" s="61"/>
      <c r="E227" s="61"/>
      <c r="F227" s="61"/>
      <c r="G227" s="61"/>
      <c r="H227" s="38">
        <f t="shared" ref="H227:H232" si="13">I227+J227+K227</f>
        <v>11278121.24</v>
      </c>
      <c r="I227" s="39">
        <f t="shared" si="12"/>
        <v>11278121.24</v>
      </c>
      <c r="J227" s="39">
        <f t="shared" si="12"/>
        <v>0</v>
      </c>
      <c r="K227" s="39">
        <f t="shared" si="12"/>
        <v>0</v>
      </c>
    </row>
    <row r="228" spans="1:11" ht="26.25" customHeight="1">
      <c r="A228" s="13" t="s">
        <v>293</v>
      </c>
      <c r="B228" s="7" t="s">
        <v>311</v>
      </c>
      <c r="C228" s="61"/>
      <c r="D228" s="61"/>
      <c r="E228" s="61"/>
      <c r="F228" s="61"/>
      <c r="G228" s="61"/>
      <c r="H228" s="38">
        <f t="shared" si="13"/>
        <v>578103.39</v>
      </c>
      <c r="I228" s="39">
        <f t="shared" si="12"/>
        <v>578103.39</v>
      </c>
      <c r="J228" s="39">
        <f t="shared" si="12"/>
        <v>0</v>
      </c>
      <c r="K228" s="39">
        <f t="shared" si="12"/>
        <v>0</v>
      </c>
    </row>
    <row r="229" spans="1:11" ht="26.25" customHeight="1">
      <c r="A229" s="13" t="s">
        <v>293</v>
      </c>
      <c r="B229" s="7" t="s">
        <v>318</v>
      </c>
      <c r="C229" s="61"/>
      <c r="D229" s="61"/>
      <c r="E229" s="61"/>
      <c r="F229" s="61"/>
      <c r="G229" s="61"/>
      <c r="H229" s="38">
        <f t="shared" si="13"/>
        <v>1395268.37</v>
      </c>
      <c r="I229" s="39">
        <f t="shared" si="12"/>
        <v>1395268.37</v>
      </c>
      <c r="J229" s="39">
        <f t="shared" si="12"/>
        <v>0</v>
      </c>
      <c r="K229" s="39">
        <f t="shared" si="12"/>
        <v>0</v>
      </c>
    </row>
    <row r="230" spans="1:11" ht="26.25" customHeight="1">
      <c r="A230" s="13" t="s">
        <v>293</v>
      </c>
      <c r="B230" s="7" t="s">
        <v>307</v>
      </c>
      <c r="C230" s="61"/>
      <c r="D230" s="61"/>
      <c r="E230" s="61"/>
      <c r="F230" s="61"/>
      <c r="G230" s="61"/>
      <c r="H230" s="38">
        <f t="shared" si="13"/>
        <v>4009221.46</v>
      </c>
      <c r="I230" s="39">
        <f t="shared" si="12"/>
        <v>0</v>
      </c>
      <c r="J230" s="39">
        <f t="shared" si="12"/>
        <v>4009221.46</v>
      </c>
      <c r="K230" s="39">
        <f t="shared" si="12"/>
        <v>0</v>
      </c>
    </row>
    <row r="231" spans="1:11" ht="26.25" customHeight="1">
      <c r="A231" s="13" t="s">
        <v>293</v>
      </c>
      <c r="B231" s="7" t="s">
        <v>319</v>
      </c>
      <c r="C231" s="61"/>
      <c r="D231" s="61"/>
      <c r="E231" s="61"/>
      <c r="F231" s="61"/>
      <c r="G231" s="61"/>
      <c r="H231" s="38">
        <f t="shared" si="13"/>
        <v>22794423.559999999</v>
      </c>
      <c r="I231" s="39">
        <f t="shared" si="12"/>
        <v>0</v>
      </c>
      <c r="J231" s="39">
        <f t="shared" si="12"/>
        <v>1452233.5</v>
      </c>
      <c r="K231" s="39">
        <f t="shared" si="12"/>
        <v>21342190.059999999</v>
      </c>
    </row>
    <row r="232" spans="1:11" ht="26.25" customHeight="1">
      <c r="A232" s="13" t="s">
        <v>293</v>
      </c>
      <c r="B232" s="50" t="s">
        <v>320</v>
      </c>
      <c r="C232" s="61"/>
      <c r="D232" s="61"/>
      <c r="E232" s="61"/>
      <c r="F232" s="61"/>
      <c r="G232" s="61"/>
      <c r="H232" s="38">
        <f t="shared" si="13"/>
        <v>20149660.43</v>
      </c>
      <c r="I232" s="39">
        <f t="shared" si="12"/>
        <v>8716331.0500000007</v>
      </c>
      <c r="J232" s="39">
        <f t="shared" si="12"/>
        <v>5902106.8399999999</v>
      </c>
      <c r="K232" s="39">
        <f t="shared" si="12"/>
        <v>5531222.54</v>
      </c>
    </row>
    <row r="233" spans="1:11" ht="26.25" customHeight="1">
      <c r="A233" s="13" t="s">
        <v>285</v>
      </c>
      <c r="B233" s="7" t="s">
        <v>306</v>
      </c>
      <c r="C233" s="61"/>
      <c r="D233" s="61"/>
      <c r="E233" s="61"/>
      <c r="F233" s="61"/>
      <c r="G233" s="61"/>
      <c r="H233" s="38">
        <f t="shared" ref="H233:H238" si="14">I233+J233+K233</f>
        <v>214284303.59999999</v>
      </c>
      <c r="I233" s="39">
        <f t="shared" si="12"/>
        <v>214284303.59999999</v>
      </c>
      <c r="J233" s="39">
        <f t="shared" si="12"/>
        <v>0</v>
      </c>
      <c r="K233" s="39">
        <f t="shared" si="12"/>
        <v>0</v>
      </c>
    </row>
    <row r="234" spans="1:11" ht="26.25" customHeight="1">
      <c r="A234" s="13" t="s">
        <v>285</v>
      </c>
      <c r="B234" s="7" t="s">
        <v>369</v>
      </c>
      <c r="C234" s="61"/>
      <c r="D234" s="61"/>
      <c r="E234" s="61"/>
      <c r="F234" s="61"/>
      <c r="G234" s="61"/>
      <c r="H234" s="38">
        <f t="shared" si="14"/>
        <v>10983964.4</v>
      </c>
      <c r="I234" s="39">
        <f t="shared" si="12"/>
        <v>10983964.4</v>
      </c>
      <c r="J234" s="39">
        <f t="shared" si="12"/>
        <v>0</v>
      </c>
      <c r="K234" s="39">
        <f t="shared" si="12"/>
        <v>0</v>
      </c>
    </row>
    <row r="235" spans="1:11" ht="26.25" customHeight="1">
      <c r="A235" s="13" t="s">
        <v>285</v>
      </c>
      <c r="B235" s="7" t="s">
        <v>370</v>
      </c>
      <c r="C235" s="60"/>
      <c r="D235" s="60"/>
      <c r="E235" s="60"/>
      <c r="F235" s="60"/>
      <c r="G235" s="60"/>
      <c r="H235" s="38">
        <f t="shared" si="14"/>
        <v>26510099</v>
      </c>
      <c r="I235" s="38">
        <f t="shared" si="12"/>
        <v>26510099</v>
      </c>
      <c r="J235" s="38">
        <f t="shared" si="12"/>
        <v>0</v>
      </c>
      <c r="K235" s="38">
        <f t="shared" si="12"/>
        <v>0</v>
      </c>
    </row>
    <row r="236" spans="1:11" ht="26.25" customHeight="1">
      <c r="A236" s="13" t="s">
        <v>285</v>
      </c>
      <c r="B236" s="7" t="s">
        <v>371</v>
      </c>
      <c r="C236" s="61"/>
      <c r="D236" s="61"/>
      <c r="E236" s="61"/>
      <c r="F236" s="61"/>
      <c r="G236" s="61"/>
      <c r="H236" s="38">
        <f t="shared" si="14"/>
        <v>76175207</v>
      </c>
      <c r="I236" s="39">
        <f t="shared" si="12"/>
        <v>0</v>
      </c>
      <c r="J236" s="39">
        <f t="shared" si="12"/>
        <v>76175207</v>
      </c>
      <c r="K236" s="39">
        <f t="shared" si="12"/>
        <v>0</v>
      </c>
    </row>
    <row r="237" spans="1:11" ht="26.25" customHeight="1">
      <c r="A237" s="13" t="s">
        <v>285</v>
      </c>
      <c r="B237" s="7" t="s">
        <v>372</v>
      </c>
      <c r="C237" s="61"/>
      <c r="D237" s="61"/>
      <c r="E237" s="61"/>
      <c r="F237" s="61"/>
      <c r="G237" s="61"/>
      <c r="H237" s="38">
        <f t="shared" si="14"/>
        <v>433094048.35999995</v>
      </c>
      <c r="I237" s="39">
        <f t="shared" si="12"/>
        <v>0</v>
      </c>
      <c r="J237" s="39">
        <f t="shared" si="12"/>
        <v>27592436.460000001</v>
      </c>
      <c r="K237" s="39">
        <f t="shared" si="12"/>
        <v>405501611.89999998</v>
      </c>
    </row>
    <row r="238" spans="1:11" ht="26.25" customHeight="1">
      <c r="A238" s="13" t="s">
        <v>287</v>
      </c>
      <c r="B238" s="7" t="s">
        <v>373</v>
      </c>
      <c r="C238" s="61"/>
      <c r="D238" s="61"/>
      <c r="E238" s="61"/>
      <c r="F238" s="61"/>
      <c r="G238" s="61"/>
      <c r="H238" s="38">
        <f t="shared" si="14"/>
        <v>382843548.19</v>
      </c>
      <c r="I238" s="39">
        <f t="shared" si="12"/>
        <v>165610290</v>
      </c>
      <c r="J238" s="39">
        <f t="shared" si="12"/>
        <v>112140030</v>
      </c>
      <c r="K238" s="39">
        <f t="shared" si="12"/>
        <v>105093228.19</v>
      </c>
    </row>
    <row r="239" spans="1:11" ht="25.5" customHeight="1">
      <c r="A239" s="32" t="s">
        <v>176</v>
      </c>
      <c r="B239" s="33" t="s">
        <v>274</v>
      </c>
      <c r="C239" s="61"/>
      <c r="D239" s="61"/>
      <c r="E239" s="61"/>
      <c r="F239" s="61"/>
      <c r="G239" s="61"/>
      <c r="H239" s="38">
        <f t="shared" si="10"/>
        <v>6000000</v>
      </c>
      <c r="I239" s="39">
        <f t="shared" ref="I239:K241" si="15">I107</f>
        <v>2000000</v>
      </c>
      <c r="J239" s="39">
        <f t="shared" si="15"/>
        <v>2000000</v>
      </c>
      <c r="K239" s="39">
        <f t="shared" si="15"/>
        <v>2000000</v>
      </c>
    </row>
    <row r="240" spans="1:11" ht="26.25" customHeight="1">
      <c r="A240" s="13" t="s">
        <v>94</v>
      </c>
      <c r="B240" s="33" t="s">
        <v>281</v>
      </c>
      <c r="C240" s="61"/>
      <c r="D240" s="61"/>
      <c r="E240" s="61"/>
      <c r="F240" s="61"/>
      <c r="G240" s="61"/>
      <c r="H240" s="38">
        <f t="shared" si="10"/>
        <v>2000000</v>
      </c>
      <c r="I240" s="39">
        <f t="shared" si="15"/>
        <v>2000000</v>
      </c>
      <c r="J240" s="39">
        <f t="shared" si="15"/>
        <v>0</v>
      </c>
      <c r="K240" s="39">
        <f t="shared" si="15"/>
        <v>0</v>
      </c>
    </row>
    <row r="241" spans="1:11" ht="27.75" customHeight="1">
      <c r="A241" s="13" t="s">
        <v>144</v>
      </c>
      <c r="B241" s="7" t="s">
        <v>274</v>
      </c>
      <c r="C241" s="60"/>
      <c r="D241" s="60"/>
      <c r="E241" s="60"/>
      <c r="F241" s="60"/>
      <c r="G241" s="60"/>
      <c r="H241" s="38">
        <f t="shared" si="10"/>
        <v>9500000</v>
      </c>
      <c r="I241" s="38">
        <f t="shared" si="15"/>
        <v>9500000</v>
      </c>
      <c r="J241" s="38">
        <f t="shared" si="15"/>
        <v>0</v>
      </c>
      <c r="K241" s="38">
        <f t="shared" si="15"/>
        <v>0</v>
      </c>
    </row>
    <row r="242" spans="1:11" ht="27.75" customHeight="1">
      <c r="A242" s="13" t="s">
        <v>89</v>
      </c>
      <c r="B242" s="7" t="s">
        <v>315</v>
      </c>
      <c r="C242" s="60"/>
      <c r="D242" s="60"/>
      <c r="E242" s="60"/>
      <c r="F242" s="60"/>
      <c r="G242" s="60"/>
      <c r="H242" s="38">
        <f t="shared" si="10"/>
        <v>0</v>
      </c>
      <c r="I242" s="38">
        <f t="shared" ref="I242:K260" si="16">I186</f>
        <v>0</v>
      </c>
      <c r="J242" s="38">
        <f t="shared" si="16"/>
        <v>0</v>
      </c>
      <c r="K242" s="38">
        <f t="shared" si="16"/>
        <v>0</v>
      </c>
    </row>
    <row r="243" spans="1:11" ht="27.75" customHeight="1">
      <c r="A243" s="100" t="s">
        <v>92</v>
      </c>
      <c r="B243" s="7" t="s">
        <v>323</v>
      </c>
      <c r="C243" s="60"/>
      <c r="D243" s="60"/>
      <c r="E243" s="60"/>
      <c r="F243" s="60"/>
      <c r="G243" s="60"/>
      <c r="H243" s="38">
        <f t="shared" si="10"/>
        <v>1550334.37</v>
      </c>
      <c r="I243" s="38">
        <f t="shared" si="16"/>
        <v>1550334.37</v>
      </c>
      <c r="J243" s="38">
        <f t="shared" si="16"/>
        <v>0</v>
      </c>
      <c r="K243" s="38">
        <f t="shared" si="16"/>
        <v>0</v>
      </c>
    </row>
    <row r="244" spans="1:11" ht="27.75" customHeight="1">
      <c r="A244" s="100" t="s">
        <v>92</v>
      </c>
      <c r="B244" s="7" t="s">
        <v>325</v>
      </c>
      <c r="C244" s="60"/>
      <c r="D244" s="60"/>
      <c r="E244" s="60"/>
      <c r="F244" s="60"/>
      <c r="G244" s="60"/>
      <c r="H244" s="38">
        <f t="shared" si="10"/>
        <v>8185027.6799999997</v>
      </c>
      <c r="I244" s="38">
        <f t="shared" si="16"/>
        <v>8185027.6799999997</v>
      </c>
      <c r="J244" s="38">
        <f t="shared" si="16"/>
        <v>0</v>
      </c>
      <c r="K244" s="38">
        <f t="shared" si="16"/>
        <v>0</v>
      </c>
    </row>
    <row r="245" spans="1:11" ht="27.75" customHeight="1">
      <c r="A245" s="100" t="s">
        <v>92</v>
      </c>
      <c r="B245" s="78" t="s">
        <v>358</v>
      </c>
      <c r="C245" s="60"/>
      <c r="D245" s="60"/>
      <c r="E245" s="60"/>
      <c r="F245" s="60"/>
      <c r="G245" s="60"/>
      <c r="H245" s="38">
        <f t="shared" si="10"/>
        <v>2075695.26</v>
      </c>
      <c r="I245" s="38">
        <f t="shared" si="16"/>
        <v>2075695.26</v>
      </c>
      <c r="J245" s="38">
        <f t="shared" si="16"/>
        <v>0</v>
      </c>
      <c r="K245" s="38">
        <f t="shared" si="16"/>
        <v>0</v>
      </c>
    </row>
    <row r="246" spans="1:11" ht="27.75" customHeight="1">
      <c r="A246" s="100" t="s">
        <v>92</v>
      </c>
      <c r="B246" s="7" t="s">
        <v>374</v>
      </c>
      <c r="C246" s="60"/>
      <c r="D246" s="60"/>
      <c r="E246" s="60"/>
      <c r="F246" s="60"/>
      <c r="G246" s="60"/>
      <c r="H246" s="38">
        <f t="shared" si="10"/>
        <v>2523048.9</v>
      </c>
      <c r="I246" s="38">
        <f t="shared" si="16"/>
        <v>0</v>
      </c>
      <c r="J246" s="38">
        <f t="shared" si="16"/>
        <v>2523048.9</v>
      </c>
      <c r="K246" s="38">
        <f t="shared" si="16"/>
        <v>0</v>
      </c>
    </row>
    <row r="247" spans="1:11" ht="27.75" customHeight="1">
      <c r="A247" s="100" t="s">
        <v>92</v>
      </c>
      <c r="B247" s="7" t="s">
        <v>360</v>
      </c>
      <c r="C247" s="60"/>
      <c r="D247" s="60"/>
      <c r="E247" s="60"/>
      <c r="F247" s="60"/>
      <c r="G247" s="60"/>
      <c r="H247" s="38">
        <f t="shared" si="10"/>
        <v>2171042.7000000002</v>
      </c>
      <c r="I247" s="38">
        <f t="shared" si="16"/>
        <v>0</v>
      </c>
      <c r="J247" s="38">
        <f t="shared" si="16"/>
        <v>2171042.7000000002</v>
      </c>
      <c r="K247" s="38">
        <f t="shared" si="16"/>
        <v>0</v>
      </c>
    </row>
    <row r="248" spans="1:11" ht="27.75" customHeight="1">
      <c r="A248" s="13" t="s">
        <v>92</v>
      </c>
      <c r="B248" s="7" t="s">
        <v>361</v>
      </c>
      <c r="C248" s="60"/>
      <c r="D248" s="60"/>
      <c r="E248" s="60"/>
      <c r="F248" s="60"/>
      <c r="G248" s="60"/>
      <c r="H248" s="38">
        <f t="shared" si="10"/>
        <v>6232332.5300000003</v>
      </c>
      <c r="I248" s="38">
        <f t="shared" si="16"/>
        <v>0</v>
      </c>
      <c r="J248" s="38">
        <f t="shared" si="16"/>
        <v>6232332.5300000003</v>
      </c>
      <c r="K248" s="38">
        <f t="shared" si="16"/>
        <v>0</v>
      </c>
    </row>
    <row r="249" spans="1:11" ht="27.75" customHeight="1">
      <c r="A249" s="100" t="s">
        <v>92</v>
      </c>
      <c r="B249" s="7" t="s">
        <v>362</v>
      </c>
      <c r="C249" s="60"/>
      <c r="D249" s="60"/>
      <c r="E249" s="60"/>
      <c r="F249" s="60"/>
      <c r="G249" s="60"/>
      <c r="H249" s="38">
        <f t="shared" si="10"/>
        <v>256475.85</v>
      </c>
      <c r="I249" s="38">
        <f t="shared" si="16"/>
        <v>0</v>
      </c>
      <c r="J249" s="38">
        <f t="shared" si="16"/>
        <v>256475.85</v>
      </c>
      <c r="K249" s="38">
        <f t="shared" si="16"/>
        <v>0</v>
      </c>
    </row>
    <row r="250" spans="1:11" ht="27.75" customHeight="1">
      <c r="A250" s="100" t="s">
        <v>92</v>
      </c>
      <c r="B250" s="7" t="s">
        <v>335</v>
      </c>
      <c r="C250" s="60"/>
      <c r="D250" s="60"/>
      <c r="E250" s="60"/>
      <c r="F250" s="60"/>
      <c r="G250" s="60"/>
      <c r="H250" s="38">
        <f t="shared" si="10"/>
        <v>228060.21</v>
      </c>
      <c r="I250" s="38">
        <f t="shared" si="16"/>
        <v>0</v>
      </c>
      <c r="J250" s="38">
        <f t="shared" si="16"/>
        <v>228060.21</v>
      </c>
      <c r="K250" s="38">
        <f t="shared" si="16"/>
        <v>0</v>
      </c>
    </row>
    <row r="251" spans="1:11" ht="27.75" customHeight="1">
      <c r="A251" s="100" t="s">
        <v>92</v>
      </c>
      <c r="B251" s="7" t="s">
        <v>337</v>
      </c>
      <c r="C251" s="60"/>
      <c r="D251" s="60"/>
      <c r="E251" s="60"/>
      <c r="F251" s="60"/>
      <c r="G251" s="60"/>
      <c r="H251" s="38">
        <f t="shared" si="10"/>
        <v>398852.9</v>
      </c>
      <c r="I251" s="38">
        <f t="shared" si="16"/>
        <v>0</v>
      </c>
      <c r="J251" s="38">
        <f t="shared" si="16"/>
        <v>398852.9</v>
      </c>
      <c r="K251" s="38">
        <f t="shared" si="16"/>
        <v>0</v>
      </c>
    </row>
    <row r="252" spans="1:11" ht="27.75" customHeight="1">
      <c r="A252" s="100" t="s">
        <v>92</v>
      </c>
      <c r="B252" s="7" t="s">
        <v>339</v>
      </c>
      <c r="C252" s="60"/>
      <c r="D252" s="60"/>
      <c r="E252" s="60"/>
      <c r="F252" s="60"/>
      <c r="G252" s="60"/>
      <c r="H252" s="38">
        <f t="shared" si="10"/>
        <v>472074.68</v>
      </c>
      <c r="I252" s="38">
        <f t="shared" si="16"/>
        <v>0</v>
      </c>
      <c r="J252" s="38">
        <f t="shared" si="16"/>
        <v>472074.68</v>
      </c>
      <c r="K252" s="38">
        <f t="shared" si="16"/>
        <v>0</v>
      </c>
    </row>
    <row r="253" spans="1:11" ht="27.75" customHeight="1">
      <c r="A253" s="100" t="s">
        <v>92</v>
      </c>
      <c r="B253" s="7" t="s">
        <v>342</v>
      </c>
      <c r="C253" s="60"/>
      <c r="D253" s="60"/>
      <c r="E253" s="60"/>
      <c r="F253" s="60"/>
      <c r="G253" s="60"/>
      <c r="H253" s="38">
        <f t="shared" si="10"/>
        <v>569432.21</v>
      </c>
      <c r="I253" s="38">
        <f t="shared" si="16"/>
        <v>0</v>
      </c>
      <c r="J253" s="38">
        <f t="shared" si="16"/>
        <v>569432.21</v>
      </c>
      <c r="K253" s="38">
        <f t="shared" si="16"/>
        <v>0</v>
      </c>
    </row>
    <row r="254" spans="1:11" ht="27.75" customHeight="1">
      <c r="A254" s="100" t="s">
        <v>92</v>
      </c>
      <c r="B254" s="7" t="s">
        <v>344</v>
      </c>
      <c r="C254" s="60"/>
      <c r="D254" s="60"/>
      <c r="E254" s="60"/>
      <c r="F254" s="60"/>
      <c r="G254" s="60"/>
      <c r="H254" s="38">
        <f t="shared" si="10"/>
        <v>393616</v>
      </c>
      <c r="I254" s="38">
        <f t="shared" si="16"/>
        <v>0</v>
      </c>
      <c r="J254" s="38">
        <f t="shared" si="16"/>
        <v>393616</v>
      </c>
      <c r="K254" s="38">
        <f t="shared" si="16"/>
        <v>0</v>
      </c>
    </row>
    <row r="255" spans="1:11" ht="27.75" customHeight="1">
      <c r="A255" s="100" t="s">
        <v>92</v>
      </c>
      <c r="B255" s="7" t="s">
        <v>346</v>
      </c>
      <c r="C255" s="60"/>
      <c r="D255" s="60"/>
      <c r="E255" s="60"/>
      <c r="F255" s="60"/>
      <c r="G255" s="60"/>
      <c r="H255" s="38">
        <f t="shared" si="10"/>
        <v>665861</v>
      </c>
      <c r="I255" s="38">
        <f t="shared" si="16"/>
        <v>0</v>
      </c>
      <c r="J255" s="38">
        <f t="shared" si="16"/>
        <v>665861</v>
      </c>
      <c r="K255" s="38">
        <f t="shared" si="16"/>
        <v>0</v>
      </c>
    </row>
    <row r="256" spans="1:11" ht="27.75" customHeight="1">
      <c r="A256" s="100" t="s">
        <v>92</v>
      </c>
      <c r="B256" s="7" t="s">
        <v>363</v>
      </c>
      <c r="C256" s="60"/>
      <c r="D256" s="60"/>
      <c r="E256" s="60"/>
      <c r="F256" s="60"/>
      <c r="G256" s="60"/>
      <c r="H256" s="38">
        <f t="shared" si="10"/>
        <v>4722723.42</v>
      </c>
      <c r="I256" s="38">
        <f t="shared" si="16"/>
        <v>0</v>
      </c>
      <c r="J256" s="38">
        <f t="shared" si="16"/>
        <v>4722723.42</v>
      </c>
      <c r="K256" s="38">
        <f t="shared" si="16"/>
        <v>0</v>
      </c>
    </row>
    <row r="257" spans="1:11" ht="27.75" customHeight="1">
      <c r="A257" s="100" t="s">
        <v>92</v>
      </c>
      <c r="B257" s="7" t="s">
        <v>364</v>
      </c>
      <c r="C257" s="60"/>
      <c r="D257" s="60"/>
      <c r="E257" s="60"/>
      <c r="F257" s="60"/>
      <c r="G257" s="60"/>
      <c r="H257" s="38">
        <f t="shared" si="10"/>
        <v>7956197.5800000001</v>
      </c>
      <c r="I257" s="38">
        <f t="shared" si="16"/>
        <v>0</v>
      </c>
      <c r="J257" s="38">
        <f t="shared" si="16"/>
        <v>0</v>
      </c>
      <c r="K257" s="38">
        <f t="shared" si="16"/>
        <v>7956197.5800000001</v>
      </c>
    </row>
    <row r="258" spans="1:11" ht="27.75" customHeight="1">
      <c r="A258" s="100" t="s">
        <v>92</v>
      </c>
      <c r="B258" s="7" t="s">
        <v>352</v>
      </c>
      <c r="C258" s="60"/>
      <c r="D258" s="60"/>
      <c r="E258" s="60"/>
      <c r="F258" s="60"/>
      <c r="G258" s="60"/>
      <c r="H258" s="38">
        <f t="shared" si="10"/>
        <v>6987000</v>
      </c>
      <c r="I258" s="38">
        <f t="shared" si="16"/>
        <v>0</v>
      </c>
      <c r="J258" s="38">
        <f t="shared" si="16"/>
        <v>0</v>
      </c>
      <c r="K258" s="38">
        <f t="shared" si="16"/>
        <v>6987000</v>
      </c>
    </row>
    <row r="259" spans="1:11" ht="27.75" customHeight="1">
      <c r="A259" s="100" t="s">
        <v>92</v>
      </c>
      <c r="B259" s="7" t="s">
        <v>354</v>
      </c>
      <c r="C259" s="60"/>
      <c r="D259" s="60"/>
      <c r="E259" s="60"/>
      <c r="F259" s="60"/>
      <c r="G259" s="60"/>
      <c r="H259" s="38">
        <f t="shared" si="10"/>
        <v>720677.42</v>
      </c>
      <c r="I259" s="38">
        <f t="shared" si="16"/>
        <v>0</v>
      </c>
      <c r="J259" s="38">
        <f t="shared" si="16"/>
        <v>0</v>
      </c>
      <c r="K259" s="38">
        <f t="shared" si="16"/>
        <v>720677.42</v>
      </c>
    </row>
    <row r="260" spans="1:11" ht="27.75" customHeight="1">
      <c r="A260" s="100" t="s">
        <v>92</v>
      </c>
      <c r="B260" s="7" t="s">
        <v>356</v>
      </c>
      <c r="C260" s="60"/>
      <c r="D260" s="60"/>
      <c r="E260" s="60"/>
      <c r="F260" s="60"/>
      <c r="G260" s="60"/>
      <c r="H260" s="38">
        <f t="shared" si="10"/>
        <v>7504973.7999999998</v>
      </c>
      <c r="I260" s="38">
        <f t="shared" si="16"/>
        <v>0</v>
      </c>
      <c r="J260" s="38">
        <f t="shared" si="16"/>
        <v>0</v>
      </c>
      <c r="K260" s="38">
        <f t="shared" si="16"/>
        <v>7504973.7999999998</v>
      </c>
    </row>
    <row r="261" spans="1:11" ht="27.75" customHeight="1">
      <c r="A261" s="13" t="s">
        <v>286</v>
      </c>
      <c r="B261" s="7" t="s">
        <v>375</v>
      </c>
      <c r="C261" s="60"/>
      <c r="D261" s="60"/>
      <c r="E261" s="60"/>
      <c r="F261" s="60"/>
      <c r="G261" s="60"/>
      <c r="H261" s="38">
        <f t="shared" si="10"/>
        <v>29456353</v>
      </c>
      <c r="I261" s="38">
        <f t="shared" ref="I261:K278" si="17">I205</f>
        <v>29456353</v>
      </c>
      <c r="J261" s="38">
        <f t="shared" si="17"/>
        <v>0</v>
      </c>
      <c r="K261" s="38">
        <f t="shared" si="17"/>
        <v>0</v>
      </c>
    </row>
    <row r="262" spans="1:11" ht="27.75" customHeight="1">
      <c r="A262" s="13" t="s">
        <v>286</v>
      </c>
      <c r="B262" s="7" t="s">
        <v>376</v>
      </c>
      <c r="C262" s="60"/>
      <c r="D262" s="60"/>
      <c r="E262" s="60"/>
      <c r="F262" s="60"/>
      <c r="G262" s="60"/>
      <c r="H262" s="38">
        <f t="shared" si="10"/>
        <v>155515526</v>
      </c>
      <c r="I262" s="38">
        <f t="shared" si="17"/>
        <v>155515526</v>
      </c>
      <c r="J262" s="38">
        <f t="shared" si="17"/>
        <v>0</v>
      </c>
      <c r="K262" s="38">
        <f t="shared" si="17"/>
        <v>0</v>
      </c>
    </row>
    <row r="263" spans="1:11" ht="27.75" customHeight="1">
      <c r="A263" s="100" t="s">
        <v>286</v>
      </c>
      <c r="B263" s="78" t="s">
        <v>377</v>
      </c>
      <c r="C263" s="60"/>
      <c r="D263" s="60"/>
      <c r="E263" s="60"/>
      <c r="F263" s="60"/>
      <c r="G263" s="60"/>
      <c r="H263" s="38">
        <f t="shared" si="10"/>
        <v>39438210</v>
      </c>
      <c r="I263" s="38">
        <f t="shared" si="17"/>
        <v>39438210</v>
      </c>
      <c r="J263" s="38">
        <f t="shared" si="17"/>
        <v>0</v>
      </c>
      <c r="K263" s="38">
        <f t="shared" si="17"/>
        <v>0</v>
      </c>
    </row>
    <row r="264" spans="1:11" ht="27.75" customHeight="1">
      <c r="A264" s="13" t="s">
        <v>286</v>
      </c>
      <c r="B264" s="7" t="s">
        <v>378</v>
      </c>
      <c r="C264" s="60"/>
      <c r="D264" s="60"/>
      <c r="E264" s="60"/>
      <c r="F264" s="60"/>
      <c r="G264" s="60"/>
      <c r="H264" s="38">
        <f t="shared" si="10"/>
        <v>47937929</v>
      </c>
      <c r="I264" s="38">
        <f t="shared" si="17"/>
        <v>0</v>
      </c>
      <c r="J264" s="38">
        <f t="shared" si="17"/>
        <v>47937929</v>
      </c>
      <c r="K264" s="38">
        <f t="shared" si="17"/>
        <v>0</v>
      </c>
    </row>
    <row r="265" spans="1:11" ht="27.75" customHeight="1">
      <c r="A265" s="13" t="s">
        <v>286</v>
      </c>
      <c r="B265" s="7" t="s">
        <v>379</v>
      </c>
      <c r="C265" s="60"/>
      <c r="D265" s="60"/>
      <c r="E265" s="60"/>
      <c r="F265" s="60"/>
      <c r="G265" s="60"/>
      <c r="H265" s="38">
        <f t="shared" si="10"/>
        <v>41249811</v>
      </c>
      <c r="I265" s="38">
        <f t="shared" si="17"/>
        <v>0</v>
      </c>
      <c r="J265" s="38">
        <f t="shared" si="17"/>
        <v>41249811</v>
      </c>
      <c r="K265" s="38">
        <f t="shared" si="17"/>
        <v>0</v>
      </c>
    </row>
    <row r="266" spans="1:11" ht="27.75" customHeight="1">
      <c r="A266" s="13" t="s">
        <v>286</v>
      </c>
      <c r="B266" s="7" t="s">
        <v>380</v>
      </c>
      <c r="C266" s="60"/>
      <c r="D266" s="60"/>
      <c r="E266" s="60"/>
      <c r="F266" s="60"/>
      <c r="G266" s="60"/>
      <c r="H266" s="38">
        <f t="shared" si="10"/>
        <v>118414318</v>
      </c>
      <c r="I266" s="38">
        <f t="shared" si="17"/>
        <v>0</v>
      </c>
      <c r="J266" s="38">
        <f t="shared" si="17"/>
        <v>118414318</v>
      </c>
      <c r="K266" s="38">
        <f t="shared" si="17"/>
        <v>0</v>
      </c>
    </row>
    <row r="267" spans="1:11" ht="27.75" customHeight="1">
      <c r="A267" s="13" t="s">
        <v>286</v>
      </c>
      <c r="B267" s="7" t="s">
        <v>381</v>
      </c>
      <c r="C267" s="60"/>
      <c r="D267" s="60"/>
      <c r="E267" s="60"/>
      <c r="F267" s="60"/>
      <c r="G267" s="60"/>
      <c r="H267" s="38">
        <f t="shared" si="10"/>
        <v>4873041</v>
      </c>
      <c r="I267" s="38">
        <f t="shared" si="17"/>
        <v>0</v>
      </c>
      <c r="J267" s="38">
        <f t="shared" si="17"/>
        <v>4873041</v>
      </c>
      <c r="K267" s="38">
        <f t="shared" si="17"/>
        <v>0</v>
      </c>
    </row>
    <row r="268" spans="1:11" ht="27.75" customHeight="1">
      <c r="A268" s="13" t="s">
        <v>286</v>
      </c>
      <c r="B268" s="7" t="s">
        <v>382</v>
      </c>
      <c r="C268" s="60"/>
      <c r="D268" s="60"/>
      <c r="E268" s="60"/>
      <c r="F268" s="60"/>
      <c r="G268" s="60"/>
      <c r="H268" s="38">
        <f t="shared" si="10"/>
        <v>4333144</v>
      </c>
      <c r="I268" s="38">
        <f t="shared" si="17"/>
        <v>0</v>
      </c>
      <c r="J268" s="38">
        <f t="shared" si="17"/>
        <v>4333144</v>
      </c>
      <c r="K268" s="38">
        <f t="shared" si="17"/>
        <v>0</v>
      </c>
    </row>
    <row r="269" spans="1:11" ht="27.75" customHeight="1">
      <c r="A269" s="13" t="s">
        <v>286</v>
      </c>
      <c r="B269" s="7" t="s">
        <v>383</v>
      </c>
      <c r="C269" s="60"/>
      <c r="D269" s="60"/>
      <c r="E269" s="60"/>
      <c r="F269" s="60"/>
      <c r="G269" s="60"/>
      <c r="H269" s="38">
        <f t="shared" si="10"/>
        <v>7578205</v>
      </c>
      <c r="I269" s="38">
        <f t="shared" si="17"/>
        <v>0</v>
      </c>
      <c r="J269" s="38">
        <f t="shared" si="17"/>
        <v>7578205</v>
      </c>
      <c r="K269" s="38">
        <f t="shared" si="17"/>
        <v>0</v>
      </c>
    </row>
    <row r="270" spans="1:11" ht="27.75" customHeight="1">
      <c r="A270" s="13" t="s">
        <v>286</v>
      </c>
      <c r="B270" s="7" t="s">
        <v>291</v>
      </c>
      <c r="C270" s="60"/>
      <c r="D270" s="60"/>
      <c r="E270" s="60"/>
      <c r="F270" s="60"/>
      <c r="G270" s="60"/>
      <c r="H270" s="38">
        <f t="shared" si="10"/>
        <v>8969419</v>
      </c>
      <c r="I270" s="38">
        <f t="shared" si="17"/>
        <v>0</v>
      </c>
      <c r="J270" s="38">
        <f t="shared" si="17"/>
        <v>8969419</v>
      </c>
      <c r="K270" s="38">
        <f t="shared" si="17"/>
        <v>0</v>
      </c>
    </row>
    <row r="271" spans="1:11" ht="27.75" customHeight="1">
      <c r="A271" s="13" t="s">
        <v>286</v>
      </c>
      <c r="B271" s="7" t="s">
        <v>384</v>
      </c>
      <c r="C271" s="60"/>
      <c r="D271" s="60"/>
      <c r="E271" s="60"/>
      <c r="F271" s="60"/>
      <c r="G271" s="60"/>
      <c r="H271" s="38">
        <f t="shared" si="10"/>
        <v>10819212</v>
      </c>
      <c r="I271" s="38">
        <f t="shared" si="17"/>
        <v>0</v>
      </c>
      <c r="J271" s="38">
        <f t="shared" si="17"/>
        <v>10819212</v>
      </c>
      <c r="K271" s="38">
        <f t="shared" si="17"/>
        <v>0</v>
      </c>
    </row>
    <row r="272" spans="1:11" ht="27.75" customHeight="1">
      <c r="A272" s="13" t="s">
        <v>286</v>
      </c>
      <c r="B272" s="7" t="s">
        <v>385</v>
      </c>
      <c r="C272" s="60"/>
      <c r="D272" s="60"/>
      <c r="E272" s="60"/>
      <c r="F272" s="60"/>
      <c r="G272" s="60"/>
      <c r="H272" s="38">
        <f t="shared" si="10"/>
        <v>7478704</v>
      </c>
      <c r="I272" s="38">
        <f t="shared" si="17"/>
        <v>0</v>
      </c>
      <c r="J272" s="38">
        <f t="shared" si="17"/>
        <v>7478704</v>
      </c>
      <c r="K272" s="38">
        <f t="shared" si="17"/>
        <v>0</v>
      </c>
    </row>
    <row r="273" spans="1:12" ht="27.75" customHeight="1">
      <c r="A273" s="13" t="s">
        <v>286</v>
      </c>
      <c r="B273" s="7" t="s">
        <v>292</v>
      </c>
      <c r="C273" s="60"/>
      <c r="D273" s="60"/>
      <c r="E273" s="60"/>
      <c r="F273" s="60"/>
      <c r="G273" s="60"/>
      <c r="H273" s="38">
        <f t="shared" si="10"/>
        <v>12651359</v>
      </c>
      <c r="I273" s="38">
        <f t="shared" si="17"/>
        <v>0</v>
      </c>
      <c r="J273" s="38">
        <f t="shared" si="17"/>
        <v>12651359</v>
      </c>
      <c r="K273" s="38">
        <f t="shared" si="17"/>
        <v>0</v>
      </c>
    </row>
    <row r="274" spans="1:12" ht="27.75" customHeight="1">
      <c r="A274" s="13" t="s">
        <v>286</v>
      </c>
      <c r="B274" s="7" t="s">
        <v>386</v>
      </c>
      <c r="C274" s="60"/>
      <c r="D274" s="60"/>
      <c r="E274" s="60"/>
      <c r="F274" s="60"/>
      <c r="G274" s="60"/>
      <c r="H274" s="38">
        <f t="shared" si="10"/>
        <v>89731745</v>
      </c>
      <c r="I274" s="38">
        <f t="shared" si="17"/>
        <v>0</v>
      </c>
      <c r="J274" s="38">
        <f t="shared" si="17"/>
        <v>89731745</v>
      </c>
      <c r="K274" s="38">
        <f t="shared" si="17"/>
        <v>0</v>
      </c>
    </row>
    <row r="275" spans="1:12" ht="27.75" customHeight="1">
      <c r="A275" s="13" t="s">
        <v>286</v>
      </c>
      <c r="B275" s="7" t="s">
        <v>387</v>
      </c>
      <c r="C275" s="60"/>
      <c r="D275" s="60"/>
      <c r="E275" s="60"/>
      <c r="F275" s="60"/>
      <c r="G275" s="60"/>
      <c r="H275" s="38">
        <f t="shared" si="10"/>
        <v>93004917.620000005</v>
      </c>
      <c r="I275" s="38">
        <f t="shared" si="17"/>
        <v>0</v>
      </c>
      <c r="J275" s="38">
        <f t="shared" si="17"/>
        <v>0</v>
      </c>
      <c r="K275" s="38">
        <f t="shared" si="17"/>
        <v>93004917.620000005</v>
      </c>
    </row>
    <row r="276" spans="1:12" ht="27.75" customHeight="1">
      <c r="A276" s="13" t="s">
        <v>286</v>
      </c>
      <c r="B276" s="7" t="s">
        <v>388</v>
      </c>
      <c r="C276" s="60"/>
      <c r="D276" s="60"/>
      <c r="E276" s="60"/>
      <c r="F276" s="60"/>
      <c r="G276" s="60"/>
      <c r="H276" s="38">
        <f t="shared" si="10"/>
        <v>44391483.5</v>
      </c>
      <c r="I276" s="38">
        <f t="shared" si="17"/>
        <v>0</v>
      </c>
      <c r="J276" s="38">
        <f t="shared" si="17"/>
        <v>0</v>
      </c>
      <c r="K276" s="38">
        <f t="shared" si="17"/>
        <v>44391483.5</v>
      </c>
    </row>
    <row r="277" spans="1:12" ht="27.75" customHeight="1">
      <c r="A277" s="13" t="s">
        <v>286</v>
      </c>
      <c r="B277" s="7" t="s">
        <v>389</v>
      </c>
      <c r="C277" s="60"/>
      <c r="D277" s="60"/>
      <c r="E277" s="60"/>
      <c r="F277" s="60"/>
      <c r="G277" s="60"/>
      <c r="H277" s="38">
        <f t="shared" si="10"/>
        <v>13692871</v>
      </c>
      <c r="I277" s="38">
        <f t="shared" si="17"/>
        <v>0</v>
      </c>
      <c r="J277" s="38">
        <f t="shared" si="17"/>
        <v>0</v>
      </c>
      <c r="K277" s="38">
        <f t="shared" si="17"/>
        <v>13692871</v>
      </c>
    </row>
    <row r="278" spans="1:12" ht="27.75" customHeight="1">
      <c r="A278" s="13" t="s">
        <v>286</v>
      </c>
      <c r="B278" s="7" t="s">
        <v>390</v>
      </c>
      <c r="C278" s="60"/>
      <c r="D278" s="60"/>
      <c r="E278" s="60"/>
      <c r="F278" s="60"/>
      <c r="G278" s="60"/>
      <c r="H278" s="38">
        <f t="shared" si="10"/>
        <v>22000000</v>
      </c>
      <c r="I278" s="38">
        <f t="shared" si="17"/>
        <v>0</v>
      </c>
      <c r="J278" s="38">
        <f t="shared" si="17"/>
        <v>0</v>
      </c>
      <c r="K278" s="38">
        <f t="shared" si="17"/>
        <v>22000000</v>
      </c>
    </row>
    <row r="279" spans="1:12" ht="26.25" customHeight="1">
      <c r="A279" s="13" t="s">
        <v>180</v>
      </c>
      <c r="B279" s="33" t="s">
        <v>278</v>
      </c>
      <c r="C279" s="60"/>
      <c r="D279" s="60"/>
      <c r="E279" s="60"/>
      <c r="F279" s="60"/>
      <c r="G279" s="60"/>
      <c r="H279" s="38">
        <f t="shared" si="10"/>
        <v>300000</v>
      </c>
      <c r="I279" s="38">
        <f t="shared" ref="I279:K280" si="18">I91</f>
        <v>300000</v>
      </c>
      <c r="J279" s="38">
        <f t="shared" si="18"/>
        <v>0</v>
      </c>
      <c r="K279" s="38">
        <f t="shared" si="18"/>
        <v>0</v>
      </c>
    </row>
    <row r="280" spans="1:12" ht="32.25" customHeight="1" thickBot="1">
      <c r="A280" s="92" t="s">
        <v>180</v>
      </c>
      <c r="B280" s="50" t="s">
        <v>280</v>
      </c>
      <c r="C280" s="164"/>
      <c r="D280" s="164"/>
      <c r="E280" s="164"/>
      <c r="F280" s="164"/>
      <c r="G280" s="164"/>
      <c r="H280" s="79">
        <f t="shared" si="10"/>
        <v>19700000</v>
      </c>
      <c r="I280" s="79">
        <f t="shared" si="18"/>
        <v>4700000</v>
      </c>
      <c r="J280" s="79">
        <f t="shared" si="18"/>
        <v>7000000</v>
      </c>
      <c r="K280" s="79">
        <f t="shared" si="18"/>
        <v>8000000</v>
      </c>
    </row>
    <row r="281" spans="1:12" ht="19.5" customHeight="1" thickBot="1">
      <c r="A281" s="238" t="s">
        <v>20</v>
      </c>
      <c r="B281" s="238"/>
      <c r="C281" s="238"/>
      <c r="D281" s="238"/>
      <c r="E281" s="238"/>
      <c r="F281" s="238"/>
      <c r="G281" s="238"/>
      <c r="H281" s="238"/>
      <c r="I281" s="238"/>
      <c r="J281" s="238"/>
      <c r="K281" s="238"/>
    </row>
    <row r="282" spans="1:12" ht="21" customHeight="1" thickBot="1">
      <c r="A282" s="230" t="s">
        <v>24</v>
      </c>
      <c r="B282" s="230"/>
      <c r="C282" s="230"/>
      <c r="D282" s="230"/>
      <c r="E282" s="230"/>
      <c r="F282" s="230"/>
      <c r="G282" s="230"/>
      <c r="H282" s="230"/>
      <c r="I282" s="230"/>
      <c r="J282" s="230"/>
      <c r="K282" s="230"/>
    </row>
    <row r="283" spans="1:12" ht="59.25" customHeight="1" thickBot="1">
      <c r="A283" s="67" t="s">
        <v>51</v>
      </c>
      <c r="B283" s="68"/>
      <c r="C283" s="43"/>
      <c r="D283" s="43"/>
      <c r="E283" s="37"/>
      <c r="F283" s="37"/>
      <c r="G283" s="37"/>
      <c r="H283" s="44">
        <f>H284</f>
        <v>206872341.58000001</v>
      </c>
      <c r="I283" s="44">
        <f>I284</f>
        <v>62782527.620000005</v>
      </c>
      <c r="J283" s="44">
        <f>J284</f>
        <v>89538529.75</v>
      </c>
      <c r="K283" s="44">
        <f>K284</f>
        <v>54551284.210000001</v>
      </c>
    </row>
    <row r="284" spans="1:12" ht="33" customHeight="1" thickBot="1">
      <c r="A284" s="112" t="s">
        <v>31</v>
      </c>
      <c r="B284" s="210"/>
      <c r="C284" s="211"/>
      <c r="D284" s="211"/>
      <c r="E284" s="113"/>
      <c r="F284" s="113"/>
      <c r="G284" s="113"/>
      <c r="H284" s="113">
        <f>I284+J284+K284</f>
        <v>206872341.58000001</v>
      </c>
      <c r="I284" s="113">
        <f>I285+I287+I293+I295+I298+I301+I304+I307+I309+I312+I315+I318+I321+I324+I327+I290</f>
        <v>62782527.620000005</v>
      </c>
      <c r="J284" s="113">
        <f>J285+J287+J293+J295+J298+J301+J304+J307+J309+J312+J315+J318+J321+J324+J327+J290</f>
        <v>89538529.75</v>
      </c>
      <c r="K284" s="113">
        <f>K285+K287+K293+K295+K298+K301+K304+K307+K309+K312+K315+K318+K321+K324+K327+K290</f>
        <v>54551284.210000001</v>
      </c>
      <c r="L284" s="4"/>
    </row>
    <row r="285" spans="1:12" ht="51">
      <c r="A285" s="54" t="s">
        <v>49</v>
      </c>
      <c r="B285" s="16" t="s">
        <v>25</v>
      </c>
      <c r="C285" s="48" t="s">
        <v>52</v>
      </c>
      <c r="D285" s="20" t="s">
        <v>50</v>
      </c>
      <c r="E285" s="52">
        <v>38069730</v>
      </c>
      <c r="F285" s="52">
        <v>1982000</v>
      </c>
      <c r="G285" s="52">
        <f>E285-F285</f>
        <v>36087730</v>
      </c>
      <c r="H285" s="11">
        <f>I285+J285+K285</f>
        <v>36087730</v>
      </c>
      <c r="I285" s="52">
        <f>SUM(I286:I286)</f>
        <v>20238620</v>
      </c>
      <c r="J285" s="52">
        <f>SUM(J286:J286)</f>
        <v>15849110</v>
      </c>
      <c r="K285" s="52">
        <f>SUM(K286:K286)</f>
        <v>0</v>
      </c>
    </row>
    <row r="286" spans="1:12" ht="26.25" thickBot="1">
      <c r="A286" s="23" t="s">
        <v>94</v>
      </c>
      <c r="B286" s="8" t="s">
        <v>275</v>
      </c>
      <c r="C286" s="18"/>
      <c r="D286" s="18"/>
      <c r="E286" s="140"/>
      <c r="F286" s="140"/>
      <c r="G286" s="140"/>
      <c r="H286" s="19">
        <f>I286+J286+K286</f>
        <v>36087730</v>
      </c>
      <c r="I286" s="19">
        <v>20238620</v>
      </c>
      <c r="J286" s="19">
        <v>15849110</v>
      </c>
      <c r="K286" s="19"/>
      <c r="L286" s="99"/>
    </row>
    <row r="287" spans="1:12" ht="54.75" customHeight="1">
      <c r="A287" s="54" t="s">
        <v>33</v>
      </c>
      <c r="B287" s="69" t="s">
        <v>25</v>
      </c>
      <c r="C287" s="48" t="s">
        <v>34</v>
      </c>
      <c r="D287" s="114" t="s">
        <v>32</v>
      </c>
      <c r="E287" s="52">
        <v>2613840</v>
      </c>
      <c r="F287" s="52">
        <v>31606</v>
      </c>
      <c r="G287" s="52">
        <f>E287-F287</f>
        <v>2582234</v>
      </c>
      <c r="H287" s="52">
        <f t="shared" ref="H287:H294" si="19">I287+J287+K287</f>
        <v>2327384</v>
      </c>
      <c r="I287" s="52">
        <f>SUM(I288:I289)</f>
        <v>2327384</v>
      </c>
      <c r="J287" s="52">
        <f>SUM(J289:J289)</f>
        <v>0</v>
      </c>
      <c r="K287" s="52">
        <f>SUM(K289:K289)</f>
        <v>0</v>
      </c>
    </row>
    <row r="288" spans="1:12" ht="26.25" customHeight="1">
      <c r="A288" s="13" t="s">
        <v>95</v>
      </c>
      <c r="B288" s="7" t="s">
        <v>273</v>
      </c>
      <c r="C288" s="35"/>
      <c r="D288" s="147"/>
      <c r="E288" s="136"/>
      <c r="F288" s="136"/>
      <c r="G288" s="136"/>
      <c r="H288" s="11">
        <f t="shared" si="19"/>
        <v>200000</v>
      </c>
      <c r="I288" s="36">
        <v>200000</v>
      </c>
      <c r="J288" s="36"/>
      <c r="K288" s="36"/>
    </row>
    <row r="289" spans="1:13" ht="26.25" thickBot="1">
      <c r="A289" s="23" t="s">
        <v>95</v>
      </c>
      <c r="B289" s="8" t="s">
        <v>274</v>
      </c>
      <c r="C289" s="71"/>
      <c r="D289" s="71"/>
      <c r="E289" s="140"/>
      <c r="F289" s="140"/>
      <c r="G289" s="140"/>
      <c r="H289" s="19">
        <f t="shared" si="19"/>
        <v>2127384</v>
      </c>
      <c r="I289" s="19">
        <v>2127384</v>
      </c>
      <c r="J289" s="19"/>
      <c r="K289" s="19"/>
      <c r="M289" s="99"/>
    </row>
    <row r="290" spans="1:13" ht="63.75">
      <c r="A290" s="54" t="s">
        <v>76</v>
      </c>
      <c r="B290" s="55" t="s">
        <v>25</v>
      </c>
      <c r="C290" s="59" t="s">
        <v>62</v>
      </c>
      <c r="D290" s="48" t="s">
        <v>50</v>
      </c>
      <c r="E290" s="66" t="s">
        <v>157</v>
      </c>
      <c r="F290" s="52">
        <v>226924.36</v>
      </c>
      <c r="G290" s="66">
        <v>5705000</v>
      </c>
      <c r="H290" s="52">
        <f t="shared" si="19"/>
        <v>5705000</v>
      </c>
      <c r="I290" s="52">
        <f>SUM(I291:I292)</f>
        <v>705000</v>
      </c>
      <c r="J290" s="52">
        <f>SUM(J291:J292)</f>
        <v>0</v>
      </c>
      <c r="K290" s="52">
        <f>SUM(K291:K292)</f>
        <v>5000000</v>
      </c>
      <c r="M290" s="99"/>
    </row>
    <row r="291" spans="1:13" ht="25.5">
      <c r="A291" s="13" t="s">
        <v>100</v>
      </c>
      <c r="B291" s="7" t="s">
        <v>273</v>
      </c>
      <c r="C291" s="73"/>
      <c r="D291" s="73"/>
      <c r="E291" s="139"/>
      <c r="F291" s="139"/>
      <c r="G291" s="139"/>
      <c r="H291" s="11">
        <f t="shared" si="19"/>
        <v>705000</v>
      </c>
      <c r="I291" s="21">
        <v>705000</v>
      </c>
      <c r="J291" s="21"/>
      <c r="K291" s="21"/>
      <c r="M291" s="99"/>
    </row>
    <row r="292" spans="1:13" ht="26.25" thickBot="1">
      <c r="A292" s="23" t="s">
        <v>95</v>
      </c>
      <c r="B292" s="8" t="s">
        <v>275</v>
      </c>
      <c r="C292" s="71"/>
      <c r="D292" s="71"/>
      <c r="E292" s="140"/>
      <c r="F292" s="140"/>
      <c r="G292" s="140"/>
      <c r="H292" s="19">
        <f t="shared" si="19"/>
        <v>5000000</v>
      </c>
      <c r="I292" s="19"/>
      <c r="J292" s="19"/>
      <c r="K292" s="19">
        <v>5000000</v>
      </c>
      <c r="M292" s="99"/>
    </row>
    <row r="293" spans="1:13" ht="42" customHeight="1">
      <c r="A293" s="51" t="s">
        <v>35</v>
      </c>
      <c r="B293" s="33" t="s">
        <v>25</v>
      </c>
      <c r="C293" s="53" t="s">
        <v>53</v>
      </c>
      <c r="D293" s="53" t="s">
        <v>32</v>
      </c>
      <c r="E293" s="79">
        <v>2088533</v>
      </c>
      <c r="F293" s="36">
        <v>401887</v>
      </c>
      <c r="G293" s="36">
        <f>E293-F293</f>
        <v>1686646</v>
      </c>
      <c r="H293" s="21">
        <f t="shared" si="19"/>
        <v>1789474</v>
      </c>
      <c r="I293" s="36">
        <f>SUM(I294:I294)</f>
        <v>1789474</v>
      </c>
      <c r="J293" s="36">
        <f>SUM(J294:J294)</f>
        <v>0</v>
      </c>
      <c r="K293" s="36">
        <f>SUM(K294:K294)</f>
        <v>0</v>
      </c>
    </row>
    <row r="294" spans="1:13" ht="26.25" thickBot="1">
      <c r="A294" s="23" t="s">
        <v>96</v>
      </c>
      <c r="B294" s="8" t="s">
        <v>275</v>
      </c>
      <c r="C294" s="71"/>
      <c r="D294" s="71"/>
      <c r="E294" s="140"/>
      <c r="F294" s="140"/>
      <c r="G294" s="140"/>
      <c r="H294" s="19">
        <f t="shared" si="19"/>
        <v>1789474</v>
      </c>
      <c r="I294" s="19">
        <v>1789474</v>
      </c>
      <c r="J294" s="19"/>
      <c r="K294" s="19"/>
      <c r="L294" s="106"/>
    </row>
    <row r="295" spans="1:13" ht="76.5">
      <c r="A295" s="54" t="s">
        <v>139</v>
      </c>
      <c r="B295" s="55" t="s">
        <v>25</v>
      </c>
      <c r="C295" s="59" t="s">
        <v>140</v>
      </c>
      <c r="D295" s="48" t="s">
        <v>50</v>
      </c>
      <c r="E295" s="66" t="s">
        <v>229</v>
      </c>
      <c r="F295" s="52">
        <v>129348.01</v>
      </c>
      <c r="G295" s="66" t="s">
        <v>230</v>
      </c>
      <c r="H295" s="52">
        <f t="shared" ref="H295:H303" si="20">I295+J295+K295</f>
        <v>44032460</v>
      </c>
      <c r="I295" s="52">
        <f>SUM(I296:I297)</f>
        <v>10701600</v>
      </c>
      <c r="J295" s="52">
        <f>SUM(J296:J297)</f>
        <v>33330860</v>
      </c>
      <c r="K295" s="52">
        <f>SUM(K296:K297)</f>
        <v>0</v>
      </c>
    </row>
    <row r="296" spans="1:13" ht="25.5">
      <c r="A296" s="13" t="s">
        <v>100</v>
      </c>
      <c r="B296" s="7" t="s">
        <v>273</v>
      </c>
      <c r="C296" s="97"/>
      <c r="D296" s="17"/>
      <c r="E296" s="177"/>
      <c r="F296" s="139"/>
      <c r="G296" s="139"/>
      <c r="H296" s="11">
        <f t="shared" si="20"/>
        <v>3089181.87</v>
      </c>
      <c r="I296" s="11">
        <v>3089181.87</v>
      </c>
      <c r="J296" s="11"/>
      <c r="K296" s="11"/>
      <c r="L296" s="173"/>
    </row>
    <row r="297" spans="1:13" ht="26.25" thickBot="1">
      <c r="A297" s="23" t="s">
        <v>99</v>
      </c>
      <c r="B297" s="8" t="s">
        <v>275</v>
      </c>
      <c r="C297" s="18"/>
      <c r="D297" s="18"/>
      <c r="E297" s="140"/>
      <c r="F297" s="140"/>
      <c r="G297" s="140"/>
      <c r="H297" s="37">
        <f t="shared" si="20"/>
        <v>40943278.130000003</v>
      </c>
      <c r="I297" s="19">
        <v>7612418.1299999999</v>
      </c>
      <c r="J297" s="19">
        <v>33330860</v>
      </c>
      <c r="K297" s="19"/>
      <c r="L297" s="173"/>
    </row>
    <row r="298" spans="1:13" ht="50.25" customHeight="1">
      <c r="A298" s="54" t="s">
        <v>161</v>
      </c>
      <c r="B298" s="55" t="s">
        <v>25</v>
      </c>
      <c r="C298" s="59" t="s">
        <v>231</v>
      </c>
      <c r="D298" s="48" t="s">
        <v>67</v>
      </c>
      <c r="E298" s="66" t="s">
        <v>163</v>
      </c>
      <c r="F298" s="52">
        <v>0</v>
      </c>
      <c r="G298" s="66" t="s">
        <v>162</v>
      </c>
      <c r="H298" s="52">
        <f t="shared" si="20"/>
        <v>17000000</v>
      </c>
      <c r="I298" s="52">
        <f>SUM(I299:I300)</f>
        <v>0</v>
      </c>
      <c r="J298" s="52">
        <f>SUM(J299:J300)</f>
        <v>2000000</v>
      </c>
      <c r="K298" s="52">
        <f>SUM(K299:K300)</f>
        <v>15000000</v>
      </c>
    </row>
    <row r="299" spans="1:13" ht="25.5">
      <c r="A299" s="13" t="s">
        <v>100</v>
      </c>
      <c r="B299" s="7" t="s">
        <v>273</v>
      </c>
      <c r="C299" s="148"/>
      <c r="D299" s="73"/>
      <c r="E299" s="139"/>
      <c r="F299" s="139"/>
      <c r="G299" s="139"/>
      <c r="H299" s="11">
        <f t="shared" si="20"/>
        <v>2000000</v>
      </c>
      <c r="I299" s="11"/>
      <c r="J299" s="11">
        <v>2000000</v>
      </c>
      <c r="K299" s="11"/>
      <c r="L299" s="98"/>
    </row>
    <row r="300" spans="1:13" ht="26.25" thickBot="1">
      <c r="A300" s="23" t="s">
        <v>99</v>
      </c>
      <c r="B300" s="8" t="s">
        <v>275</v>
      </c>
      <c r="C300" s="212"/>
      <c r="D300" s="71"/>
      <c r="E300" s="140"/>
      <c r="F300" s="140"/>
      <c r="G300" s="140"/>
      <c r="H300" s="19">
        <f t="shared" si="20"/>
        <v>15000000</v>
      </c>
      <c r="I300" s="19"/>
      <c r="J300" s="19"/>
      <c r="K300" s="19">
        <v>15000000</v>
      </c>
      <c r="L300" s="98"/>
    </row>
    <row r="301" spans="1:13" ht="63.75" customHeight="1">
      <c r="A301" s="14" t="s">
        <v>56</v>
      </c>
      <c r="B301" s="33" t="s">
        <v>25</v>
      </c>
      <c r="C301" s="34" t="s">
        <v>135</v>
      </c>
      <c r="D301" s="20" t="s">
        <v>32</v>
      </c>
      <c r="E301" s="39" t="s">
        <v>232</v>
      </c>
      <c r="F301" s="21">
        <v>10000</v>
      </c>
      <c r="G301" s="39" t="s">
        <v>233</v>
      </c>
      <c r="H301" s="36">
        <f t="shared" si="20"/>
        <v>800240</v>
      </c>
      <c r="I301" s="21">
        <f>SUM(I302:I303)</f>
        <v>800240</v>
      </c>
      <c r="J301" s="21">
        <f>SUM(J302:J303)</f>
        <v>0</v>
      </c>
      <c r="K301" s="21">
        <f>SUM(K302:K303)</f>
        <v>0</v>
      </c>
    </row>
    <row r="302" spans="1:13" ht="25.5">
      <c r="A302" s="13" t="s">
        <v>101</v>
      </c>
      <c r="B302" s="7" t="s">
        <v>273</v>
      </c>
      <c r="C302" s="80"/>
      <c r="D302" s="80"/>
      <c r="E302" s="143"/>
      <c r="F302" s="143"/>
      <c r="G302" s="143"/>
      <c r="H302" s="22">
        <f t="shared" si="20"/>
        <v>386140</v>
      </c>
      <c r="I302" s="22">
        <v>386140</v>
      </c>
      <c r="J302" s="22"/>
      <c r="K302" s="22"/>
      <c r="L302" s="174"/>
    </row>
    <row r="303" spans="1:13" ht="26.25" thickBot="1">
      <c r="A303" s="23" t="s">
        <v>102</v>
      </c>
      <c r="B303" s="8" t="s">
        <v>275</v>
      </c>
      <c r="C303" s="71"/>
      <c r="D303" s="71"/>
      <c r="E303" s="140"/>
      <c r="F303" s="140"/>
      <c r="G303" s="140"/>
      <c r="H303" s="19">
        <f t="shared" si="20"/>
        <v>414100</v>
      </c>
      <c r="I303" s="19">
        <v>414100</v>
      </c>
      <c r="J303" s="19"/>
      <c r="K303" s="19"/>
      <c r="L303" s="174"/>
    </row>
    <row r="304" spans="1:13" ht="63.75">
      <c r="A304" s="14" t="s">
        <v>57</v>
      </c>
      <c r="B304" s="33" t="s">
        <v>25</v>
      </c>
      <c r="C304" s="34" t="s">
        <v>72</v>
      </c>
      <c r="D304" s="20" t="s">
        <v>50</v>
      </c>
      <c r="E304" s="39" t="s">
        <v>169</v>
      </c>
      <c r="F304" s="21">
        <v>37500</v>
      </c>
      <c r="G304" s="39" t="s">
        <v>168</v>
      </c>
      <c r="H304" s="52">
        <f>I304+J304+K304</f>
        <v>5150030.8099999996</v>
      </c>
      <c r="I304" s="21">
        <f>SUM(I305:I306)</f>
        <v>5150030.8099999996</v>
      </c>
      <c r="J304" s="21">
        <f>SUM(J305:J306)</f>
        <v>0</v>
      </c>
      <c r="K304" s="21">
        <f>SUM(K305:K306)</f>
        <v>0</v>
      </c>
    </row>
    <row r="305" spans="1:14" ht="25.5">
      <c r="A305" s="13" t="s">
        <v>101</v>
      </c>
      <c r="B305" s="7" t="s">
        <v>273</v>
      </c>
      <c r="C305" s="53"/>
      <c r="D305" s="35"/>
      <c r="E305" s="145"/>
      <c r="F305" s="136"/>
      <c r="G305" s="145"/>
      <c r="H305" s="11">
        <f>I305+J305+K305</f>
        <v>586500</v>
      </c>
      <c r="I305" s="36">
        <v>586500</v>
      </c>
      <c r="J305" s="36"/>
      <c r="K305" s="36"/>
      <c r="L305" s="174"/>
    </row>
    <row r="306" spans="1:14" ht="26.25" thickBot="1">
      <c r="A306" s="23" t="s">
        <v>104</v>
      </c>
      <c r="B306" s="8" t="s">
        <v>274</v>
      </c>
      <c r="C306" s="71"/>
      <c r="D306" s="71"/>
      <c r="E306" s="140"/>
      <c r="F306" s="140"/>
      <c r="G306" s="140"/>
      <c r="H306" s="19">
        <f>I306+J306+K306</f>
        <v>4563530.8099999996</v>
      </c>
      <c r="I306" s="19">
        <v>4563530.8099999996</v>
      </c>
      <c r="J306" s="19"/>
      <c r="K306" s="19"/>
      <c r="L306" s="174"/>
    </row>
    <row r="307" spans="1:14" ht="64.5" customHeight="1">
      <c r="A307" s="14" t="s">
        <v>264</v>
      </c>
      <c r="B307" s="16" t="s">
        <v>25</v>
      </c>
      <c r="C307" s="20" t="s">
        <v>164</v>
      </c>
      <c r="D307" s="20" t="s">
        <v>165</v>
      </c>
      <c r="E307" s="39" t="s">
        <v>234</v>
      </c>
      <c r="F307" s="21">
        <v>82855</v>
      </c>
      <c r="G307" s="39" t="s">
        <v>235</v>
      </c>
      <c r="H307" s="36">
        <f>I307+J307+K307</f>
        <v>7883342</v>
      </c>
      <c r="I307" s="21">
        <f>SUM(I308:I308)</f>
        <v>7883342</v>
      </c>
      <c r="J307" s="21">
        <f>SUM(J308:J308)</f>
        <v>0</v>
      </c>
      <c r="K307" s="21">
        <f>SUM(K308:K308)</f>
        <v>0</v>
      </c>
    </row>
    <row r="308" spans="1:14" ht="26.25" thickBot="1">
      <c r="A308" s="23" t="s">
        <v>97</v>
      </c>
      <c r="B308" s="8" t="s">
        <v>274</v>
      </c>
      <c r="C308" s="71"/>
      <c r="D308" s="71"/>
      <c r="E308" s="140"/>
      <c r="F308" s="140"/>
      <c r="G308" s="140"/>
      <c r="H308" s="19">
        <f>I308+J308+K308</f>
        <v>7883342</v>
      </c>
      <c r="I308" s="19">
        <v>7883342</v>
      </c>
      <c r="J308" s="19"/>
      <c r="K308" s="19"/>
      <c r="L308" s="174"/>
    </row>
    <row r="309" spans="1:14" ht="51">
      <c r="A309" s="14" t="s">
        <v>58</v>
      </c>
      <c r="B309" s="33" t="s">
        <v>25</v>
      </c>
      <c r="C309" s="34" t="s">
        <v>71</v>
      </c>
      <c r="D309" s="75"/>
      <c r="E309" s="39" t="s">
        <v>166</v>
      </c>
      <c r="F309" s="21">
        <v>122348.01</v>
      </c>
      <c r="G309" s="39" t="s">
        <v>167</v>
      </c>
      <c r="H309" s="21">
        <f t="shared" ref="H309:H327" si="21">I309+J309+K309</f>
        <v>14590643.960000001</v>
      </c>
      <c r="I309" s="21">
        <f>SUM(I310:I311)</f>
        <v>830800</v>
      </c>
      <c r="J309" s="21">
        <f>SUM(J310:J311)</f>
        <v>10208559.75</v>
      </c>
      <c r="K309" s="21">
        <f>SUM(K310:K311)</f>
        <v>3551284.21</v>
      </c>
    </row>
    <row r="310" spans="1:14" ht="25.5">
      <c r="A310" s="13" t="s">
        <v>105</v>
      </c>
      <c r="B310" s="7" t="s">
        <v>273</v>
      </c>
      <c r="C310" s="53"/>
      <c r="D310" s="102"/>
      <c r="E310" s="145"/>
      <c r="F310" s="136"/>
      <c r="G310" s="145"/>
      <c r="H310" s="11">
        <f t="shared" si="21"/>
        <v>830800</v>
      </c>
      <c r="I310" s="36">
        <v>830800</v>
      </c>
      <c r="J310" s="36"/>
      <c r="K310" s="36"/>
      <c r="L310" s="174"/>
    </row>
    <row r="311" spans="1:14" ht="26.25" thickBot="1">
      <c r="A311" s="23" t="s">
        <v>105</v>
      </c>
      <c r="B311" s="8" t="s">
        <v>274</v>
      </c>
      <c r="C311" s="71"/>
      <c r="D311" s="71"/>
      <c r="E311" s="140"/>
      <c r="F311" s="140"/>
      <c r="G311" s="140"/>
      <c r="H311" s="37">
        <f t="shared" si="21"/>
        <v>13759843.960000001</v>
      </c>
      <c r="I311" s="19"/>
      <c r="J311" s="19">
        <v>10208559.75</v>
      </c>
      <c r="K311" s="19">
        <v>3551284.21</v>
      </c>
    </row>
    <row r="312" spans="1:14" ht="51">
      <c r="A312" s="54" t="s">
        <v>55</v>
      </c>
      <c r="B312" s="55" t="s">
        <v>25</v>
      </c>
      <c r="C312" s="59" t="s">
        <v>63</v>
      </c>
      <c r="D312" s="48" t="s">
        <v>50</v>
      </c>
      <c r="E312" s="66" t="s">
        <v>236</v>
      </c>
      <c r="F312" s="52">
        <v>1456564</v>
      </c>
      <c r="G312" s="66" t="s">
        <v>237</v>
      </c>
      <c r="H312" s="52">
        <f t="shared" si="21"/>
        <v>32356036.810000002</v>
      </c>
      <c r="I312" s="52">
        <f>SUM(I313:I314)</f>
        <v>12356036.810000001</v>
      </c>
      <c r="J312" s="52">
        <f>SUM(J313:J314)</f>
        <v>20000000</v>
      </c>
      <c r="K312" s="52">
        <f>SUM(K313:K314)</f>
        <v>0</v>
      </c>
    </row>
    <row r="313" spans="1:14" ht="25.5">
      <c r="A313" s="13" t="s">
        <v>105</v>
      </c>
      <c r="B313" s="7" t="s">
        <v>273</v>
      </c>
      <c r="C313" s="73"/>
      <c r="D313" s="73"/>
      <c r="E313" s="139"/>
      <c r="F313" s="139"/>
      <c r="G313" s="139"/>
      <c r="H313" s="11">
        <f t="shared" si="21"/>
        <v>2400000</v>
      </c>
      <c r="I313" s="11">
        <v>2400000</v>
      </c>
      <c r="J313" s="11"/>
      <c r="K313" s="11"/>
    </row>
    <row r="314" spans="1:14" ht="26.25" thickBot="1">
      <c r="A314" s="23" t="s">
        <v>103</v>
      </c>
      <c r="B314" s="8" t="s">
        <v>275</v>
      </c>
      <c r="C314" s="71"/>
      <c r="D314" s="71"/>
      <c r="E314" s="140"/>
      <c r="F314" s="140"/>
      <c r="G314" s="140"/>
      <c r="H314" s="19">
        <f t="shared" si="21"/>
        <v>29956036.810000002</v>
      </c>
      <c r="I314" s="19">
        <v>9956036.8100000005</v>
      </c>
      <c r="J314" s="19">
        <v>20000000</v>
      </c>
      <c r="K314" s="19"/>
      <c r="L314" s="174"/>
      <c r="M314" s="99"/>
      <c r="N314" s="99"/>
    </row>
    <row r="315" spans="1:14" ht="76.5">
      <c r="A315" s="54" t="s">
        <v>136</v>
      </c>
      <c r="B315" s="55" t="s">
        <v>25</v>
      </c>
      <c r="C315" s="48" t="s">
        <v>47</v>
      </c>
      <c r="D315" s="48" t="s">
        <v>50</v>
      </c>
      <c r="E315" s="66">
        <v>5961681</v>
      </c>
      <c r="F315" s="52">
        <v>172334</v>
      </c>
      <c r="G315" s="66">
        <f>E315-F315</f>
        <v>5789347</v>
      </c>
      <c r="H315" s="52">
        <f t="shared" si="21"/>
        <v>4500000</v>
      </c>
      <c r="I315" s="52">
        <f>SUM(I316:I317)</f>
        <v>0</v>
      </c>
      <c r="J315" s="52">
        <f>SUM(J316:J317)</f>
        <v>4500000</v>
      </c>
      <c r="K315" s="52">
        <f>SUM(K316:K317)</f>
        <v>0</v>
      </c>
    </row>
    <row r="316" spans="1:14" ht="25.5">
      <c r="A316" s="13" t="s">
        <v>106</v>
      </c>
      <c r="B316" s="7" t="s">
        <v>273</v>
      </c>
      <c r="C316" s="75"/>
      <c r="D316" s="75"/>
      <c r="E316" s="138"/>
      <c r="F316" s="138"/>
      <c r="G316" s="138"/>
      <c r="H316" s="11">
        <f t="shared" si="21"/>
        <v>100000</v>
      </c>
      <c r="I316" s="21"/>
      <c r="J316" s="21">
        <v>100000</v>
      </c>
      <c r="K316" s="21"/>
    </row>
    <row r="317" spans="1:14" ht="26.25" thickBot="1">
      <c r="A317" s="23" t="s">
        <v>107</v>
      </c>
      <c r="B317" s="8" t="s">
        <v>275</v>
      </c>
      <c r="C317" s="71"/>
      <c r="D317" s="71"/>
      <c r="E317" s="140"/>
      <c r="F317" s="140"/>
      <c r="G317" s="140"/>
      <c r="H317" s="19">
        <f t="shared" si="21"/>
        <v>4400000</v>
      </c>
      <c r="I317" s="19"/>
      <c r="J317" s="19">
        <v>4400000</v>
      </c>
      <c r="K317" s="19"/>
    </row>
    <row r="318" spans="1:14" ht="76.5">
      <c r="A318" s="14" t="s">
        <v>36</v>
      </c>
      <c r="B318" s="33" t="s">
        <v>25</v>
      </c>
      <c r="C318" s="34" t="s">
        <v>59</v>
      </c>
      <c r="D318" s="20" t="s">
        <v>67</v>
      </c>
      <c r="E318" s="39" t="s">
        <v>159</v>
      </c>
      <c r="F318" s="21">
        <v>651553.80000000005</v>
      </c>
      <c r="G318" s="39" t="s">
        <v>158</v>
      </c>
      <c r="H318" s="21">
        <f t="shared" si="21"/>
        <v>11200000</v>
      </c>
      <c r="I318" s="21">
        <f>SUM(I319:I320)</f>
        <v>0</v>
      </c>
      <c r="J318" s="21">
        <f>SUM(J319:J320)</f>
        <v>200000</v>
      </c>
      <c r="K318" s="21">
        <f>SUM(K319:K320)</f>
        <v>11000000</v>
      </c>
    </row>
    <row r="319" spans="1:14" ht="25.5">
      <c r="A319" s="13" t="s">
        <v>98</v>
      </c>
      <c r="B319" s="7" t="s">
        <v>273</v>
      </c>
      <c r="C319" s="73"/>
      <c r="D319" s="73"/>
      <c r="E319" s="139"/>
      <c r="F319" s="139"/>
      <c r="G319" s="139"/>
      <c r="H319" s="11">
        <f t="shared" si="21"/>
        <v>200000</v>
      </c>
      <c r="I319" s="11"/>
      <c r="J319" s="11">
        <v>200000</v>
      </c>
      <c r="K319" s="11"/>
    </row>
    <row r="320" spans="1:14" ht="26.25" thickBot="1">
      <c r="A320" s="23" t="s">
        <v>107</v>
      </c>
      <c r="B320" s="8" t="s">
        <v>275</v>
      </c>
      <c r="C320" s="102"/>
      <c r="D320" s="102"/>
      <c r="E320" s="136"/>
      <c r="F320" s="136"/>
      <c r="G320" s="136"/>
      <c r="H320" s="19">
        <f t="shared" si="21"/>
        <v>11000000</v>
      </c>
      <c r="I320" s="36"/>
      <c r="J320" s="36"/>
      <c r="K320" s="36">
        <v>11000000</v>
      </c>
    </row>
    <row r="321" spans="1:13" ht="38.25">
      <c r="A321" s="54" t="s">
        <v>60</v>
      </c>
      <c r="B321" s="55" t="s">
        <v>25</v>
      </c>
      <c r="C321" s="59" t="s">
        <v>73</v>
      </c>
      <c r="D321" s="48" t="s">
        <v>50</v>
      </c>
      <c r="E321" s="66" t="s">
        <v>61</v>
      </c>
      <c r="F321" s="52">
        <v>0</v>
      </c>
      <c r="G321" s="66" t="s">
        <v>61</v>
      </c>
      <c r="H321" s="52">
        <f t="shared" si="21"/>
        <v>1200000</v>
      </c>
      <c r="I321" s="52">
        <f>SUM(I322:I323)</f>
        <v>0</v>
      </c>
      <c r="J321" s="52">
        <f>SUM(J322:J323)</f>
        <v>1200000</v>
      </c>
      <c r="K321" s="52">
        <f>SUM(K322:K323)</f>
        <v>0</v>
      </c>
    </row>
    <row r="322" spans="1:13" ht="25.5">
      <c r="A322" s="13" t="s">
        <v>98</v>
      </c>
      <c r="B322" s="7" t="s">
        <v>273</v>
      </c>
      <c r="C322" s="73"/>
      <c r="D322" s="73"/>
      <c r="E322" s="139"/>
      <c r="F322" s="139"/>
      <c r="G322" s="139"/>
      <c r="H322" s="11">
        <f t="shared" si="21"/>
        <v>300000</v>
      </c>
      <c r="I322" s="11"/>
      <c r="J322" s="11">
        <v>300000</v>
      </c>
      <c r="K322" s="11"/>
    </row>
    <row r="323" spans="1:13" ht="26.25" thickBot="1">
      <c r="A323" s="23" t="s">
        <v>96</v>
      </c>
      <c r="B323" s="8" t="s">
        <v>274</v>
      </c>
      <c r="C323" s="71"/>
      <c r="D323" s="71"/>
      <c r="E323" s="140"/>
      <c r="F323" s="140"/>
      <c r="G323" s="140"/>
      <c r="H323" s="19">
        <f t="shared" si="21"/>
        <v>900000</v>
      </c>
      <c r="I323" s="19"/>
      <c r="J323" s="19">
        <v>900000</v>
      </c>
      <c r="K323" s="19"/>
    </row>
    <row r="324" spans="1:13" ht="38.25">
      <c r="A324" s="54" t="s">
        <v>77</v>
      </c>
      <c r="B324" s="55" t="s">
        <v>25</v>
      </c>
      <c r="C324" s="59" t="s">
        <v>65</v>
      </c>
      <c r="D324" s="48" t="s">
        <v>50</v>
      </c>
      <c r="E324" s="66" t="s">
        <v>160</v>
      </c>
      <c r="F324" s="52">
        <v>0</v>
      </c>
      <c r="G324" s="66" t="s">
        <v>160</v>
      </c>
      <c r="H324" s="11">
        <f t="shared" si="21"/>
        <v>21300000</v>
      </c>
      <c r="I324" s="52">
        <f>SUM(I325)</f>
        <v>0</v>
      </c>
      <c r="J324" s="52">
        <f>SUM(J325:J326)</f>
        <v>1300000</v>
      </c>
      <c r="K324" s="52">
        <f>SUM(K325:K326)</f>
        <v>20000000</v>
      </c>
    </row>
    <row r="325" spans="1:13" ht="25.5">
      <c r="A325" s="13" t="s">
        <v>108</v>
      </c>
      <c r="B325" s="7" t="s">
        <v>273</v>
      </c>
      <c r="C325" s="73"/>
      <c r="D325" s="73"/>
      <c r="E325" s="139"/>
      <c r="F325" s="139"/>
      <c r="G325" s="139"/>
      <c r="H325" s="11">
        <f t="shared" si="21"/>
        <v>1300000</v>
      </c>
      <c r="I325" s="11"/>
      <c r="J325" s="11">
        <v>1300000</v>
      </c>
      <c r="K325" s="11"/>
    </row>
    <row r="326" spans="1:13" ht="26.25" thickBot="1">
      <c r="A326" s="23" t="s">
        <v>107</v>
      </c>
      <c r="B326" s="8" t="s">
        <v>275</v>
      </c>
      <c r="C326" s="71"/>
      <c r="D326" s="71"/>
      <c r="E326" s="140"/>
      <c r="F326" s="140"/>
      <c r="G326" s="140"/>
      <c r="H326" s="19"/>
      <c r="I326" s="19"/>
      <c r="J326" s="19"/>
      <c r="K326" s="19">
        <v>20000000</v>
      </c>
    </row>
    <row r="327" spans="1:13" ht="76.5">
      <c r="A327" s="51" t="s">
        <v>78</v>
      </c>
      <c r="B327" s="50" t="s">
        <v>25</v>
      </c>
      <c r="C327" s="35" t="s">
        <v>64</v>
      </c>
      <c r="D327" s="35" t="s">
        <v>50</v>
      </c>
      <c r="E327" s="39" t="s">
        <v>147</v>
      </c>
      <c r="F327" s="36">
        <v>0</v>
      </c>
      <c r="G327" s="39" t="s">
        <v>147</v>
      </c>
      <c r="H327" s="21">
        <f t="shared" si="21"/>
        <v>950000</v>
      </c>
      <c r="I327" s="36">
        <f>SUM(I328:I329)</f>
        <v>0</v>
      </c>
      <c r="J327" s="36">
        <f>SUM(J328:J329)</f>
        <v>950000</v>
      </c>
      <c r="K327" s="36">
        <f>SUM(K328:K329)</f>
        <v>0</v>
      </c>
    </row>
    <row r="328" spans="1:13" ht="25.5">
      <c r="A328" s="13" t="s">
        <v>109</v>
      </c>
      <c r="B328" s="7" t="s">
        <v>273</v>
      </c>
      <c r="C328" s="73"/>
      <c r="D328" s="73"/>
      <c r="E328" s="11"/>
      <c r="F328" s="11"/>
      <c r="G328" s="11"/>
      <c r="H328" s="11">
        <f>I328+J328+K328</f>
        <v>150000</v>
      </c>
      <c r="I328" s="11"/>
      <c r="J328" s="11">
        <v>150000</v>
      </c>
      <c r="K328" s="11"/>
    </row>
    <row r="329" spans="1:13" ht="26.25" thickBot="1">
      <c r="A329" s="91" t="s">
        <v>110</v>
      </c>
      <c r="B329" s="8" t="s">
        <v>275</v>
      </c>
      <c r="C329" s="74"/>
      <c r="D329" s="74"/>
      <c r="E329" s="37"/>
      <c r="F329" s="37"/>
      <c r="G329" s="37"/>
      <c r="H329" s="19">
        <f>I329+J329+K329</f>
        <v>800000</v>
      </c>
      <c r="I329" s="37"/>
      <c r="J329" s="37">
        <v>800000</v>
      </c>
      <c r="K329" s="37"/>
    </row>
    <row r="330" spans="1:13" ht="51.75" thickBot="1">
      <c r="A330" s="67" t="s">
        <v>54</v>
      </c>
      <c r="B330" s="49"/>
      <c r="C330" s="74"/>
      <c r="D330" s="74"/>
      <c r="E330" s="72"/>
      <c r="F330" s="72"/>
      <c r="G330" s="72"/>
      <c r="H330" s="44">
        <f t="shared" ref="H330:H355" si="22">I330+J330+K330</f>
        <v>1684613993.4000001</v>
      </c>
      <c r="I330" s="44">
        <f>I331+I390</f>
        <v>847690113.58000004</v>
      </c>
      <c r="J330" s="44">
        <f>J331+J390</f>
        <v>705356143.02999997</v>
      </c>
      <c r="K330" s="44">
        <f>K331+K390</f>
        <v>131567736.79000001</v>
      </c>
      <c r="L330" s="111"/>
    </row>
    <row r="331" spans="1:13" ht="14.25" thickBot="1">
      <c r="A331" s="112" t="s">
        <v>119</v>
      </c>
      <c r="B331" s="90"/>
      <c r="C331" s="76"/>
      <c r="D331" s="76"/>
      <c r="E331" s="77"/>
      <c r="F331" s="77"/>
      <c r="G331" s="77"/>
      <c r="H331" s="113">
        <f t="shared" si="22"/>
        <v>746126542.00000012</v>
      </c>
      <c r="I331" s="113">
        <f>I332+I338+I344+I350+I356+I362+I368+I374+I379+I384+I387</f>
        <v>355947991.15000004</v>
      </c>
      <c r="J331" s="113">
        <f>J332+J338+J344+J350+J356+J362+J368+J374+J379+J384+J387</f>
        <v>262449197.90000001</v>
      </c>
      <c r="K331" s="113">
        <f>K332+K338+K344+K350+K356+K362+K368+K374+K379+K384+K387</f>
        <v>127729352.95</v>
      </c>
      <c r="L331" s="105"/>
    </row>
    <row r="332" spans="1:13" ht="38.25">
      <c r="A332" s="51" t="s">
        <v>120</v>
      </c>
      <c r="B332" s="50" t="s">
        <v>25</v>
      </c>
      <c r="C332" s="35" t="s">
        <v>121</v>
      </c>
      <c r="D332" s="35" t="s">
        <v>32</v>
      </c>
      <c r="E332" s="66">
        <v>144189532</v>
      </c>
      <c r="F332" s="36">
        <v>15435205.109999999</v>
      </c>
      <c r="G332" s="66">
        <f>E332-F332</f>
        <v>128754326.89</v>
      </c>
      <c r="H332" s="22">
        <f t="shared" si="22"/>
        <v>5362560.29</v>
      </c>
      <c r="I332" s="52">
        <f>SUM(I333:I334)</f>
        <v>5362560.29</v>
      </c>
      <c r="J332" s="52">
        <f>SUM(J333:J334)</f>
        <v>0</v>
      </c>
      <c r="K332" s="52">
        <f>SUM(K333:K334)</f>
        <v>0</v>
      </c>
      <c r="L332" s="110"/>
      <c r="M332" s="129"/>
    </row>
    <row r="333" spans="1:13" ht="25.5">
      <c r="A333" s="13" t="s">
        <v>133</v>
      </c>
      <c r="B333" s="7" t="s">
        <v>273</v>
      </c>
      <c r="C333" s="17"/>
      <c r="D333" s="17"/>
      <c r="E333" s="139"/>
      <c r="F333" s="139"/>
      <c r="G333" s="139"/>
      <c r="H333" s="11">
        <f t="shared" si="22"/>
        <v>3628624.26</v>
      </c>
      <c r="I333" s="11">
        <v>3628624.26</v>
      </c>
      <c r="J333" s="139"/>
      <c r="K333" s="139"/>
      <c r="L333" s="110"/>
      <c r="M333" s="106"/>
    </row>
    <row r="334" spans="1:13" ht="25.5">
      <c r="A334" s="92" t="s">
        <v>300</v>
      </c>
      <c r="B334" s="78" t="s">
        <v>391</v>
      </c>
      <c r="C334" s="102"/>
      <c r="D334" s="102"/>
      <c r="E334" s="136"/>
      <c r="F334" s="136"/>
      <c r="G334" s="136"/>
      <c r="H334" s="11">
        <f t="shared" si="22"/>
        <v>1733936.03</v>
      </c>
      <c r="I334" s="36">
        <v>1733936.03</v>
      </c>
      <c r="J334" s="136"/>
      <c r="K334" s="136"/>
      <c r="L334" s="110"/>
      <c r="M334" s="110"/>
    </row>
    <row r="335" spans="1:13" ht="39.75">
      <c r="A335" s="163" t="s">
        <v>443</v>
      </c>
      <c r="B335" s="191"/>
      <c r="C335" s="192"/>
      <c r="D335" s="192"/>
      <c r="E335" s="193"/>
      <c r="F335" s="193"/>
      <c r="G335" s="193"/>
      <c r="H335" s="194">
        <f t="shared" si="22"/>
        <v>50754.559999999998</v>
      </c>
      <c r="I335" s="194">
        <v>50754.559999999998</v>
      </c>
      <c r="J335" s="139"/>
      <c r="K335" s="139"/>
      <c r="L335" s="110"/>
      <c r="M335" s="110"/>
    </row>
    <row r="336" spans="1:13" ht="39.75">
      <c r="A336" s="163" t="s">
        <v>7</v>
      </c>
      <c r="B336" s="217"/>
      <c r="C336" s="197"/>
      <c r="D336" s="197"/>
      <c r="E336" s="198"/>
      <c r="F336" s="198"/>
      <c r="G336" s="198"/>
      <c r="H336" s="194">
        <f t="shared" si="22"/>
        <v>77146.929999999993</v>
      </c>
      <c r="I336" s="218">
        <v>77146.929999999993</v>
      </c>
      <c r="J336" s="143"/>
      <c r="K336" s="143"/>
      <c r="L336" s="110"/>
      <c r="M336" s="110"/>
    </row>
    <row r="337" spans="1:13" ht="40.5" thickBot="1">
      <c r="A337" s="56" t="s">
        <v>437</v>
      </c>
      <c r="B337" s="155"/>
      <c r="C337" s="195"/>
      <c r="D337" s="195"/>
      <c r="E337" s="196"/>
      <c r="F337" s="196"/>
      <c r="G337" s="196"/>
      <c r="H337" s="44">
        <f t="shared" si="22"/>
        <v>887189.74</v>
      </c>
      <c r="I337" s="219">
        <v>887189.74</v>
      </c>
      <c r="J337" s="140"/>
      <c r="K337" s="140"/>
      <c r="L337" s="110"/>
      <c r="M337" s="110"/>
    </row>
    <row r="338" spans="1:13" ht="39" customHeight="1">
      <c r="A338" s="14" t="s">
        <v>265</v>
      </c>
      <c r="B338" s="33" t="s">
        <v>25</v>
      </c>
      <c r="C338" s="20" t="s">
        <v>122</v>
      </c>
      <c r="D338" s="20" t="s">
        <v>32</v>
      </c>
      <c r="E338" s="39">
        <v>100503109</v>
      </c>
      <c r="F338" s="21">
        <v>23616058.329999998</v>
      </c>
      <c r="G338" s="39">
        <f>E338-F338</f>
        <v>76887050.670000002</v>
      </c>
      <c r="H338" s="21">
        <f t="shared" si="22"/>
        <v>2701626.27</v>
      </c>
      <c r="I338" s="21">
        <f>SUM(I339:I340)</f>
        <v>2701626.27</v>
      </c>
      <c r="J338" s="21">
        <f>SUM(J339:J340)</f>
        <v>0</v>
      </c>
      <c r="K338" s="21">
        <f>SUM(K339:K340)</f>
        <v>0</v>
      </c>
      <c r="L338" s="110"/>
      <c r="M338" s="129"/>
    </row>
    <row r="339" spans="1:13" ht="27" customHeight="1">
      <c r="A339" s="13" t="s">
        <v>132</v>
      </c>
      <c r="B339" s="7" t="s">
        <v>273</v>
      </c>
      <c r="C339" s="17"/>
      <c r="D339" s="17"/>
      <c r="E339" s="139"/>
      <c r="F339" s="139"/>
      <c r="G339" s="139"/>
      <c r="H339" s="11">
        <f>I339+J339+K339</f>
        <v>624338</v>
      </c>
      <c r="I339" s="11">
        <v>624338</v>
      </c>
      <c r="J339" s="139"/>
      <c r="K339" s="139"/>
      <c r="L339" s="110"/>
      <c r="M339" s="106"/>
    </row>
    <row r="340" spans="1:13" ht="25.5">
      <c r="A340" s="13" t="s">
        <v>143</v>
      </c>
      <c r="B340" s="7" t="s">
        <v>391</v>
      </c>
      <c r="C340" s="73"/>
      <c r="D340" s="73"/>
      <c r="E340" s="139"/>
      <c r="F340" s="139"/>
      <c r="G340" s="139"/>
      <c r="H340" s="11">
        <f>I340+J340+K340</f>
        <v>2077288.27</v>
      </c>
      <c r="I340" s="11">
        <v>2077288.27</v>
      </c>
      <c r="J340" s="139"/>
      <c r="K340" s="139"/>
      <c r="L340" s="110"/>
      <c r="M340" s="106"/>
    </row>
    <row r="341" spans="1:13" ht="52.5">
      <c r="A341" s="163" t="s">
        <v>224</v>
      </c>
      <c r="B341" s="191" t="s">
        <v>273</v>
      </c>
      <c r="C341" s="197"/>
      <c r="D341" s="197"/>
      <c r="E341" s="198"/>
      <c r="F341" s="198"/>
      <c r="G341" s="198"/>
      <c r="H341" s="194">
        <f>I341+J341+K341</f>
        <v>998316</v>
      </c>
      <c r="I341" s="199">
        <v>998316</v>
      </c>
      <c r="J341" s="143"/>
      <c r="K341" s="143"/>
      <c r="L341" s="110"/>
      <c r="M341" s="106"/>
    </row>
    <row r="342" spans="1:13" ht="39.75">
      <c r="A342" s="163" t="s">
        <v>438</v>
      </c>
      <c r="B342" s="191"/>
      <c r="C342" s="192"/>
      <c r="D342" s="192"/>
      <c r="E342" s="193"/>
      <c r="F342" s="193"/>
      <c r="G342" s="193"/>
      <c r="H342" s="194">
        <f>I342+J342+K342</f>
        <v>19310.490000000002</v>
      </c>
      <c r="I342" s="194">
        <v>19310.490000000002</v>
      </c>
      <c r="J342" s="139"/>
      <c r="K342" s="139"/>
      <c r="L342" s="110"/>
      <c r="M342" s="106"/>
    </row>
    <row r="343" spans="1:13" ht="40.5" thickBot="1">
      <c r="A343" s="154" t="s">
        <v>439</v>
      </c>
      <c r="B343" s="155"/>
      <c r="C343" s="195"/>
      <c r="D343" s="195"/>
      <c r="E343" s="196"/>
      <c r="F343" s="196"/>
      <c r="G343" s="196"/>
      <c r="H343" s="157">
        <f>I343+J343+K343</f>
        <v>366899.29</v>
      </c>
      <c r="I343" s="157">
        <v>366899.29</v>
      </c>
      <c r="J343" s="140"/>
      <c r="K343" s="140"/>
      <c r="L343" s="110"/>
      <c r="M343" s="106"/>
    </row>
    <row r="344" spans="1:13" ht="63.75">
      <c r="A344" s="14" t="s">
        <v>123</v>
      </c>
      <c r="B344" s="33" t="s">
        <v>25</v>
      </c>
      <c r="C344" s="20" t="s">
        <v>124</v>
      </c>
      <c r="D344" s="20" t="s">
        <v>32</v>
      </c>
      <c r="E344" s="39">
        <v>38417030</v>
      </c>
      <c r="F344" s="21">
        <v>32193600.93</v>
      </c>
      <c r="G344" s="39">
        <f>E344-F344</f>
        <v>6223429.0700000003</v>
      </c>
      <c r="H344" s="21">
        <f t="shared" si="22"/>
        <v>780556.58</v>
      </c>
      <c r="I344" s="21">
        <f>SUM(I345:I348)</f>
        <v>780556.58</v>
      </c>
      <c r="J344" s="21">
        <f>SUM(J345:J348)</f>
        <v>0</v>
      </c>
      <c r="K344" s="21">
        <f>SUM(K345:K348)</f>
        <v>0</v>
      </c>
      <c r="L344" s="110"/>
      <c r="M344" s="129"/>
    </row>
    <row r="345" spans="1:13" ht="25.5">
      <c r="A345" s="13" t="s">
        <v>133</v>
      </c>
      <c r="B345" s="7" t="s">
        <v>273</v>
      </c>
      <c r="C345" s="17"/>
      <c r="D345" s="17"/>
      <c r="E345" s="139"/>
      <c r="F345" s="139"/>
      <c r="G345" s="139"/>
      <c r="H345" s="11">
        <f t="shared" si="22"/>
        <v>118446.41</v>
      </c>
      <c r="I345" s="11">
        <v>118446.41</v>
      </c>
      <c r="J345" s="139"/>
      <c r="K345" s="139"/>
      <c r="L345" s="110"/>
      <c r="M345" s="106"/>
    </row>
    <row r="346" spans="1:13" ht="25.5">
      <c r="A346" s="13" t="s">
        <v>300</v>
      </c>
      <c r="B346" s="7" t="s">
        <v>391</v>
      </c>
      <c r="C346" s="73"/>
      <c r="D346" s="73"/>
      <c r="E346" s="139"/>
      <c r="F346" s="139"/>
      <c r="G346" s="139"/>
      <c r="H346" s="22">
        <f t="shared" si="22"/>
        <v>12982.55</v>
      </c>
      <c r="I346" s="11">
        <v>12982.55</v>
      </c>
      <c r="J346" s="139"/>
      <c r="K346" s="139"/>
      <c r="L346" s="98"/>
      <c r="M346" s="106"/>
    </row>
    <row r="347" spans="1:13" ht="25.5">
      <c r="A347" s="13" t="s">
        <v>270</v>
      </c>
      <c r="B347" s="7" t="s">
        <v>393</v>
      </c>
      <c r="C347" s="80"/>
      <c r="D347" s="80"/>
      <c r="E347" s="143"/>
      <c r="F347" s="143"/>
      <c r="G347" s="143"/>
      <c r="H347" s="22">
        <f t="shared" si="22"/>
        <v>32456.38</v>
      </c>
      <c r="I347" s="22">
        <v>32456.38</v>
      </c>
      <c r="J347" s="143"/>
      <c r="K347" s="143"/>
      <c r="L347" s="98"/>
      <c r="M347" s="106"/>
    </row>
    <row r="348" spans="1:13" ht="25.5">
      <c r="A348" s="13" t="s">
        <v>269</v>
      </c>
      <c r="B348" s="7" t="s">
        <v>392</v>
      </c>
      <c r="C348" s="80"/>
      <c r="D348" s="80"/>
      <c r="E348" s="143"/>
      <c r="F348" s="143"/>
      <c r="G348" s="143"/>
      <c r="H348" s="22">
        <f t="shared" si="22"/>
        <v>616671.24</v>
      </c>
      <c r="I348" s="22">
        <v>616671.24</v>
      </c>
      <c r="J348" s="143"/>
      <c r="K348" s="143"/>
      <c r="L348" s="106"/>
      <c r="M348" s="106"/>
    </row>
    <row r="349" spans="1:13" ht="53.25" thickBot="1">
      <c r="A349" s="154" t="s">
        <v>224</v>
      </c>
      <c r="B349" s="155" t="s">
        <v>276</v>
      </c>
      <c r="C349" s="195"/>
      <c r="D349" s="195"/>
      <c r="E349" s="196"/>
      <c r="F349" s="196"/>
      <c r="G349" s="196"/>
      <c r="H349" s="157">
        <f t="shared" si="22"/>
        <v>7905.61</v>
      </c>
      <c r="I349" s="157">
        <v>7905.61</v>
      </c>
      <c r="J349" s="140"/>
      <c r="K349" s="140"/>
      <c r="L349" s="106"/>
      <c r="M349" s="106"/>
    </row>
    <row r="350" spans="1:13" ht="69" customHeight="1">
      <c r="A350" s="51" t="s">
        <v>266</v>
      </c>
      <c r="B350" s="50" t="s">
        <v>25</v>
      </c>
      <c r="C350" s="35" t="s">
        <v>124</v>
      </c>
      <c r="D350" s="35" t="s">
        <v>32</v>
      </c>
      <c r="E350" s="39" t="s">
        <v>238</v>
      </c>
      <c r="F350" s="36">
        <v>281742.36</v>
      </c>
      <c r="G350" s="39" t="s">
        <v>148</v>
      </c>
      <c r="H350" s="21">
        <f t="shared" si="22"/>
        <v>41944342.539999999</v>
      </c>
      <c r="I350" s="36">
        <f>SUM(I351:I354)</f>
        <v>41944342.539999999</v>
      </c>
      <c r="J350" s="36">
        <f>SUM(J351:J354)</f>
        <v>0</v>
      </c>
      <c r="K350" s="36">
        <f>SUM(K351:K354)</f>
        <v>0</v>
      </c>
      <c r="L350" s="110"/>
      <c r="M350" s="129"/>
    </row>
    <row r="351" spans="1:13" ht="25.5">
      <c r="A351" s="13" t="s">
        <v>133</v>
      </c>
      <c r="B351" s="7" t="s">
        <v>273</v>
      </c>
      <c r="C351" s="17"/>
      <c r="D351" s="17"/>
      <c r="E351" s="139"/>
      <c r="F351" s="139"/>
      <c r="G351" s="139"/>
      <c r="H351" s="11">
        <f t="shared" si="22"/>
        <v>426742.54</v>
      </c>
      <c r="I351" s="11">
        <v>426742.54</v>
      </c>
      <c r="J351" s="139"/>
      <c r="K351" s="139"/>
      <c r="L351" s="110"/>
      <c r="M351" s="110"/>
    </row>
    <row r="352" spans="1:13" ht="25.5">
      <c r="A352" s="13" t="s">
        <v>154</v>
      </c>
      <c r="B352" s="7" t="s">
        <v>391</v>
      </c>
      <c r="C352" s="73"/>
      <c r="D352" s="73"/>
      <c r="E352" s="139"/>
      <c r="F352" s="139"/>
      <c r="G352" s="139"/>
      <c r="H352" s="11">
        <f t="shared" si="22"/>
        <v>0</v>
      </c>
      <c r="I352" s="11">
        <v>0</v>
      </c>
      <c r="J352" s="139"/>
      <c r="K352" s="139"/>
      <c r="L352" s="173"/>
      <c r="M352" s="106"/>
    </row>
    <row r="353" spans="1:13" ht="25.5">
      <c r="A353" s="100" t="s">
        <v>268</v>
      </c>
      <c r="B353" s="7" t="s">
        <v>394</v>
      </c>
      <c r="C353" s="73"/>
      <c r="D353" s="73"/>
      <c r="E353" s="139"/>
      <c r="F353" s="139"/>
      <c r="G353" s="139"/>
      <c r="H353" s="22">
        <f t="shared" si="22"/>
        <v>2075880</v>
      </c>
      <c r="I353" s="22">
        <v>2075880</v>
      </c>
      <c r="J353" s="139"/>
      <c r="K353" s="139"/>
      <c r="L353" s="173"/>
      <c r="M353" s="106"/>
    </row>
    <row r="354" spans="1:13" ht="25.5">
      <c r="A354" s="13" t="s">
        <v>267</v>
      </c>
      <c r="B354" s="7" t="s">
        <v>395</v>
      </c>
      <c r="C354" s="73"/>
      <c r="D354" s="73"/>
      <c r="E354" s="139"/>
      <c r="F354" s="139"/>
      <c r="G354" s="139"/>
      <c r="H354" s="11">
        <f t="shared" si="22"/>
        <v>39441720</v>
      </c>
      <c r="I354" s="11">
        <v>39441720</v>
      </c>
      <c r="J354" s="139"/>
      <c r="K354" s="139"/>
      <c r="L354" s="129"/>
      <c r="M354" s="106"/>
    </row>
    <row r="355" spans="1:13" ht="53.25" thickBot="1">
      <c r="A355" s="56" t="s">
        <v>224</v>
      </c>
      <c r="B355" s="200" t="s">
        <v>273</v>
      </c>
      <c r="C355" s="201"/>
      <c r="D355" s="201"/>
      <c r="E355" s="134"/>
      <c r="F355" s="134"/>
      <c r="G355" s="134"/>
      <c r="H355" s="44">
        <f t="shared" si="22"/>
        <v>165</v>
      </c>
      <c r="I355" s="44">
        <v>165</v>
      </c>
      <c r="J355" s="137"/>
      <c r="K355" s="137"/>
      <c r="L355" s="129"/>
      <c r="M355" s="106"/>
    </row>
    <row r="356" spans="1:13" ht="63.75">
      <c r="A356" s="54" t="s">
        <v>128</v>
      </c>
      <c r="B356" s="55" t="s">
        <v>25</v>
      </c>
      <c r="C356" s="48" t="s">
        <v>124</v>
      </c>
      <c r="D356" s="48" t="s">
        <v>32</v>
      </c>
      <c r="E356" s="66" t="s">
        <v>239</v>
      </c>
      <c r="F356" s="52">
        <v>286994.36</v>
      </c>
      <c r="G356" s="66" t="s">
        <v>149</v>
      </c>
      <c r="H356" s="52">
        <f t="shared" ref="H356:H388" si="23">I356+J356+K356</f>
        <v>42445773.159999996</v>
      </c>
      <c r="I356" s="52">
        <f>SUM(I357:I360)</f>
        <v>42445773.159999996</v>
      </c>
      <c r="J356" s="52">
        <f>SUM(J357:J360)</f>
        <v>0</v>
      </c>
      <c r="K356" s="52">
        <f>SUM(K357:K360)</f>
        <v>0</v>
      </c>
      <c r="L356" s="110"/>
      <c r="M356" s="110"/>
    </row>
    <row r="357" spans="1:13" ht="25.5">
      <c r="A357" s="13" t="s">
        <v>133</v>
      </c>
      <c r="B357" s="7" t="s">
        <v>273</v>
      </c>
      <c r="C357" s="17"/>
      <c r="D357" s="17"/>
      <c r="E357" s="139"/>
      <c r="F357" s="139"/>
      <c r="G357" s="139"/>
      <c r="H357" s="11">
        <f t="shared" si="23"/>
        <v>928173.16</v>
      </c>
      <c r="I357" s="11">
        <v>928173.16</v>
      </c>
      <c r="J357" s="139"/>
      <c r="K357" s="139"/>
      <c r="L357" s="99"/>
      <c r="M357" s="99"/>
    </row>
    <row r="358" spans="1:13" ht="25.5">
      <c r="A358" s="13" t="s">
        <v>300</v>
      </c>
      <c r="B358" s="7" t="s">
        <v>391</v>
      </c>
      <c r="C358" s="17"/>
      <c r="D358" s="17"/>
      <c r="E358" s="139"/>
      <c r="F358" s="139"/>
      <c r="G358" s="139"/>
      <c r="H358" s="11">
        <f t="shared" si="23"/>
        <v>0</v>
      </c>
      <c r="I358" s="11">
        <v>0</v>
      </c>
      <c r="J358" s="139"/>
      <c r="K358" s="139"/>
      <c r="L358" s="173"/>
      <c r="M358" s="110"/>
    </row>
    <row r="359" spans="1:13" ht="25.5">
      <c r="A359" s="100" t="s">
        <v>268</v>
      </c>
      <c r="B359" s="7" t="s">
        <v>397</v>
      </c>
      <c r="C359" s="17"/>
      <c r="D359" s="17"/>
      <c r="E359" s="139"/>
      <c r="F359" s="139"/>
      <c r="G359" s="139"/>
      <c r="H359" s="22">
        <f t="shared" si="23"/>
        <v>2075880</v>
      </c>
      <c r="I359" s="22">
        <v>2075880</v>
      </c>
      <c r="J359" s="139"/>
      <c r="K359" s="139"/>
      <c r="L359" s="173"/>
      <c r="M359" s="110"/>
    </row>
    <row r="360" spans="1:13" ht="25.5">
      <c r="A360" s="13" t="s">
        <v>267</v>
      </c>
      <c r="B360" s="7" t="s">
        <v>396</v>
      </c>
      <c r="C360" s="17"/>
      <c r="D360" s="17"/>
      <c r="E360" s="139"/>
      <c r="F360" s="139"/>
      <c r="G360" s="139"/>
      <c r="H360" s="11">
        <f t="shared" si="23"/>
        <v>39441720</v>
      </c>
      <c r="I360" s="11">
        <v>39441720</v>
      </c>
      <c r="J360" s="139"/>
      <c r="K360" s="139"/>
      <c r="M360" s="110"/>
    </row>
    <row r="361" spans="1:13" ht="53.25" thickBot="1">
      <c r="A361" s="154" t="s">
        <v>224</v>
      </c>
      <c r="B361" s="155" t="s">
        <v>273</v>
      </c>
      <c r="C361" s="203"/>
      <c r="D361" s="203"/>
      <c r="E361" s="196"/>
      <c r="F361" s="196"/>
      <c r="G361" s="196"/>
      <c r="H361" s="157">
        <f t="shared" si="23"/>
        <v>165</v>
      </c>
      <c r="I361" s="157">
        <v>165</v>
      </c>
      <c r="J361" s="140"/>
      <c r="K361" s="140"/>
      <c r="M361" s="110"/>
    </row>
    <row r="362" spans="1:13" ht="63.75">
      <c r="A362" s="54" t="s">
        <v>129</v>
      </c>
      <c r="B362" s="55" t="s">
        <v>25</v>
      </c>
      <c r="C362" s="48" t="s">
        <v>124</v>
      </c>
      <c r="D362" s="48" t="s">
        <v>32</v>
      </c>
      <c r="E362" s="66" t="s">
        <v>240</v>
      </c>
      <c r="F362" s="52">
        <v>278854.36</v>
      </c>
      <c r="G362" s="66" t="s">
        <v>153</v>
      </c>
      <c r="H362" s="52">
        <f t="shared" si="23"/>
        <v>42017600</v>
      </c>
      <c r="I362" s="52">
        <f>SUM(I363:I366)</f>
        <v>42017600</v>
      </c>
      <c r="J362" s="52">
        <f>SUM(J363:J366)</f>
        <v>0</v>
      </c>
      <c r="K362" s="52">
        <f>SUM(K363:K366)</f>
        <v>0</v>
      </c>
      <c r="L362" s="99"/>
      <c r="M362" s="99"/>
    </row>
    <row r="363" spans="1:13" ht="25.5">
      <c r="A363" s="13" t="s">
        <v>133</v>
      </c>
      <c r="B363" s="7" t="s">
        <v>273</v>
      </c>
      <c r="C363" s="17"/>
      <c r="D363" s="17"/>
      <c r="E363" s="139"/>
      <c r="F363" s="139"/>
      <c r="G363" s="139"/>
      <c r="H363" s="11">
        <f t="shared" si="23"/>
        <v>500000</v>
      </c>
      <c r="I363" s="11">
        <v>500000</v>
      </c>
      <c r="J363" s="139"/>
      <c r="K363" s="139"/>
      <c r="L363" s="99"/>
      <c r="M363" s="99"/>
    </row>
    <row r="364" spans="1:13" ht="25.5">
      <c r="A364" s="13" t="s">
        <v>300</v>
      </c>
      <c r="B364" s="7" t="s">
        <v>391</v>
      </c>
      <c r="C364" s="17"/>
      <c r="D364" s="17"/>
      <c r="E364" s="139"/>
      <c r="F364" s="139"/>
      <c r="G364" s="139"/>
      <c r="H364" s="11">
        <f t="shared" si="23"/>
        <v>0</v>
      </c>
      <c r="I364" s="11">
        <v>0</v>
      </c>
      <c r="J364" s="139"/>
      <c r="K364" s="139"/>
      <c r="L364" s="173"/>
      <c r="M364" s="110"/>
    </row>
    <row r="365" spans="1:13" ht="25.5">
      <c r="A365" s="100" t="s">
        <v>268</v>
      </c>
      <c r="B365" s="7" t="s">
        <v>398</v>
      </c>
      <c r="C365" s="180"/>
      <c r="D365" s="180"/>
      <c r="E365" s="143"/>
      <c r="F365" s="143"/>
      <c r="G365" s="143"/>
      <c r="H365" s="22">
        <f>I365+J365+K365</f>
        <v>2075880</v>
      </c>
      <c r="I365" s="22">
        <v>2075880</v>
      </c>
      <c r="J365" s="139"/>
      <c r="K365" s="139"/>
      <c r="L365" s="173"/>
      <c r="M365" s="110"/>
    </row>
    <row r="366" spans="1:13" ht="25.5">
      <c r="A366" s="13" t="s">
        <v>267</v>
      </c>
      <c r="B366" s="7" t="s">
        <v>399</v>
      </c>
      <c r="C366" s="180"/>
      <c r="D366" s="180"/>
      <c r="E366" s="143"/>
      <c r="F366" s="143"/>
      <c r="G366" s="143"/>
      <c r="H366" s="22">
        <f t="shared" si="23"/>
        <v>39441720</v>
      </c>
      <c r="I366" s="22">
        <v>39441720</v>
      </c>
      <c r="J366" s="143"/>
      <c r="K366" s="143"/>
      <c r="M366" s="110"/>
    </row>
    <row r="367" spans="1:13" ht="53.25" thickBot="1">
      <c r="A367" s="154" t="s">
        <v>224</v>
      </c>
      <c r="B367" s="155" t="s">
        <v>273</v>
      </c>
      <c r="C367" s="203"/>
      <c r="D367" s="203"/>
      <c r="E367" s="196"/>
      <c r="F367" s="196"/>
      <c r="G367" s="196"/>
      <c r="H367" s="157">
        <f t="shared" si="23"/>
        <v>165</v>
      </c>
      <c r="I367" s="157">
        <v>165</v>
      </c>
      <c r="J367" s="140"/>
      <c r="K367" s="140"/>
      <c r="M367" s="110"/>
    </row>
    <row r="368" spans="1:13" ht="63.75">
      <c r="A368" s="51" t="s">
        <v>130</v>
      </c>
      <c r="B368" s="50" t="s">
        <v>25</v>
      </c>
      <c r="C368" s="35" t="s">
        <v>124</v>
      </c>
      <c r="D368" s="35" t="s">
        <v>32</v>
      </c>
      <c r="E368" s="39" t="s">
        <v>241</v>
      </c>
      <c r="F368" s="36">
        <v>272614.36</v>
      </c>
      <c r="G368" s="39" t="s">
        <v>150</v>
      </c>
      <c r="H368" s="36">
        <f t="shared" si="23"/>
        <v>5139702.87</v>
      </c>
      <c r="I368" s="36">
        <f>SUM(I369:I372)</f>
        <v>5139702.87</v>
      </c>
      <c r="J368" s="36">
        <f>SUM(J369:J370)</f>
        <v>0</v>
      </c>
      <c r="K368" s="36">
        <f>SUM(K369:K370)</f>
        <v>0</v>
      </c>
      <c r="L368" s="99"/>
      <c r="M368" s="99"/>
    </row>
    <row r="369" spans="1:13" ht="25.5">
      <c r="A369" s="13" t="s">
        <v>133</v>
      </c>
      <c r="B369" s="7" t="s">
        <v>273</v>
      </c>
      <c r="C369" s="17"/>
      <c r="D369" s="17"/>
      <c r="E369" s="139"/>
      <c r="F369" s="139"/>
      <c r="G369" s="139"/>
      <c r="H369" s="11">
        <f t="shared" si="23"/>
        <v>500000</v>
      </c>
      <c r="I369" s="11">
        <v>500000</v>
      </c>
      <c r="J369" s="139"/>
      <c r="K369" s="139"/>
      <c r="L369" s="99"/>
      <c r="M369" s="99"/>
    </row>
    <row r="370" spans="1:13" ht="25.5">
      <c r="A370" s="100" t="s">
        <v>300</v>
      </c>
      <c r="B370" s="7" t="s">
        <v>391</v>
      </c>
      <c r="C370" s="17"/>
      <c r="D370" s="17"/>
      <c r="E370" s="139"/>
      <c r="F370" s="139"/>
      <c r="G370" s="139"/>
      <c r="H370" s="11">
        <f t="shared" si="23"/>
        <v>265670.38</v>
      </c>
      <c r="I370" s="11">
        <v>265670.38</v>
      </c>
      <c r="J370" s="181"/>
      <c r="K370" s="139"/>
      <c r="L370" s="173"/>
      <c r="M370" s="110"/>
    </row>
    <row r="371" spans="1:13" ht="25.5">
      <c r="A371" s="13" t="s">
        <v>270</v>
      </c>
      <c r="B371" s="7" t="s">
        <v>400</v>
      </c>
      <c r="C371" s="17"/>
      <c r="D371" s="17"/>
      <c r="E371" s="139"/>
      <c r="F371" s="139"/>
      <c r="G371" s="139"/>
      <c r="H371" s="11">
        <f t="shared" si="23"/>
        <v>218701.62</v>
      </c>
      <c r="I371" s="11">
        <v>218701.62</v>
      </c>
      <c r="J371" s="181"/>
      <c r="K371" s="139"/>
      <c r="L371" s="173"/>
      <c r="M371" s="110"/>
    </row>
    <row r="372" spans="1:13" ht="25.5">
      <c r="A372" s="13" t="s">
        <v>269</v>
      </c>
      <c r="B372" s="7" t="s">
        <v>401</v>
      </c>
      <c r="C372" s="17"/>
      <c r="D372" s="17"/>
      <c r="E372" s="139"/>
      <c r="F372" s="139"/>
      <c r="G372" s="139"/>
      <c r="H372" s="11">
        <f t="shared" si="23"/>
        <v>4155330.87</v>
      </c>
      <c r="I372" s="11">
        <v>4155330.87</v>
      </c>
      <c r="J372" s="139"/>
      <c r="K372" s="139"/>
      <c r="M372" s="110"/>
    </row>
    <row r="373" spans="1:13" ht="53.25" thickBot="1">
      <c r="A373" s="163" t="s">
        <v>224</v>
      </c>
      <c r="B373" s="191" t="s">
        <v>273</v>
      </c>
      <c r="C373" s="202"/>
      <c r="D373" s="202"/>
      <c r="E373" s="193"/>
      <c r="F373" s="193"/>
      <c r="G373" s="193"/>
      <c r="H373" s="194">
        <f>I373+J373+K373</f>
        <v>165</v>
      </c>
      <c r="I373" s="194">
        <v>165</v>
      </c>
      <c r="J373" s="139"/>
      <c r="K373" s="139"/>
      <c r="M373" s="110"/>
    </row>
    <row r="374" spans="1:13" ht="63.75">
      <c r="A374" s="54" t="s">
        <v>170</v>
      </c>
      <c r="B374" s="55" t="s">
        <v>25</v>
      </c>
      <c r="C374" s="48" t="s">
        <v>124</v>
      </c>
      <c r="D374" s="48" t="s">
        <v>32</v>
      </c>
      <c r="E374" s="66" t="s">
        <v>151</v>
      </c>
      <c r="F374" s="52"/>
      <c r="G374" s="66" t="s">
        <v>151</v>
      </c>
      <c r="H374" s="52">
        <f t="shared" si="23"/>
        <v>42267893.039999999</v>
      </c>
      <c r="I374" s="52">
        <f>SUM(I375:I378)</f>
        <v>42267893.039999999</v>
      </c>
      <c r="J374" s="52">
        <f>SUM(J375:J378)</f>
        <v>0</v>
      </c>
      <c r="K374" s="52">
        <f>SUM(K375:K378)</f>
        <v>0</v>
      </c>
      <c r="L374" s="99"/>
      <c r="M374" s="99"/>
    </row>
    <row r="375" spans="1:13" ht="25.5">
      <c r="A375" s="13" t="s">
        <v>133</v>
      </c>
      <c r="B375" s="7" t="s">
        <v>273</v>
      </c>
      <c r="C375" s="17"/>
      <c r="D375" s="17"/>
      <c r="E375" s="139"/>
      <c r="F375" s="139"/>
      <c r="G375" s="139"/>
      <c r="H375" s="11">
        <f t="shared" si="23"/>
        <v>750293.04</v>
      </c>
      <c r="I375" s="11">
        <v>750293.04</v>
      </c>
      <c r="J375" s="139"/>
      <c r="K375" s="139"/>
      <c r="L375" s="99"/>
      <c r="M375" s="99"/>
    </row>
    <row r="376" spans="1:13" ht="25.5">
      <c r="A376" s="100" t="s">
        <v>300</v>
      </c>
      <c r="B376" s="78" t="s">
        <v>391</v>
      </c>
      <c r="C376" s="180"/>
      <c r="D376" s="180"/>
      <c r="E376" s="143"/>
      <c r="F376" s="143"/>
      <c r="G376" s="143"/>
      <c r="H376" s="22">
        <f t="shared" si="23"/>
        <v>0</v>
      </c>
      <c r="I376" s="22">
        <v>0</v>
      </c>
      <c r="J376" s="143"/>
      <c r="K376" s="143"/>
      <c r="L376" s="173"/>
      <c r="M376" s="110"/>
    </row>
    <row r="377" spans="1:13" ht="25.5">
      <c r="A377" s="100" t="s">
        <v>268</v>
      </c>
      <c r="B377" s="7" t="s">
        <v>402</v>
      </c>
      <c r="C377" s="180"/>
      <c r="D377" s="180"/>
      <c r="E377" s="143"/>
      <c r="F377" s="143"/>
      <c r="G377" s="143"/>
      <c r="H377" s="22">
        <f t="shared" si="23"/>
        <v>2075880</v>
      </c>
      <c r="I377" s="22">
        <v>2075880</v>
      </c>
      <c r="J377" s="143"/>
      <c r="K377" s="143"/>
      <c r="L377" s="173"/>
      <c r="M377" s="110"/>
    </row>
    <row r="378" spans="1:13" ht="26.25" thickBot="1">
      <c r="A378" s="23" t="s">
        <v>267</v>
      </c>
      <c r="B378" s="49" t="s">
        <v>403</v>
      </c>
      <c r="C378" s="18"/>
      <c r="D378" s="18"/>
      <c r="E378" s="140"/>
      <c r="F378" s="140"/>
      <c r="G378" s="140"/>
      <c r="H378" s="19">
        <f t="shared" si="23"/>
        <v>39441720</v>
      </c>
      <c r="I378" s="19">
        <v>39441720</v>
      </c>
      <c r="J378" s="140"/>
      <c r="K378" s="140"/>
      <c r="M378" s="110"/>
    </row>
    <row r="379" spans="1:13" ht="63.75">
      <c r="A379" s="51" t="s">
        <v>131</v>
      </c>
      <c r="B379" s="50" t="s">
        <v>25</v>
      </c>
      <c r="C379" s="35" t="s">
        <v>124</v>
      </c>
      <c r="D379" s="35" t="s">
        <v>32</v>
      </c>
      <c r="E379" s="39" t="s">
        <v>242</v>
      </c>
      <c r="F379" s="36">
        <v>95861.47</v>
      </c>
      <c r="G379" s="39" t="s">
        <v>152</v>
      </c>
      <c r="H379" s="36">
        <f t="shared" si="23"/>
        <v>42336334.609999999</v>
      </c>
      <c r="I379" s="36">
        <f>SUM(I380:I383)</f>
        <v>42336334.609999999</v>
      </c>
      <c r="J379" s="36">
        <f>SUM(J380:J383)</f>
        <v>0</v>
      </c>
      <c r="K379" s="36">
        <f>SUM(K380:K383)</f>
        <v>0</v>
      </c>
      <c r="L379" s="99"/>
      <c r="M379" s="99"/>
    </row>
    <row r="380" spans="1:13" ht="25.5">
      <c r="A380" s="13" t="s">
        <v>133</v>
      </c>
      <c r="B380" s="7" t="s">
        <v>273</v>
      </c>
      <c r="C380" s="17"/>
      <c r="D380" s="17"/>
      <c r="E380" s="139"/>
      <c r="F380" s="139"/>
      <c r="G380" s="139"/>
      <c r="H380" s="11">
        <f t="shared" si="23"/>
        <v>818734.61</v>
      </c>
      <c r="I380" s="11">
        <v>818734.61</v>
      </c>
      <c r="J380" s="139"/>
      <c r="K380" s="139"/>
      <c r="L380" s="99"/>
      <c r="M380" s="99"/>
    </row>
    <row r="381" spans="1:13" ht="25.5">
      <c r="A381" s="13" t="s">
        <v>143</v>
      </c>
      <c r="B381" s="7" t="s">
        <v>391</v>
      </c>
      <c r="C381" s="17"/>
      <c r="D381" s="17"/>
      <c r="E381" s="139"/>
      <c r="F381" s="139"/>
      <c r="G381" s="139"/>
      <c r="H381" s="11">
        <f t="shared" si="23"/>
        <v>0</v>
      </c>
      <c r="I381" s="11">
        <v>0</v>
      </c>
      <c r="J381" s="139"/>
      <c r="K381" s="139"/>
      <c r="L381" s="173"/>
      <c r="M381" s="99"/>
    </row>
    <row r="382" spans="1:13" ht="25.5">
      <c r="A382" s="100" t="s">
        <v>268</v>
      </c>
      <c r="B382" s="7" t="s">
        <v>404</v>
      </c>
      <c r="C382" s="17"/>
      <c r="D382" s="17"/>
      <c r="E382" s="139"/>
      <c r="F382" s="139"/>
      <c r="G382" s="139"/>
      <c r="H382" s="22">
        <f t="shared" si="23"/>
        <v>2075880</v>
      </c>
      <c r="I382" s="22">
        <v>2075880</v>
      </c>
      <c r="J382" s="139"/>
      <c r="K382" s="139"/>
      <c r="L382" s="173"/>
      <c r="M382" s="99"/>
    </row>
    <row r="383" spans="1:13" ht="26.25" thickBot="1">
      <c r="A383" s="23" t="s">
        <v>267</v>
      </c>
      <c r="B383" s="8" t="s">
        <v>405</v>
      </c>
      <c r="C383" s="18"/>
      <c r="D383" s="18"/>
      <c r="E383" s="140"/>
      <c r="F383" s="140"/>
      <c r="G383" s="140"/>
      <c r="H383" s="19">
        <f t="shared" si="23"/>
        <v>39441720</v>
      </c>
      <c r="I383" s="19">
        <v>39441720</v>
      </c>
      <c r="J383" s="140"/>
      <c r="K383" s="140"/>
      <c r="M383" s="99"/>
    </row>
    <row r="384" spans="1:13" ht="38.25">
      <c r="A384" s="51" t="s">
        <v>299</v>
      </c>
      <c r="B384" s="50"/>
      <c r="C384" s="35"/>
      <c r="D384" s="35"/>
      <c r="E384" s="136"/>
      <c r="F384" s="136"/>
      <c r="G384" s="136"/>
      <c r="H384" s="36">
        <f t="shared" si="23"/>
        <v>262176200.74000001</v>
      </c>
      <c r="I384" s="36">
        <f>SUM(I385:I386)</f>
        <v>130951601.79000001</v>
      </c>
      <c r="J384" s="36">
        <f>SUM(J385:J386)</f>
        <v>131224598.95</v>
      </c>
      <c r="K384" s="36">
        <f>SUM(K385:K386)</f>
        <v>0</v>
      </c>
      <c r="M384" s="99"/>
    </row>
    <row r="385" spans="1:14" ht="25.5">
      <c r="A385" s="13" t="s">
        <v>298</v>
      </c>
      <c r="B385" s="7" t="s">
        <v>406</v>
      </c>
      <c r="C385" s="17"/>
      <c r="D385" s="17"/>
      <c r="E385" s="139"/>
      <c r="F385" s="139"/>
      <c r="G385" s="139"/>
      <c r="H385" s="11">
        <f t="shared" si="23"/>
        <v>13108810.039999999</v>
      </c>
      <c r="I385" s="11">
        <v>6547580.0899999999</v>
      </c>
      <c r="J385" s="11">
        <v>6561229.9500000002</v>
      </c>
      <c r="K385" s="139"/>
      <c r="L385" s="173"/>
      <c r="M385" s="99"/>
    </row>
    <row r="386" spans="1:14" ht="26.25" thickBot="1">
      <c r="A386" s="23" t="s">
        <v>297</v>
      </c>
      <c r="B386" s="49" t="s">
        <v>407</v>
      </c>
      <c r="C386" s="43"/>
      <c r="D386" s="43"/>
      <c r="E386" s="137"/>
      <c r="F386" s="137"/>
      <c r="G386" s="137"/>
      <c r="H386" s="37">
        <f t="shared" si="23"/>
        <v>249067390.69999999</v>
      </c>
      <c r="I386" s="37">
        <v>124404021.7</v>
      </c>
      <c r="J386" s="37">
        <v>124663369</v>
      </c>
      <c r="K386" s="37"/>
      <c r="M386" s="99"/>
    </row>
    <row r="387" spans="1:14" ht="38.25">
      <c r="A387" s="51" t="s">
        <v>296</v>
      </c>
      <c r="B387" s="50"/>
      <c r="C387" s="35"/>
      <c r="D387" s="35"/>
      <c r="E387" s="136"/>
      <c r="F387" s="136"/>
      <c r="G387" s="136"/>
      <c r="H387" s="36">
        <f t="shared" si="23"/>
        <v>258953951.90000001</v>
      </c>
      <c r="I387" s="36">
        <f>SUM(I388:I389)</f>
        <v>0</v>
      </c>
      <c r="J387" s="36">
        <f>SUM(J388:J389)</f>
        <v>131224598.95</v>
      </c>
      <c r="K387" s="36">
        <f>SUM(K388:K389)</f>
        <v>127729352.95</v>
      </c>
      <c r="M387" s="99"/>
    </row>
    <row r="388" spans="1:14" ht="25.5">
      <c r="A388" s="13" t="s">
        <v>298</v>
      </c>
      <c r="B388" s="7" t="s">
        <v>408</v>
      </c>
      <c r="C388" s="17"/>
      <c r="D388" s="17"/>
      <c r="E388" s="139"/>
      <c r="F388" s="139"/>
      <c r="G388" s="139"/>
      <c r="H388" s="11">
        <f t="shared" si="23"/>
        <v>9931561.9000000004</v>
      </c>
      <c r="I388" s="11"/>
      <c r="J388" s="11">
        <v>6561229.9500000002</v>
      </c>
      <c r="K388" s="11">
        <v>3370331.95</v>
      </c>
      <c r="M388" s="174"/>
      <c r="N388" s="174"/>
    </row>
    <row r="389" spans="1:14" ht="26.25" thickBot="1">
      <c r="A389" s="23" t="s">
        <v>297</v>
      </c>
      <c r="B389" s="8" t="s">
        <v>409</v>
      </c>
      <c r="C389" s="43"/>
      <c r="D389" s="43"/>
      <c r="E389" s="137"/>
      <c r="F389" s="137"/>
      <c r="G389" s="137"/>
      <c r="H389" s="37">
        <f>I389+J389+K389</f>
        <v>249022390</v>
      </c>
      <c r="I389" s="37"/>
      <c r="J389" s="37">
        <v>124663369</v>
      </c>
      <c r="K389" s="37">
        <v>124359021</v>
      </c>
      <c r="M389" s="99"/>
    </row>
    <row r="390" spans="1:14" ht="20.25" customHeight="1" thickBot="1">
      <c r="A390" s="107" t="s">
        <v>118</v>
      </c>
      <c r="B390" s="108"/>
      <c r="C390" s="109"/>
      <c r="D390" s="109"/>
      <c r="E390" s="146"/>
      <c r="F390" s="146"/>
      <c r="G390" s="146"/>
      <c r="H390" s="172">
        <f>I390+J390+K390</f>
        <v>938487451.39999998</v>
      </c>
      <c r="I390" s="172">
        <f>I391+I398+I402</f>
        <v>491742122.43000001</v>
      </c>
      <c r="J390" s="172">
        <f>J391+J398+J402</f>
        <v>442906945.13</v>
      </c>
      <c r="K390" s="172">
        <f>K391+K398+K402</f>
        <v>3838383.84</v>
      </c>
      <c r="L390" s="4"/>
      <c r="M390" s="99"/>
    </row>
    <row r="391" spans="1:14" ht="40.5" customHeight="1">
      <c r="A391" s="14" t="s">
        <v>42</v>
      </c>
      <c r="B391" s="16" t="s">
        <v>25</v>
      </c>
      <c r="C391" s="35" t="s">
        <v>43</v>
      </c>
      <c r="D391" s="20" t="s">
        <v>50</v>
      </c>
      <c r="E391" s="21">
        <v>840112620</v>
      </c>
      <c r="F391" s="21">
        <v>33670740.140000001</v>
      </c>
      <c r="G391" s="21">
        <f>E391-F391</f>
        <v>806441879.86000001</v>
      </c>
      <c r="H391" s="21">
        <f t="shared" ref="H391:H401" si="24">I391+J391+K391</f>
        <v>926249067.55999994</v>
      </c>
      <c r="I391" s="21">
        <f>SUM(I392:I394)</f>
        <v>491742122.43000001</v>
      </c>
      <c r="J391" s="21">
        <f>SUM(J392:J394)</f>
        <v>434506945.13</v>
      </c>
      <c r="K391" s="21">
        <f>SUM(K392)</f>
        <v>0</v>
      </c>
      <c r="M391" s="99"/>
    </row>
    <row r="392" spans="1:14" ht="27.75" customHeight="1">
      <c r="A392" s="13" t="s">
        <v>10</v>
      </c>
      <c r="B392" s="7" t="s">
        <v>391</v>
      </c>
      <c r="C392" s="73"/>
      <c r="D392" s="73"/>
      <c r="E392" s="139"/>
      <c r="F392" s="139"/>
      <c r="G392" s="139"/>
      <c r="H392" s="11">
        <f t="shared" si="24"/>
        <v>18548913.859999999</v>
      </c>
      <c r="I392" s="11">
        <v>13585337.189999999</v>
      </c>
      <c r="J392" s="11">
        <v>4963576.67</v>
      </c>
      <c r="K392" s="151"/>
      <c r="L392" s="99"/>
      <c r="M392" s="99"/>
      <c r="N392" s="99"/>
    </row>
    <row r="393" spans="1:14" ht="27.75" customHeight="1">
      <c r="A393" s="13" t="s">
        <v>302</v>
      </c>
      <c r="B393" s="7" t="s">
        <v>410</v>
      </c>
      <c r="C393" s="73"/>
      <c r="D393" s="73"/>
      <c r="E393" s="139"/>
      <c r="F393" s="139"/>
      <c r="G393" s="139"/>
      <c r="H393" s="11">
        <f t="shared" si="24"/>
        <v>9077001.5299999993</v>
      </c>
      <c r="I393" s="11">
        <v>4781567.8499999996</v>
      </c>
      <c r="J393" s="11">
        <v>4295433.68</v>
      </c>
      <c r="K393" s="151"/>
      <c r="L393" s="99"/>
      <c r="M393" s="99"/>
      <c r="N393" s="99"/>
    </row>
    <row r="394" spans="1:14" ht="27.75" customHeight="1">
      <c r="A394" s="13" t="s">
        <v>301</v>
      </c>
      <c r="B394" s="7" t="s">
        <v>411</v>
      </c>
      <c r="C394" s="73"/>
      <c r="D394" s="73"/>
      <c r="E394" s="139"/>
      <c r="F394" s="139"/>
      <c r="G394" s="139"/>
      <c r="H394" s="11">
        <f t="shared" si="24"/>
        <v>898623152.16999996</v>
      </c>
      <c r="I394" s="11">
        <v>473375217.38999999</v>
      </c>
      <c r="J394" s="11">
        <v>425247934.77999997</v>
      </c>
      <c r="K394" s="151"/>
      <c r="L394" s="99"/>
      <c r="M394" s="99"/>
      <c r="N394" s="99"/>
    </row>
    <row r="395" spans="1:14" ht="56.25" customHeight="1">
      <c r="A395" s="163" t="s">
        <v>440</v>
      </c>
      <c r="B395" s="191" t="s">
        <v>410</v>
      </c>
      <c r="C395" s="197"/>
      <c r="D395" s="197"/>
      <c r="E395" s="198"/>
      <c r="F395" s="198"/>
      <c r="G395" s="198"/>
      <c r="H395" s="194">
        <f t="shared" si="24"/>
        <v>5200.01</v>
      </c>
      <c r="I395" s="199">
        <v>5200.01</v>
      </c>
      <c r="J395" s="22"/>
      <c r="K395" s="165"/>
      <c r="L395" s="99"/>
      <c r="M395" s="99"/>
      <c r="N395" s="99"/>
    </row>
    <row r="396" spans="1:14" ht="53.25" customHeight="1">
      <c r="A396" s="163" t="s">
        <v>441</v>
      </c>
      <c r="B396" s="191" t="s">
        <v>442</v>
      </c>
      <c r="C396" s="192"/>
      <c r="D396" s="192"/>
      <c r="E396" s="193"/>
      <c r="F396" s="193"/>
      <c r="G396" s="193"/>
      <c r="H396" s="194">
        <f t="shared" si="24"/>
        <v>415585.12</v>
      </c>
      <c r="I396" s="194">
        <v>415585.12</v>
      </c>
      <c r="J396" s="11"/>
      <c r="K396" s="151"/>
      <c r="L396" s="99"/>
      <c r="M396" s="99"/>
      <c r="N396" s="99"/>
    </row>
    <row r="397" spans="1:14" ht="53.25" customHeight="1" thickBot="1">
      <c r="A397" s="154" t="s">
        <v>8</v>
      </c>
      <c r="B397" s="155" t="s">
        <v>9</v>
      </c>
      <c r="C397" s="220"/>
      <c r="D397" s="220"/>
      <c r="E397" s="135"/>
      <c r="F397" s="135"/>
      <c r="G397" s="135"/>
      <c r="H397" s="194">
        <f t="shared" si="24"/>
        <v>4779228.9000000004</v>
      </c>
      <c r="I397" s="170">
        <v>4779228.9000000004</v>
      </c>
      <c r="J397" s="36"/>
      <c r="K397" s="175"/>
      <c r="L397" s="99"/>
      <c r="M397" s="99"/>
      <c r="N397" s="99"/>
    </row>
    <row r="398" spans="1:14" ht="25.5">
      <c r="A398" s="54" t="s">
        <v>125</v>
      </c>
      <c r="B398" s="55" t="s">
        <v>25</v>
      </c>
      <c r="C398" s="48" t="s">
        <v>43</v>
      </c>
      <c r="D398" s="48" t="s">
        <v>173</v>
      </c>
      <c r="E398" s="66" t="s">
        <v>243</v>
      </c>
      <c r="F398" s="52"/>
      <c r="G398" s="66" t="s">
        <v>243</v>
      </c>
      <c r="H398" s="52">
        <f t="shared" si="24"/>
        <v>9238383.8399999999</v>
      </c>
      <c r="I398" s="52">
        <f>SUM(I399:I401)</f>
        <v>0</v>
      </c>
      <c r="J398" s="52">
        <f>SUM(J399:J401)</f>
        <v>5400000</v>
      </c>
      <c r="K398" s="52">
        <f>SUM(K399:K401)</f>
        <v>3838383.84</v>
      </c>
      <c r="M398" s="99"/>
    </row>
    <row r="399" spans="1:14" ht="25.5">
      <c r="A399" s="100" t="s">
        <v>10</v>
      </c>
      <c r="B399" s="78" t="s">
        <v>391</v>
      </c>
      <c r="C399" s="73"/>
      <c r="D399" s="73"/>
      <c r="E399" s="143"/>
      <c r="F399" s="143"/>
      <c r="G399" s="143"/>
      <c r="H399" s="22">
        <f t="shared" si="24"/>
        <v>1561616.16</v>
      </c>
      <c r="I399" s="11"/>
      <c r="J399" s="11">
        <v>1561616.16</v>
      </c>
      <c r="K399" s="11">
        <v>0</v>
      </c>
      <c r="M399" s="99"/>
      <c r="N399" s="99"/>
    </row>
    <row r="400" spans="1:14" ht="25.5">
      <c r="A400" s="100" t="s">
        <v>272</v>
      </c>
      <c r="B400" s="7" t="s">
        <v>412</v>
      </c>
      <c r="C400" s="102"/>
      <c r="D400" s="102"/>
      <c r="E400" s="143"/>
      <c r="F400" s="143"/>
      <c r="G400" s="143"/>
      <c r="H400" s="22">
        <f t="shared" si="24"/>
        <v>76767.679999999993</v>
      </c>
      <c r="I400" s="36"/>
      <c r="J400" s="36">
        <v>38383.839999999997</v>
      </c>
      <c r="K400" s="36">
        <v>38383.839999999997</v>
      </c>
      <c r="M400" s="99"/>
      <c r="N400" s="99"/>
    </row>
    <row r="401" spans="1:14" ht="26.25" thickBot="1">
      <c r="A401" s="23" t="s">
        <v>271</v>
      </c>
      <c r="B401" s="49" t="s">
        <v>413</v>
      </c>
      <c r="C401" s="71"/>
      <c r="D401" s="71"/>
      <c r="E401" s="140"/>
      <c r="F401" s="140"/>
      <c r="G401" s="140"/>
      <c r="H401" s="19">
        <f t="shared" si="24"/>
        <v>7600000</v>
      </c>
      <c r="I401" s="19"/>
      <c r="J401" s="19">
        <v>3800000</v>
      </c>
      <c r="K401" s="19">
        <v>3800000</v>
      </c>
      <c r="L401" s="99"/>
      <c r="M401" s="99"/>
    </row>
    <row r="402" spans="1:14" ht="25.5">
      <c r="A402" s="14" t="s">
        <v>171</v>
      </c>
      <c r="B402" s="33" t="s">
        <v>25</v>
      </c>
      <c r="C402" s="20" t="s">
        <v>172</v>
      </c>
      <c r="D402" s="20" t="s">
        <v>174</v>
      </c>
      <c r="E402" s="39" t="s">
        <v>175</v>
      </c>
      <c r="F402" s="21">
        <v>25869.95</v>
      </c>
      <c r="G402" s="21">
        <v>410953530.05000001</v>
      </c>
      <c r="H402" s="21">
        <f>I402+J402+K402</f>
        <v>3000000</v>
      </c>
      <c r="I402" s="21">
        <f>SUM(I403:I404)</f>
        <v>0</v>
      </c>
      <c r="J402" s="21">
        <f>SUM(J403:J404)</f>
        <v>3000000</v>
      </c>
      <c r="K402" s="21">
        <f>SUM(K403:K404)</f>
        <v>0</v>
      </c>
      <c r="L402" s="99"/>
      <c r="M402" s="99"/>
    </row>
    <row r="403" spans="1:14" ht="25.5">
      <c r="A403" s="13" t="s">
        <v>111</v>
      </c>
      <c r="B403" s="7" t="s">
        <v>273</v>
      </c>
      <c r="C403" s="73"/>
      <c r="D403" s="73"/>
      <c r="E403" s="139"/>
      <c r="F403" s="139"/>
      <c r="G403" s="139"/>
      <c r="H403" s="11">
        <f>I403+J403+K403</f>
        <v>3000000</v>
      </c>
      <c r="I403" s="11"/>
      <c r="J403" s="11">
        <v>3000000</v>
      </c>
      <c r="K403" s="11"/>
      <c r="L403" s="99"/>
      <c r="M403" s="99"/>
    </row>
    <row r="404" spans="1:14" ht="26.25" thickBot="1">
      <c r="A404" s="23" t="s">
        <v>10</v>
      </c>
      <c r="B404" s="8" t="s">
        <v>414</v>
      </c>
      <c r="C404" s="74"/>
      <c r="D404" s="74"/>
      <c r="E404" s="137"/>
      <c r="F404" s="137"/>
      <c r="G404" s="137"/>
      <c r="H404" s="11">
        <f>I404+J404+K404</f>
        <v>0</v>
      </c>
      <c r="I404" s="137"/>
      <c r="J404" s="137"/>
      <c r="K404" s="37">
        <v>0</v>
      </c>
      <c r="L404" s="99"/>
      <c r="M404" s="99"/>
      <c r="N404" s="99"/>
    </row>
    <row r="405" spans="1:14" ht="17.25" customHeight="1" thickBot="1">
      <c r="A405" s="222" t="s">
        <v>288</v>
      </c>
      <c r="B405" s="223"/>
      <c r="C405" s="123"/>
      <c r="D405" s="123"/>
      <c r="E405" s="124"/>
      <c r="F405" s="124"/>
      <c r="G405" s="124"/>
      <c r="H405" s="119">
        <f>H330+H283</f>
        <v>1891486334.98</v>
      </c>
      <c r="I405" s="119">
        <f>SUM(I406:I434)</f>
        <v>910472641.20000005</v>
      </c>
      <c r="J405" s="119">
        <f>SUM(J406:J434)</f>
        <v>794894672.77999997</v>
      </c>
      <c r="K405" s="119">
        <f>SUM(K406:K434)</f>
        <v>186119021</v>
      </c>
      <c r="L405" s="4"/>
      <c r="M405" s="99"/>
    </row>
    <row r="406" spans="1:14" ht="25.5">
      <c r="A406" s="96" t="s">
        <v>103</v>
      </c>
      <c r="B406" s="55" t="s">
        <v>273</v>
      </c>
      <c r="C406" s="48"/>
      <c r="D406" s="48"/>
      <c r="E406" s="52"/>
      <c r="F406" s="52"/>
      <c r="G406" s="52"/>
      <c r="H406" s="52">
        <f t="shared" ref="H406:H434" si="25">I406+J406+K406</f>
        <v>12247621.870000001</v>
      </c>
      <c r="I406" s="52">
        <f>I288+I291+I299+I302+I313+I316+I319+I322+I325+I328+I310+I296+I305</f>
        <v>8197621.8700000001</v>
      </c>
      <c r="J406" s="52">
        <f>J288+J291+J299+J302+J313+J316+J319+J322+J325+J328</f>
        <v>4050000</v>
      </c>
      <c r="K406" s="52">
        <f>K288+K291+K299+K302+K313+K316+K319+K322+K325+K328</f>
        <v>0</v>
      </c>
      <c r="M406" s="99"/>
    </row>
    <row r="407" spans="1:14" ht="25.5">
      <c r="A407" s="13" t="s">
        <v>112</v>
      </c>
      <c r="B407" s="7" t="s">
        <v>275</v>
      </c>
      <c r="C407" s="17"/>
      <c r="D407" s="17"/>
      <c r="E407" s="11"/>
      <c r="F407" s="11"/>
      <c r="G407" s="11"/>
      <c r="H407" s="11">
        <f t="shared" si="25"/>
        <v>194624719.71000001</v>
      </c>
      <c r="I407" s="11">
        <f>I286+I289+I292+I294+I297+I300+I303+I306+I308+I311+I314+I317+I320+I323+I326+I329</f>
        <v>54584905.75</v>
      </c>
      <c r="J407" s="11">
        <f>J286+J289+J292+J294+J297+J300+J303+J306+J308+J311+J314+J317+J320+J323+J326+J329</f>
        <v>85488529.75</v>
      </c>
      <c r="K407" s="11">
        <f>K286+K289+K292+K294+K297+K300+K303+K306+K308+K311+K314+K317+K320+K323+K326+K329</f>
        <v>54551284.210000001</v>
      </c>
      <c r="M407" s="99"/>
    </row>
    <row r="408" spans="1:14" ht="25.5">
      <c r="A408" s="13" t="s">
        <v>132</v>
      </c>
      <c r="B408" s="7" t="s">
        <v>273</v>
      </c>
      <c r="C408" s="17"/>
      <c r="D408" s="17"/>
      <c r="E408" s="11"/>
      <c r="F408" s="11"/>
      <c r="G408" s="11"/>
      <c r="H408" s="11">
        <f>I408+J408+K408</f>
        <v>8295352.0200000005</v>
      </c>
      <c r="I408" s="11">
        <f>I333+I339+I345+I351+I357+I363+I369+I375+I380</f>
        <v>8295352.0200000005</v>
      </c>
      <c r="J408" s="11">
        <f>J333+J339+J345+J351+J357+J363+J369+J375+J380</f>
        <v>0</v>
      </c>
      <c r="K408" s="11">
        <f>K333+K339+K345+K351+K357+K363+K369+K375+K380</f>
        <v>0</v>
      </c>
      <c r="M408" s="99"/>
    </row>
    <row r="409" spans="1:14" ht="25.5">
      <c r="A409" s="92" t="s">
        <v>300</v>
      </c>
      <c r="B409" s="7" t="s">
        <v>391</v>
      </c>
      <c r="C409" s="17"/>
      <c r="D409" s="17"/>
      <c r="E409" s="11"/>
      <c r="F409" s="11"/>
      <c r="G409" s="11"/>
      <c r="H409" s="11">
        <f t="shared" si="25"/>
        <v>2012588.96</v>
      </c>
      <c r="I409" s="11">
        <f>I334+I346+I358+I364+I370+I376</f>
        <v>2012588.96</v>
      </c>
      <c r="J409" s="11">
        <f>J334+J346+J358+J364+J370+J376</f>
        <v>0</v>
      </c>
      <c r="K409" s="11">
        <f>K334+K346+K358+K364+K370+K376</f>
        <v>0</v>
      </c>
      <c r="M409" s="99"/>
    </row>
    <row r="410" spans="1:14" ht="25.5">
      <c r="A410" s="13" t="s">
        <v>154</v>
      </c>
      <c r="B410" s="7" t="s">
        <v>391</v>
      </c>
      <c r="C410" s="17"/>
      <c r="D410" s="17"/>
      <c r="E410" s="11"/>
      <c r="F410" s="11"/>
      <c r="G410" s="11"/>
      <c r="H410" s="11">
        <f t="shared" si="25"/>
        <v>2077288.27</v>
      </c>
      <c r="I410" s="11">
        <f>I340+I352+I381</f>
        <v>2077288.27</v>
      </c>
      <c r="J410" s="11">
        <f>J340+J352+J381</f>
        <v>0</v>
      </c>
      <c r="K410" s="11">
        <f>K340+K352+K381</f>
        <v>0</v>
      </c>
      <c r="M410" s="99"/>
    </row>
    <row r="411" spans="1:14" ht="25.5">
      <c r="A411" s="13" t="s">
        <v>270</v>
      </c>
      <c r="B411" s="7" t="s">
        <v>415</v>
      </c>
      <c r="C411" s="17"/>
      <c r="D411" s="17"/>
      <c r="E411" s="11"/>
      <c r="F411" s="11"/>
      <c r="G411" s="11"/>
      <c r="H411" s="11">
        <f t="shared" si="25"/>
        <v>32456.38</v>
      </c>
      <c r="I411" s="11">
        <f>I347</f>
        <v>32456.38</v>
      </c>
      <c r="J411" s="11">
        <f>J347</f>
        <v>0</v>
      </c>
      <c r="K411" s="11">
        <f>K347</f>
        <v>0</v>
      </c>
      <c r="M411" s="99"/>
    </row>
    <row r="412" spans="1:14" ht="25.5">
      <c r="A412" s="100" t="s">
        <v>268</v>
      </c>
      <c r="B412" s="7" t="s">
        <v>416</v>
      </c>
      <c r="C412" s="17"/>
      <c r="D412" s="17"/>
      <c r="E412" s="11"/>
      <c r="F412" s="11"/>
      <c r="G412" s="11"/>
      <c r="H412" s="11">
        <f t="shared" si="25"/>
        <v>2075880</v>
      </c>
      <c r="I412" s="11">
        <f>I353</f>
        <v>2075880</v>
      </c>
      <c r="J412" s="11">
        <f>J353</f>
        <v>0</v>
      </c>
      <c r="K412" s="11">
        <f>K353</f>
        <v>0</v>
      </c>
      <c r="M412" s="99"/>
    </row>
    <row r="413" spans="1:14" ht="25.5">
      <c r="A413" s="100" t="s">
        <v>268</v>
      </c>
      <c r="B413" s="7" t="s">
        <v>417</v>
      </c>
      <c r="C413" s="17"/>
      <c r="D413" s="17"/>
      <c r="E413" s="11"/>
      <c r="F413" s="11"/>
      <c r="G413" s="11"/>
      <c r="H413" s="11">
        <f t="shared" si="25"/>
        <v>2075880</v>
      </c>
      <c r="I413" s="11">
        <f>I359</f>
        <v>2075880</v>
      </c>
      <c r="J413" s="11">
        <f>J359</f>
        <v>0</v>
      </c>
      <c r="K413" s="11">
        <f>K359</f>
        <v>0</v>
      </c>
      <c r="M413" s="99"/>
    </row>
    <row r="414" spans="1:14" ht="25.5">
      <c r="A414" s="100" t="s">
        <v>268</v>
      </c>
      <c r="B414" s="7" t="s">
        <v>418</v>
      </c>
      <c r="C414" s="17"/>
      <c r="D414" s="17"/>
      <c r="E414" s="11"/>
      <c r="F414" s="11"/>
      <c r="G414" s="11"/>
      <c r="H414" s="11">
        <f t="shared" si="25"/>
        <v>2075880</v>
      </c>
      <c r="I414" s="11">
        <f>I365</f>
        <v>2075880</v>
      </c>
      <c r="J414" s="11">
        <f>J365</f>
        <v>0</v>
      </c>
      <c r="K414" s="11">
        <f>K365</f>
        <v>0</v>
      </c>
      <c r="M414" s="99"/>
    </row>
    <row r="415" spans="1:14" ht="25.5">
      <c r="A415" s="13" t="s">
        <v>270</v>
      </c>
      <c r="B415" s="7" t="s">
        <v>419</v>
      </c>
      <c r="C415" s="17"/>
      <c r="D415" s="17"/>
      <c r="E415" s="11"/>
      <c r="F415" s="11"/>
      <c r="G415" s="11"/>
      <c r="H415" s="11">
        <f t="shared" si="25"/>
        <v>218701.62</v>
      </c>
      <c r="I415" s="11">
        <f>I371</f>
        <v>218701.62</v>
      </c>
      <c r="J415" s="11">
        <f>J371</f>
        <v>0</v>
      </c>
      <c r="K415" s="11">
        <f>K371</f>
        <v>0</v>
      </c>
      <c r="M415" s="99"/>
    </row>
    <row r="416" spans="1:14" ht="25.5">
      <c r="A416" s="100" t="s">
        <v>268</v>
      </c>
      <c r="B416" s="7" t="s">
        <v>402</v>
      </c>
      <c r="C416" s="17"/>
      <c r="D416" s="17"/>
      <c r="E416" s="11"/>
      <c r="F416" s="11"/>
      <c r="G416" s="11"/>
      <c r="H416" s="11">
        <f t="shared" si="25"/>
        <v>2075880</v>
      </c>
      <c r="I416" s="11">
        <f>I377</f>
        <v>2075880</v>
      </c>
      <c r="J416" s="11">
        <f>J377</f>
        <v>0</v>
      </c>
      <c r="K416" s="11">
        <f>K377</f>
        <v>0</v>
      </c>
      <c r="M416" s="99"/>
    </row>
    <row r="417" spans="1:13" ht="25.5">
      <c r="A417" s="100" t="s">
        <v>268</v>
      </c>
      <c r="B417" s="7" t="s">
        <v>420</v>
      </c>
      <c r="C417" s="17"/>
      <c r="D417" s="17"/>
      <c r="E417" s="11"/>
      <c r="F417" s="11"/>
      <c r="G417" s="11"/>
      <c r="H417" s="11">
        <f t="shared" si="25"/>
        <v>2075880</v>
      </c>
      <c r="I417" s="11">
        <f>I382</f>
        <v>2075880</v>
      </c>
      <c r="J417" s="11">
        <f>J382</f>
        <v>0</v>
      </c>
      <c r="K417" s="11">
        <f>K382</f>
        <v>0</v>
      </c>
      <c r="M417" s="99"/>
    </row>
    <row r="418" spans="1:13" ht="25.5">
      <c r="A418" s="13" t="s">
        <v>298</v>
      </c>
      <c r="B418" s="7" t="s">
        <v>406</v>
      </c>
      <c r="C418" s="17"/>
      <c r="D418" s="17"/>
      <c r="E418" s="11"/>
      <c r="F418" s="11"/>
      <c r="G418" s="11"/>
      <c r="H418" s="11">
        <f t="shared" si="25"/>
        <v>13108810.039999999</v>
      </c>
      <c r="I418" s="11">
        <f>I385</f>
        <v>6547580.0899999999</v>
      </c>
      <c r="J418" s="11">
        <f>J385</f>
        <v>6561229.9500000002</v>
      </c>
      <c r="K418" s="11">
        <f>K385</f>
        <v>0</v>
      </c>
      <c r="M418" s="99"/>
    </row>
    <row r="419" spans="1:13" ht="25.5">
      <c r="A419" s="13" t="s">
        <v>298</v>
      </c>
      <c r="B419" s="7" t="s">
        <v>408</v>
      </c>
      <c r="C419" s="17"/>
      <c r="D419" s="17"/>
      <c r="E419" s="11"/>
      <c r="F419" s="11"/>
      <c r="G419" s="11"/>
      <c r="H419" s="11">
        <f t="shared" si="25"/>
        <v>9931561.9000000004</v>
      </c>
      <c r="I419" s="11">
        <f>I388</f>
        <v>0</v>
      </c>
      <c r="J419" s="11">
        <f>J388</f>
        <v>6561229.9500000002</v>
      </c>
      <c r="K419" s="11">
        <f>K388</f>
        <v>3370331.95</v>
      </c>
      <c r="M419" s="99"/>
    </row>
    <row r="420" spans="1:13" ht="25.5">
      <c r="A420" s="13" t="s">
        <v>269</v>
      </c>
      <c r="B420" s="7" t="s">
        <v>392</v>
      </c>
      <c r="C420" s="17"/>
      <c r="D420" s="17"/>
      <c r="E420" s="11"/>
      <c r="F420" s="11"/>
      <c r="G420" s="11"/>
      <c r="H420" s="11">
        <f t="shared" si="25"/>
        <v>616671.24</v>
      </c>
      <c r="I420" s="11">
        <f>I348</f>
        <v>616671.24</v>
      </c>
      <c r="J420" s="11">
        <f>J348</f>
        <v>0</v>
      </c>
      <c r="K420" s="11">
        <f>K348</f>
        <v>0</v>
      </c>
      <c r="M420" s="99"/>
    </row>
    <row r="421" spans="1:13" ht="25.5">
      <c r="A421" s="13" t="s">
        <v>267</v>
      </c>
      <c r="B421" s="7" t="s">
        <v>395</v>
      </c>
      <c r="C421" s="17"/>
      <c r="D421" s="17"/>
      <c r="E421" s="11"/>
      <c r="F421" s="11"/>
      <c r="G421" s="11"/>
      <c r="H421" s="11">
        <f t="shared" si="25"/>
        <v>39441720</v>
      </c>
      <c r="I421" s="11">
        <f>I354</f>
        <v>39441720</v>
      </c>
      <c r="J421" s="11">
        <f>J354</f>
        <v>0</v>
      </c>
      <c r="K421" s="11">
        <f>K354</f>
        <v>0</v>
      </c>
      <c r="M421" s="99"/>
    </row>
    <row r="422" spans="1:13" ht="25.5">
      <c r="A422" s="13" t="s">
        <v>267</v>
      </c>
      <c r="B422" s="7" t="s">
        <v>396</v>
      </c>
      <c r="C422" s="17"/>
      <c r="D422" s="17"/>
      <c r="E422" s="11"/>
      <c r="F422" s="11"/>
      <c r="G422" s="11"/>
      <c r="H422" s="11">
        <f t="shared" si="25"/>
        <v>39441720</v>
      </c>
      <c r="I422" s="11">
        <f>I360</f>
        <v>39441720</v>
      </c>
      <c r="J422" s="11">
        <f>J360</f>
        <v>0</v>
      </c>
      <c r="K422" s="11">
        <f>K360</f>
        <v>0</v>
      </c>
      <c r="M422" s="99"/>
    </row>
    <row r="423" spans="1:13" ht="25.5">
      <c r="A423" s="13" t="s">
        <v>267</v>
      </c>
      <c r="B423" s="7" t="s">
        <v>399</v>
      </c>
      <c r="C423" s="17"/>
      <c r="D423" s="17"/>
      <c r="E423" s="11"/>
      <c r="F423" s="11"/>
      <c r="G423" s="11"/>
      <c r="H423" s="11">
        <f t="shared" si="25"/>
        <v>39441720</v>
      </c>
      <c r="I423" s="11">
        <f>I366</f>
        <v>39441720</v>
      </c>
      <c r="J423" s="11">
        <f>J366</f>
        <v>0</v>
      </c>
      <c r="K423" s="11">
        <f>K366</f>
        <v>0</v>
      </c>
      <c r="M423" s="99"/>
    </row>
    <row r="424" spans="1:13" ht="25.5">
      <c r="A424" s="13" t="s">
        <v>269</v>
      </c>
      <c r="B424" s="7" t="s">
        <v>401</v>
      </c>
      <c r="C424" s="17"/>
      <c r="D424" s="17"/>
      <c r="E424" s="11"/>
      <c r="F424" s="11"/>
      <c r="G424" s="11"/>
      <c r="H424" s="11">
        <f t="shared" si="25"/>
        <v>4155330.87</v>
      </c>
      <c r="I424" s="22">
        <f>I372</f>
        <v>4155330.87</v>
      </c>
      <c r="J424" s="22">
        <f>J372</f>
        <v>0</v>
      </c>
      <c r="K424" s="22">
        <f>K372</f>
        <v>0</v>
      </c>
      <c r="M424" s="99"/>
    </row>
    <row r="425" spans="1:13" ht="25.5">
      <c r="A425" s="13" t="s">
        <v>267</v>
      </c>
      <c r="B425" s="7" t="s">
        <v>421</v>
      </c>
      <c r="C425" s="17"/>
      <c r="D425" s="17"/>
      <c r="E425" s="11"/>
      <c r="F425" s="11"/>
      <c r="G425" s="11"/>
      <c r="H425" s="11">
        <f t="shared" si="25"/>
        <v>39441720</v>
      </c>
      <c r="I425" s="11">
        <f>I378</f>
        <v>39441720</v>
      </c>
      <c r="J425" s="11">
        <f>J378</f>
        <v>0</v>
      </c>
      <c r="K425" s="11">
        <f>K378</f>
        <v>0</v>
      </c>
      <c r="M425" s="99"/>
    </row>
    <row r="426" spans="1:13" ht="25.5">
      <c r="A426" s="13" t="s">
        <v>267</v>
      </c>
      <c r="B426" s="7" t="s">
        <v>422</v>
      </c>
      <c r="C426" s="17"/>
      <c r="D426" s="17"/>
      <c r="E426" s="11"/>
      <c r="F426" s="11"/>
      <c r="G426" s="11"/>
      <c r="H426" s="11">
        <f t="shared" si="25"/>
        <v>39441720</v>
      </c>
      <c r="I426" s="11">
        <f>I383</f>
        <v>39441720</v>
      </c>
      <c r="J426" s="11">
        <f>J383</f>
        <v>0</v>
      </c>
      <c r="K426" s="11">
        <f>K383</f>
        <v>0</v>
      </c>
      <c r="M426" s="99"/>
    </row>
    <row r="427" spans="1:13" ht="25.5">
      <c r="A427" s="100" t="s">
        <v>297</v>
      </c>
      <c r="B427" s="50" t="s">
        <v>407</v>
      </c>
      <c r="C427" s="17"/>
      <c r="D427" s="17"/>
      <c r="E427" s="11"/>
      <c r="F427" s="11"/>
      <c r="G427" s="11"/>
      <c r="H427" s="11">
        <f t="shared" si="25"/>
        <v>249067390.69999999</v>
      </c>
      <c r="I427" s="11">
        <f>I386</f>
        <v>124404021.7</v>
      </c>
      <c r="J427" s="11">
        <f>J386</f>
        <v>124663369</v>
      </c>
      <c r="K427" s="11">
        <f>K386</f>
        <v>0</v>
      </c>
      <c r="M427" s="99"/>
    </row>
    <row r="428" spans="1:13" ht="25.5">
      <c r="A428" s="13" t="s">
        <v>297</v>
      </c>
      <c r="B428" s="7" t="s">
        <v>409</v>
      </c>
      <c r="C428" s="17"/>
      <c r="D428" s="17"/>
      <c r="E428" s="11"/>
      <c r="F428" s="11"/>
      <c r="G428" s="11"/>
      <c r="H428" s="11">
        <f t="shared" si="25"/>
        <v>249022390</v>
      </c>
      <c r="I428" s="11">
        <f>I389</f>
        <v>0</v>
      </c>
      <c r="J428" s="11">
        <f>J389</f>
        <v>124663369</v>
      </c>
      <c r="K428" s="11">
        <f>K389</f>
        <v>124359021</v>
      </c>
      <c r="M428" s="99"/>
    </row>
    <row r="429" spans="1:13" ht="25.5">
      <c r="A429" s="32" t="s">
        <v>111</v>
      </c>
      <c r="B429" s="33" t="s">
        <v>273</v>
      </c>
      <c r="C429" s="17"/>
      <c r="D429" s="17"/>
      <c r="E429" s="11"/>
      <c r="F429" s="11"/>
      <c r="G429" s="11"/>
      <c r="H429" s="11">
        <f>I429+J429+K429</f>
        <v>3000000</v>
      </c>
      <c r="I429" s="11">
        <f>I403</f>
        <v>0</v>
      </c>
      <c r="J429" s="11">
        <f>J403</f>
        <v>3000000</v>
      </c>
      <c r="K429" s="11">
        <f>K403</f>
        <v>0</v>
      </c>
      <c r="M429" s="99"/>
    </row>
    <row r="430" spans="1:13" ht="25.5">
      <c r="A430" s="13" t="s">
        <v>10</v>
      </c>
      <c r="B430" s="7" t="s">
        <v>391</v>
      </c>
      <c r="C430" s="17"/>
      <c r="D430" s="17"/>
      <c r="E430" s="11"/>
      <c r="F430" s="11"/>
      <c r="G430" s="11"/>
      <c r="H430" s="11">
        <f>I430+J430+K430</f>
        <v>20110530.02</v>
      </c>
      <c r="I430" s="11">
        <f>I392+I399+I404</f>
        <v>13585337.189999999</v>
      </c>
      <c r="J430" s="11">
        <f>J392+J399+J404</f>
        <v>6525192.8300000001</v>
      </c>
      <c r="K430" s="11">
        <f>K392+K399+K404</f>
        <v>0</v>
      </c>
      <c r="M430" s="99"/>
    </row>
    <row r="431" spans="1:13" ht="25.5">
      <c r="A431" s="100" t="s">
        <v>272</v>
      </c>
      <c r="B431" s="7" t="s">
        <v>423</v>
      </c>
      <c r="C431" s="17"/>
      <c r="D431" s="17"/>
      <c r="E431" s="11"/>
      <c r="F431" s="11"/>
      <c r="G431" s="11"/>
      <c r="H431" s="11">
        <f t="shared" si="25"/>
        <v>76767.679999999993</v>
      </c>
      <c r="I431" s="11">
        <f>I400</f>
        <v>0</v>
      </c>
      <c r="J431" s="11">
        <f>J400</f>
        <v>38383.839999999997</v>
      </c>
      <c r="K431" s="11">
        <f>K400</f>
        <v>38383.839999999997</v>
      </c>
      <c r="M431" s="99"/>
    </row>
    <row r="432" spans="1:13" ht="25.5">
      <c r="A432" s="13" t="s">
        <v>302</v>
      </c>
      <c r="B432" s="7" t="s">
        <v>410</v>
      </c>
      <c r="C432" s="17"/>
      <c r="D432" s="17"/>
      <c r="E432" s="11"/>
      <c r="F432" s="11"/>
      <c r="G432" s="11"/>
      <c r="H432" s="11">
        <f t="shared" si="25"/>
        <v>9077001.5299999993</v>
      </c>
      <c r="I432" s="11">
        <f>I393</f>
        <v>4781567.8499999996</v>
      </c>
      <c r="J432" s="11">
        <f>J393</f>
        <v>4295433.68</v>
      </c>
      <c r="K432" s="11">
        <f>K393</f>
        <v>0</v>
      </c>
      <c r="M432" s="99"/>
    </row>
    <row r="433" spans="1:13" ht="25.5">
      <c r="A433" s="92" t="s">
        <v>271</v>
      </c>
      <c r="B433" s="50" t="s">
        <v>424</v>
      </c>
      <c r="C433" s="35"/>
      <c r="D433" s="35"/>
      <c r="E433" s="36"/>
      <c r="F433" s="36"/>
      <c r="G433" s="36"/>
      <c r="H433" s="21">
        <f t="shared" si="25"/>
        <v>7600000</v>
      </c>
      <c r="I433" s="36">
        <f>I401</f>
        <v>0</v>
      </c>
      <c r="J433" s="36">
        <f>J401</f>
        <v>3800000</v>
      </c>
      <c r="K433" s="36">
        <f>K401</f>
        <v>3800000</v>
      </c>
      <c r="M433" s="99"/>
    </row>
    <row r="434" spans="1:13" ht="26.25" thickBot="1">
      <c r="A434" s="23" t="s">
        <v>303</v>
      </c>
      <c r="B434" s="8" t="s">
        <v>411</v>
      </c>
      <c r="C434" s="18"/>
      <c r="D434" s="18"/>
      <c r="E434" s="19"/>
      <c r="F434" s="19"/>
      <c r="G434" s="19"/>
      <c r="H434" s="19">
        <f t="shared" si="25"/>
        <v>898623152.16999996</v>
      </c>
      <c r="I434" s="19">
        <f>I394</f>
        <v>473375217.38999999</v>
      </c>
      <c r="J434" s="19">
        <f>J394</f>
        <v>425247934.77999997</v>
      </c>
      <c r="K434" s="19">
        <f>K394</f>
        <v>0</v>
      </c>
      <c r="L434" s="207"/>
      <c r="M434" s="99"/>
    </row>
    <row r="435" spans="1:13" ht="29.25" customHeight="1" thickBot="1">
      <c r="A435" s="233" t="s">
        <v>27</v>
      </c>
      <c r="B435" s="234"/>
      <c r="C435" s="205"/>
      <c r="D435" s="205"/>
      <c r="E435" s="206"/>
      <c r="F435" s="206"/>
      <c r="G435" s="206"/>
      <c r="H435" s="206">
        <f>H405</f>
        <v>1891486334.98</v>
      </c>
      <c r="I435" s="206">
        <f>SUM(I436:I464)</f>
        <v>910472641.20000005</v>
      </c>
      <c r="J435" s="206">
        <f>SUM(J436:J464)</f>
        <v>794894672.77999997</v>
      </c>
      <c r="K435" s="206">
        <f>SUM(K436:K464)</f>
        <v>186119021</v>
      </c>
      <c r="L435" s="4"/>
      <c r="M435" s="99"/>
    </row>
    <row r="436" spans="1:13" ht="26.25" customHeight="1">
      <c r="A436" s="32" t="s">
        <v>103</v>
      </c>
      <c r="B436" s="7" t="s">
        <v>273</v>
      </c>
      <c r="C436" s="20"/>
      <c r="D436" s="20"/>
      <c r="E436" s="21"/>
      <c r="F436" s="21"/>
      <c r="G436" s="21"/>
      <c r="H436" s="21">
        <f t="shared" ref="H436:H464" si="26">I436+J436+K436</f>
        <v>12247621.870000001</v>
      </c>
      <c r="I436" s="21">
        <f t="shared" ref="I436:K449" si="27">I406</f>
        <v>8197621.8700000001</v>
      </c>
      <c r="J436" s="21">
        <f t="shared" si="27"/>
        <v>4050000</v>
      </c>
      <c r="K436" s="21">
        <f t="shared" si="27"/>
        <v>0</v>
      </c>
      <c r="M436" s="99"/>
    </row>
    <row r="437" spans="1:13" ht="24.75" customHeight="1">
      <c r="A437" s="13" t="s">
        <v>112</v>
      </c>
      <c r="B437" s="7" t="s">
        <v>275</v>
      </c>
      <c r="C437" s="17"/>
      <c r="D437" s="17"/>
      <c r="E437" s="11"/>
      <c r="F437" s="11"/>
      <c r="G437" s="11"/>
      <c r="H437" s="11">
        <f t="shared" si="26"/>
        <v>194624719.71000001</v>
      </c>
      <c r="I437" s="11">
        <f t="shared" si="27"/>
        <v>54584905.75</v>
      </c>
      <c r="J437" s="11">
        <f t="shared" si="27"/>
        <v>85488529.75</v>
      </c>
      <c r="K437" s="11">
        <f t="shared" si="27"/>
        <v>54551284.210000001</v>
      </c>
      <c r="M437" s="99"/>
    </row>
    <row r="438" spans="1:13" ht="25.5" customHeight="1">
      <c r="A438" s="13" t="s">
        <v>132</v>
      </c>
      <c r="B438" s="7" t="s">
        <v>277</v>
      </c>
      <c r="C438" s="17"/>
      <c r="D438" s="17"/>
      <c r="E438" s="11"/>
      <c r="F438" s="11"/>
      <c r="G438" s="11"/>
      <c r="H438" s="21">
        <f t="shared" si="26"/>
        <v>8295352.0200000005</v>
      </c>
      <c r="I438" s="11">
        <f t="shared" si="27"/>
        <v>8295352.0200000005</v>
      </c>
      <c r="J438" s="11">
        <f t="shared" si="27"/>
        <v>0</v>
      </c>
      <c r="K438" s="11">
        <f t="shared" si="27"/>
        <v>0</v>
      </c>
    </row>
    <row r="439" spans="1:13" ht="24.75" customHeight="1">
      <c r="A439" s="92" t="s">
        <v>300</v>
      </c>
      <c r="B439" s="7" t="s">
        <v>391</v>
      </c>
      <c r="C439" s="17"/>
      <c r="D439" s="17"/>
      <c r="E439" s="11"/>
      <c r="F439" s="11"/>
      <c r="G439" s="11"/>
      <c r="H439" s="11">
        <f t="shared" si="26"/>
        <v>2012588.96</v>
      </c>
      <c r="I439" s="11">
        <f t="shared" si="27"/>
        <v>2012588.96</v>
      </c>
      <c r="J439" s="11">
        <f t="shared" si="27"/>
        <v>0</v>
      </c>
      <c r="K439" s="11">
        <f t="shared" si="27"/>
        <v>0</v>
      </c>
    </row>
    <row r="440" spans="1:13" ht="27" customHeight="1">
      <c r="A440" s="13" t="s">
        <v>154</v>
      </c>
      <c r="B440" s="7" t="s">
        <v>391</v>
      </c>
      <c r="C440" s="17"/>
      <c r="D440" s="17"/>
      <c r="E440" s="11"/>
      <c r="F440" s="11"/>
      <c r="G440" s="11"/>
      <c r="H440" s="11">
        <f t="shared" si="26"/>
        <v>2077288.27</v>
      </c>
      <c r="I440" s="11">
        <f t="shared" si="27"/>
        <v>2077288.27</v>
      </c>
      <c r="J440" s="11">
        <f t="shared" si="27"/>
        <v>0</v>
      </c>
      <c r="K440" s="11">
        <f t="shared" si="27"/>
        <v>0</v>
      </c>
    </row>
    <row r="441" spans="1:13" ht="25.5" customHeight="1">
      <c r="A441" s="13" t="s">
        <v>270</v>
      </c>
      <c r="B441" s="7" t="s">
        <v>425</v>
      </c>
      <c r="C441" s="180"/>
      <c r="D441" s="180"/>
      <c r="E441" s="22"/>
      <c r="F441" s="22"/>
      <c r="G441" s="22"/>
      <c r="H441" s="11">
        <f t="shared" si="26"/>
        <v>32456.38</v>
      </c>
      <c r="I441" s="22">
        <f t="shared" si="27"/>
        <v>32456.38</v>
      </c>
      <c r="J441" s="22">
        <f t="shared" si="27"/>
        <v>0</v>
      </c>
      <c r="K441" s="22">
        <f t="shared" si="27"/>
        <v>0</v>
      </c>
    </row>
    <row r="442" spans="1:13" ht="25.5" customHeight="1">
      <c r="A442" s="100" t="s">
        <v>268</v>
      </c>
      <c r="B442" s="7" t="s">
        <v>426</v>
      </c>
      <c r="C442" s="180"/>
      <c r="D442" s="180"/>
      <c r="E442" s="22"/>
      <c r="F442" s="22"/>
      <c r="G442" s="22"/>
      <c r="H442" s="11">
        <f t="shared" si="26"/>
        <v>2075880</v>
      </c>
      <c r="I442" s="22">
        <f t="shared" si="27"/>
        <v>2075880</v>
      </c>
      <c r="J442" s="22">
        <f t="shared" si="27"/>
        <v>0</v>
      </c>
      <c r="K442" s="22">
        <f t="shared" si="27"/>
        <v>0</v>
      </c>
    </row>
    <row r="443" spans="1:13" ht="25.5" customHeight="1">
      <c r="A443" s="100" t="s">
        <v>268</v>
      </c>
      <c r="B443" s="7" t="s">
        <v>427</v>
      </c>
      <c r="C443" s="180"/>
      <c r="D443" s="180"/>
      <c r="E443" s="22"/>
      <c r="F443" s="22"/>
      <c r="G443" s="22"/>
      <c r="H443" s="11">
        <f t="shared" si="26"/>
        <v>2075880</v>
      </c>
      <c r="I443" s="22">
        <f t="shared" si="27"/>
        <v>2075880</v>
      </c>
      <c r="J443" s="22">
        <f t="shared" si="27"/>
        <v>0</v>
      </c>
      <c r="K443" s="22">
        <f t="shared" si="27"/>
        <v>0</v>
      </c>
    </row>
    <row r="444" spans="1:13" ht="25.5" customHeight="1">
      <c r="A444" s="100" t="s">
        <v>268</v>
      </c>
      <c r="B444" s="7" t="s">
        <v>428</v>
      </c>
      <c r="C444" s="180"/>
      <c r="D444" s="180"/>
      <c r="E444" s="22"/>
      <c r="F444" s="22"/>
      <c r="G444" s="22"/>
      <c r="H444" s="11">
        <f t="shared" si="26"/>
        <v>2075880</v>
      </c>
      <c r="I444" s="22">
        <f t="shared" si="27"/>
        <v>2075880</v>
      </c>
      <c r="J444" s="22">
        <f t="shared" si="27"/>
        <v>0</v>
      </c>
      <c r="K444" s="22">
        <f t="shared" si="27"/>
        <v>0</v>
      </c>
    </row>
    <row r="445" spans="1:13" ht="25.5" customHeight="1">
      <c r="A445" s="13" t="s">
        <v>270</v>
      </c>
      <c r="B445" s="7" t="s">
        <v>400</v>
      </c>
      <c r="C445" s="180"/>
      <c r="D445" s="180"/>
      <c r="E445" s="22"/>
      <c r="F445" s="22"/>
      <c r="G445" s="22"/>
      <c r="H445" s="11">
        <f t="shared" si="26"/>
        <v>218701.62</v>
      </c>
      <c r="I445" s="22">
        <f t="shared" si="27"/>
        <v>218701.62</v>
      </c>
      <c r="J445" s="22">
        <f t="shared" si="27"/>
        <v>0</v>
      </c>
      <c r="K445" s="22">
        <f t="shared" si="27"/>
        <v>0</v>
      </c>
    </row>
    <row r="446" spans="1:13" ht="25.5" customHeight="1">
      <c r="A446" s="100" t="s">
        <v>268</v>
      </c>
      <c r="B446" s="7" t="s">
        <v>429</v>
      </c>
      <c r="C446" s="180"/>
      <c r="D446" s="180"/>
      <c r="E446" s="22"/>
      <c r="F446" s="22"/>
      <c r="G446" s="22"/>
      <c r="H446" s="11">
        <f t="shared" si="26"/>
        <v>2075880</v>
      </c>
      <c r="I446" s="22">
        <f t="shared" si="27"/>
        <v>2075880</v>
      </c>
      <c r="J446" s="22">
        <f t="shared" si="27"/>
        <v>0</v>
      </c>
      <c r="K446" s="22">
        <f t="shared" si="27"/>
        <v>0</v>
      </c>
    </row>
    <row r="447" spans="1:13" ht="25.5" customHeight="1">
      <c r="A447" s="13" t="s">
        <v>268</v>
      </c>
      <c r="B447" s="7" t="s">
        <v>430</v>
      </c>
      <c r="C447" s="17"/>
      <c r="D447" s="17"/>
      <c r="E447" s="11"/>
      <c r="F447" s="11"/>
      <c r="G447" s="11"/>
      <c r="H447" s="11">
        <f t="shared" si="26"/>
        <v>2075880</v>
      </c>
      <c r="I447" s="11">
        <f t="shared" si="27"/>
        <v>2075880</v>
      </c>
      <c r="J447" s="11">
        <f t="shared" si="27"/>
        <v>0</v>
      </c>
      <c r="K447" s="11">
        <f t="shared" si="27"/>
        <v>0</v>
      </c>
    </row>
    <row r="448" spans="1:13" ht="25.5" customHeight="1">
      <c r="A448" s="13" t="s">
        <v>298</v>
      </c>
      <c r="B448" s="7" t="s">
        <v>431</v>
      </c>
      <c r="C448" s="180"/>
      <c r="D448" s="180"/>
      <c r="E448" s="22"/>
      <c r="F448" s="22"/>
      <c r="G448" s="22"/>
      <c r="H448" s="11">
        <f t="shared" si="26"/>
        <v>13108810.039999999</v>
      </c>
      <c r="I448" s="22">
        <f t="shared" si="27"/>
        <v>6547580.0899999999</v>
      </c>
      <c r="J448" s="22">
        <f t="shared" si="27"/>
        <v>6561229.9500000002</v>
      </c>
      <c r="K448" s="22">
        <f t="shared" si="27"/>
        <v>0</v>
      </c>
    </row>
    <row r="449" spans="1:11" ht="25.5" customHeight="1">
      <c r="A449" s="13" t="s">
        <v>298</v>
      </c>
      <c r="B449" s="7" t="s">
        <v>432</v>
      </c>
      <c r="C449" s="180"/>
      <c r="D449" s="180"/>
      <c r="E449" s="22"/>
      <c r="F449" s="22"/>
      <c r="G449" s="22"/>
      <c r="H449" s="11">
        <f t="shared" si="26"/>
        <v>9931561.9000000004</v>
      </c>
      <c r="I449" s="22">
        <f t="shared" si="27"/>
        <v>0</v>
      </c>
      <c r="J449" s="22">
        <f t="shared" si="27"/>
        <v>6561229.9500000002</v>
      </c>
      <c r="K449" s="22">
        <f t="shared" si="27"/>
        <v>3370331.95</v>
      </c>
    </row>
    <row r="450" spans="1:11" ht="25.5" customHeight="1">
      <c r="A450" s="13" t="s">
        <v>269</v>
      </c>
      <c r="B450" s="7" t="s">
        <v>433</v>
      </c>
      <c r="C450" s="180"/>
      <c r="D450" s="180"/>
      <c r="E450" s="22"/>
      <c r="F450" s="22"/>
      <c r="G450" s="22"/>
      <c r="H450" s="11">
        <f t="shared" si="26"/>
        <v>616671.24</v>
      </c>
      <c r="I450" s="22">
        <f t="shared" ref="I450:K458" si="28">I420</f>
        <v>616671.24</v>
      </c>
      <c r="J450" s="22">
        <f t="shared" si="28"/>
        <v>0</v>
      </c>
      <c r="K450" s="22">
        <f t="shared" si="28"/>
        <v>0</v>
      </c>
    </row>
    <row r="451" spans="1:11" ht="25.5" customHeight="1">
      <c r="A451" s="13" t="s">
        <v>267</v>
      </c>
      <c r="B451" s="7" t="s">
        <v>395</v>
      </c>
      <c r="C451" s="180"/>
      <c r="D451" s="180"/>
      <c r="E451" s="22"/>
      <c r="F451" s="22"/>
      <c r="G451" s="22"/>
      <c r="H451" s="11">
        <f t="shared" si="26"/>
        <v>39441720</v>
      </c>
      <c r="I451" s="22">
        <f t="shared" si="28"/>
        <v>39441720</v>
      </c>
      <c r="J451" s="22">
        <f t="shared" si="28"/>
        <v>0</v>
      </c>
      <c r="K451" s="22">
        <f t="shared" si="28"/>
        <v>0</v>
      </c>
    </row>
    <row r="452" spans="1:11" ht="25.5" customHeight="1">
      <c r="A452" s="13" t="s">
        <v>267</v>
      </c>
      <c r="B452" s="7" t="s">
        <v>396</v>
      </c>
      <c r="C452" s="180"/>
      <c r="D452" s="180"/>
      <c r="E452" s="22"/>
      <c r="F452" s="22"/>
      <c r="G452" s="22"/>
      <c r="H452" s="11">
        <f t="shared" si="26"/>
        <v>39441720</v>
      </c>
      <c r="I452" s="22">
        <f t="shared" si="28"/>
        <v>39441720</v>
      </c>
      <c r="J452" s="22">
        <f t="shared" si="28"/>
        <v>0</v>
      </c>
      <c r="K452" s="22">
        <f t="shared" si="28"/>
        <v>0</v>
      </c>
    </row>
    <row r="453" spans="1:11" ht="25.5" customHeight="1">
      <c r="A453" s="13" t="s">
        <v>267</v>
      </c>
      <c r="B453" s="7" t="s">
        <v>399</v>
      </c>
      <c r="C453" s="180"/>
      <c r="D453" s="180"/>
      <c r="E453" s="22"/>
      <c r="F453" s="22"/>
      <c r="G453" s="22"/>
      <c r="H453" s="11">
        <f t="shared" si="26"/>
        <v>39441720</v>
      </c>
      <c r="I453" s="11">
        <f t="shared" si="28"/>
        <v>39441720</v>
      </c>
      <c r="J453" s="11">
        <f t="shared" si="28"/>
        <v>0</v>
      </c>
      <c r="K453" s="11">
        <f t="shared" si="28"/>
        <v>0</v>
      </c>
    </row>
    <row r="454" spans="1:11" ht="25.5" customHeight="1">
      <c r="A454" s="13" t="s">
        <v>269</v>
      </c>
      <c r="B454" s="7" t="s">
        <v>401</v>
      </c>
      <c r="C454" s="180"/>
      <c r="D454" s="180"/>
      <c r="E454" s="22"/>
      <c r="F454" s="22"/>
      <c r="G454" s="22"/>
      <c r="H454" s="11">
        <f t="shared" si="26"/>
        <v>4155330.87</v>
      </c>
      <c r="I454" s="11">
        <f t="shared" si="28"/>
        <v>4155330.87</v>
      </c>
      <c r="J454" s="11">
        <f t="shared" si="28"/>
        <v>0</v>
      </c>
      <c r="K454" s="11">
        <f t="shared" si="28"/>
        <v>0</v>
      </c>
    </row>
    <row r="455" spans="1:11" ht="25.5" customHeight="1">
      <c r="A455" s="13" t="s">
        <v>267</v>
      </c>
      <c r="B455" s="7" t="s">
        <v>434</v>
      </c>
      <c r="C455" s="180"/>
      <c r="D455" s="180"/>
      <c r="E455" s="22"/>
      <c r="F455" s="22"/>
      <c r="G455" s="22"/>
      <c r="H455" s="11">
        <f t="shared" si="26"/>
        <v>39441720</v>
      </c>
      <c r="I455" s="22">
        <f t="shared" si="28"/>
        <v>39441720</v>
      </c>
      <c r="J455" s="22">
        <f t="shared" si="28"/>
        <v>0</v>
      </c>
      <c r="K455" s="22">
        <f t="shared" si="28"/>
        <v>0</v>
      </c>
    </row>
    <row r="456" spans="1:11" ht="25.5" customHeight="1">
      <c r="A456" s="13" t="s">
        <v>267</v>
      </c>
      <c r="B456" s="7" t="s">
        <v>435</v>
      </c>
      <c r="C456" s="17"/>
      <c r="D456" s="17"/>
      <c r="E456" s="11"/>
      <c r="F456" s="11"/>
      <c r="G456" s="11"/>
      <c r="H456" s="11">
        <f t="shared" si="26"/>
        <v>39441720</v>
      </c>
      <c r="I456" s="11">
        <f t="shared" si="28"/>
        <v>39441720</v>
      </c>
      <c r="J456" s="11">
        <f t="shared" si="28"/>
        <v>0</v>
      </c>
      <c r="K456" s="11">
        <f t="shared" si="28"/>
        <v>0</v>
      </c>
    </row>
    <row r="457" spans="1:11" ht="25.5" customHeight="1">
      <c r="A457" s="100" t="s">
        <v>297</v>
      </c>
      <c r="B457" s="50" t="s">
        <v>407</v>
      </c>
      <c r="C457" s="17"/>
      <c r="D457" s="17"/>
      <c r="E457" s="11"/>
      <c r="F457" s="11"/>
      <c r="G457" s="11"/>
      <c r="H457" s="11">
        <f t="shared" si="26"/>
        <v>249067390.69999999</v>
      </c>
      <c r="I457" s="11">
        <f t="shared" si="28"/>
        <v>124404021.7</v>
      </c>
      <c r="J457" s="11">
        <f t="shared" si="28"/>
        <v>124663369</v>
      </c>
      <c r="K457" s="11">
        <f t="shared" si="28"/>
        <v>0</v>
      </c>
    </row>
    <row r="458" spans="1:11" ht="25.5" customHeight="1">
      <c r="A458" s="13" t="s">
        <v>297</v>
      </c>
      <c r="B458" s="7" t="s">
        <v>409</v>
      </c>
      <c r="C458" s="17"/>
      <c r="D458" s="17"/>
      <c r="E458" s="11"/>
      <c r="F458" s="11"/>
      <c r="G458" s="11"/>
      <c r="H458" s="11">
        <f t="shared" si="26"/>
        <v>249022390</v>
      </c>
      <c r="I458" s="11">
        <f t="shared" si="28"/>
        <v>0</v>
      </c>
      <c r="J458" s="11">
        <f t="shared" si="28"/>
        <v>124663369</v>
      </c>
      <c r="K458" s="11">
        <f t="shared" si="28"/>
        <v>124359021</v>
      </c>
    </row>
    <row r="459" spans="1:11" ht="25.5" customHeight="1">
      <c r="A459" s="13" t="s">
        <v>111</v>
      </c>
      <c r="B459" s="7" t="s">
        <v>273</v>
      </c>
      <c r="C459" s="17"/>
      <c r="D459" s="17"/>
      <c r="E459" s="11"/>
      <c r="F459" s="11"/>
      <c r="G459" s="11"/>
      <c r="H459" s="11">
        <f>I459+J459+K459</f>
        <v>3000000</v>
      </c>
      <c r="I459" s="11">
        <f t="shared" ref="I459:K464" si="29">I429</f>
        <v>0</v>
      </c>
      <c r="J459" s="11">
        <f t="shared" si="29"/>
        <v>3000000</v>
      </c>
      <c r="K459" s="11">
        <f t="shared" si="29"/>
        <v>0</v>
      </c>
    </row>
    <row r="460" spans="1:11" ht="25.5" customHeight="1">
      <c r="A460" s="100" t="s">
        <v>10</v>
      </c>
      <c r="B460" s="78" t="s">
        <v>391</v>
      </c>
      <c r="C460" s="180"/>
      <c r="D460" s="180"/>
      <c r="E460" s="22"/>
      <c r="F460" s="22"/>
      <c r="G460" s="22"/>
      <c r="H460" s="11">
        <f>I460+J460+K460</f>
        <v>20110530.02</v>
      </c>
      <c r="I460" s="22">
        <f t="shared" si="29"/>
        <v>13585337.189999999</v>
      </c>
      <c r="J460" s="22">
        <f t="shared" si="29"/>
        <v>6525192.8300000001</v>
      </c>
      <c r="K460" s="22">
        <f t="shared" si="29"/>
        <v>0</v>
      </c>
    </row>
    <row r="461" spans="1:11" ht="25.5" customHeight="1">
      <c r="A461" s="13" t="s">
        <v>272</v>
      </c>
      <c r="B461" s="7" t="s">
        <v>423</v>
      </c>
      <c r="C461" s="17"/>
      <c r="D461" s="17"/>
      <c r="E461" s="11"/>
      <c r="F461" s="11"/>
      <c r="G461" s="11"/>
      <c r="H461" s="11">
        <f>I461+J461+K461</f>
        <v>76767.679999999993</v>
      </c>
      <c r="I461" s="11">
        <f t="shared" si="29"/>
        <v>0</v>
      </c>
      <c r="J461" s="11">
        <f t="shared" si="29"/>
        <v>38383.839999999997</v>
      </c>
      <c r="K461" s="11">
        <f t="shared" si="29"/>
        <v>38383.839999999997</v>
      </c>
    </row>
    <row r="462" spans="1:11" ht="25.5" customHeight="1">
      <c r="A462" s="13" t="s">
        <v>302</v>
      </c>
      <c r="B462" s="7" t="s">
        <v>410</v>
      </c>
      <c r="C462" s="180"/>
      <c r="D462" s="180"/>
      <c r="E462" s="22"/>
      <c r="F462" s="22"/>
      <c r="G462" s="22"/>
      <c r="H462" s="11">
        <f>I462+J462+K462</f>
        <v>9077001.5299999993</v>
      </c>
      <c r="I462" s="22">
        <f t="shared" si="29"/>
        <v>4781567.8499999996</v>
      </c>
      <c r="J462" s="22">
        <f t="shared" si="29"/>
        <v>4295433.68</v>
      </c>
      <c r="K462" s="22">
        <f t="shared" si="29"/>
        <v>0</v>
      </c>
    </row>
    <row r="463" spans="1:11" ht="25.5" customHeight="1">
      <c r="A463" s="13" t="s">
        <v>271</v>
      </c>
      <c r="B463" s="7" t="s">
        <v>413</v>
      </c>
      <c r="C463" s="17"/>
      <c r="D463" s="17"/>
      <c r="E463" s="11"/>
      <c r="F463" s="11"/>
      <c r="G463" s="11"/>
      <c r="H463" s="11">
        <f t="shared" si="26"/>
        <v>7600000</v>
      </c>
      <c r="I463" s="11">
        <f t="shared" si="29"/>
        <v>0</v>
      </c>
      <c r="J463" s="11">
        <f t="shared" si="29"/>
        <v>3800000</v>
      </c>
      <c r="K463" s="11">
        <f t="shared" si="29"/>
        <v>3800000</v>
      </c>
    </row>
    <row r="464" spans="1:11" ht="25.5" customHeight="1" thickBot="1">
      <c r="A464" s="23" t="s">
        <v>303</v>
      </c>
      <c r="B464" s="8" t="s">
        <v>411</v>
      </c>
      <c r="C464" s="43"/>
      <c r="D464" s="43"/>
      <c r="E464" s="37"/>
      <c r="F464" s="37"/>
      <c r="G464" s="37"/>
      <c r="H464" s="19">
        <f t="shared" si="26"/>
        <v>898623152.16999996</v>
      </c>
      <c r="I464" s="37">
        <f t="shared" si="29"/>
        <v>473375217.38999999</v>
      </c>
      <c r="J464" s="37">
        <f t="shared" si="29"/>
        <v>425247934.77999997</v>
      </c>
      <c r="K464" s="37">
        <f t="shared" si="29"/>
        <v>0</v>
      </c>
    </row>
    <row r="465" spans="1:12" ht="58.5" customHeight="1">
      <c r="A465" s="62"/>
      <c r="B465" s="227"/>
      <c r="C465" s="227"/>
      <c r="D465" s="227"/>
      <c r="E465" s="227"/>
      <c r="F465" s="227"/>
      <c r="G465" s="227"/>
      <c r="H465" s="227"/>
      <c r="I465" s="227"/>
      <c r="J465" s="227"/>
      <c r="K465" s="227"/>
      <c r="L465" s="28"/>
    </row>
    <row r="466" spans="1:12" ht="30.75" customHeight="1">
      <c r="A466" s="225" t="s">
        <v>46</v>
      </c>
      <c r="B466" s="225"/>
      <c r="C466" s="225"/>
      <c r="D466" s="225"/>
      <c r="E466" s="225"/>
      <c r="F466" s="225"/>
      <c r="G466" s="31"/>
      <c r="H466" s="31"/>
      <c r="I466" s="224" t="s">
        <v>38</v>
      </c>
      <c r="J466" s="224"/>
      <c r="K466" s="224"/>
      <c r="L466" s="28"/>
    </row>
    <row r="467" spans="1:12" ht="18.75" customHeight="1">
      <c r="A467" s="225"/>
      <c r="B467" s="225"/>
      <c r="C467" s="225"/>
      <c r="D467" s="225"/>
      <c r="E467" s="225"/>
      <c r="F467" s="225"/>
      <c r="G467" s="31"/>
      <c r="H467" s="31"/>
      <c r="I467" s="232"/>
      <c r="J467" s="232"/>
      <c r="K467" s="232"/>
      <c r="L467" s="28"/>
    </row>
    <row r="468" spans="1:12" ht="15.75">
      <c r="A468" s="225" t="s">
        <v>222</v>
      </c>
      <c r="B468" s="225"/>
      <c r="C468" s="225"/>
      <c r="D468" s="225"/>
      <c r="E468" s="225"/>
      <c r="F468" s="225"/>
      <c r="G468" s="31"/>
      <c r="H468" s="31"/>
      <c r="I468" s="226" t="s">
        <v>141</v>
      </c>
      <c r="J468" s="226"/>
      <c r="K468" s="226"/>
      <c r="L468" s="28"/>
    </row>
    <row r="469" spans="1:12" ht="16.5" customHeight="1">
      <c r="A469" s="225"/>
      <c r="B469" s="225"/>
      <c r="C469" s="225"/>
      <c r="D469" s="225"/>
      <c r="E469" s="225"/>
      <c r="F469" s="225"/>
      <c r="G469" s="31"/>
      <c r="H469" s="31"/>
      <c r="I469" s="232"/>
      <c r="J469" s="232"/>
      <c r="K469" s="232"/>
      <c r="L469" s="28"/>
    </row>
    <row r="470" spans="1:12" ht="17.25" customHeight="1">
      <c r="A470" s="225" t="s">
        <v>74</v>
      </c>
      <c r="B470" s="225"/>
      <c r="C470" s="225"/>
      <c r="D470" s="225"/>
      <c r="E470" s="225"/>
      <c r="F470" s="225"/>
      <c r="G470" s="31"/>
      <c r="H470" s="31"/>
      <c r="I470" s="224" t="s">
        <v>37</v>
      </c>
      <c r="J470" s="224"/>
      <c r="K470" s="224"/>
      <c r="L470" s="28"/>
    </row>
    <row r="471" spans="1:12" ht="15.75">
      <c r="A471" s="225"/>
      <c r="B471" s="225"/>
      <c r="C471" s="225"/>
      <c r="D471" s="225"/>
      <c r="E471" s="225"/>
      <c r="F471" s="225"/>
      <c r="G471" s="31"/>
      <c r="H471" s="31"/>
      <c r="I471" s="232"/>
      <c r="J471" s="232"/>
      <c r="K471" s="232"/>
      <c r="L471" s="28"/>
    </row>
    <row r="472" spans="1:12">
      <c r="A472" s="24"/>
      <c r="B472" s="25"/>
      <c r="C472" s="26"/>
      <c r="D472" s="26"/>
      <c r="E472" s="27"/>
      <c r="F472" s="27"/>
      <c r="G472" s="27"/>
      <c r="H472" s="27"/>
      <c r="I472" s="27"/>
      <c r="J472" s="27"/>
      <c r="K472" s="27"/>
      <c r="L472" s="28"/>
    </row>
    <row r="473" spans="1:12">
      <c r="A473" s="24"/>
      <c r="B473" s="25"/>
      <c r="C473" s="26"/>
      <c r="D473" s="26"/>
      <c r="E473" s="27"/>
      <c r="F473" s="27"/>
      <c r="G473" s="27"/>
      <c r="H473" s="27"/>
      <c r="I473" s="27"/>
      <c r="J473" s="27"/>
      <c r="K473" s="27"/>
      <c r="L473" s="28"/>
    </row>
    <row r="474" spans="1:12">
      <c r="A474" s="24"/>
      <c r="B474" s="25"/>
      <c r="C474" s="26"/>
      <c r="D474" s="26"/>
      <c r="E474" s="27"/>
      <c r="F474" s="27"/>
      <c r="G474" s="27"/>
      <c r="H474" s="27"/>
      <c r="I474" s="27"/>
      <c r="J474" s="27"/>
      <c r="K474" s="27"/>
      <c r="L474" s="28"/>
    </row>
    <row r="475" spans="1:12">
      <c r="A475" s="24"/>
      <c r="B475" s="25"/>
      <c r="C475" s="26"/>
      <c r="D475" s="26"/>
      <c r="E475" s="27"/>
      <c r="F475" s="27"/>
      <c r="G475" s="27"/>
      <c r="H475" s="27"/>
      <c r="I475" s="27"/>
      <c r="J475" s="27"/>
      <c r="K475" s="27"/>
      <c r="L475" s="28"/>
    </row>
    <row r="476" spans="1:12">
      <c r="A476" s="24"/>
      <c r="B476" s="25"/>
      <c r="C476" s="26"/>
      <c r="D476" s="26"/>
      <c r="E476" s="27"/>
      <c r="F476" s="27"/>
      <c r="G476" s="27"/>
      <c r="H476" s="27"/>
      <c r="I476" s="27"/>
      <c r="J476" s="27"/>
      <c r="K476" s="27"/>
      <c r="L476" s="28"/>
    </row>
    <row r="477" spans="1:12">
      <c r="A477" s="24"/>
      <c r="B477" s="25"/>
      <c r="C477" s="26"/>
      <c r="D477" s="26"/>
      <c r="E477" s="27"/>
      <c r="F477" s="27"/>
      <c r="G477" s="27"/>
      <c r="H477" s="27"/>
      <c r="I477" s="27"/>
      <c r="J477" s="27"/>
      <c r="K477" s="27"/>
      <c r="L477" s="28"/>
    </row>
    <row r="478" spans="1:12">
      <c r="A478" s="24"/>
      <c r="B478" s="25"/>
      <c r="C478" s="26"/>
      <c r="D478" s="26"/>
      <c r="E478" s="27"/>
      <c r="F478" s="27"/>
      <c r="G478" s="27"/>
      <c r="H478" s="27"/>
      <c r="I478" s="27"/>
      <c r="J478" s="27"/>
      <c r="K478" s="27"/>
      <c r="L478" s="28"/>
    </row>
    <row r="479" spans="1:12">
      <c r="A479" s="24"/>
      <c r="B479" s="25"/>
      <c r="C479" s="26"/>
      <c r="D479" s="26"/>
      <c r="E479" s="27"/>
      <c r="F479" s="27"/>
      <c r="G479" s="27"/>
      <c r="H479" s="27"/>
      <c r="I479" s="27"/>
      <c r="J479" s="27"/>
      <c r="K479" s="27"/>
      <c r="L479" s="28"/>
    </row>
    <row r="480" spans="1:12">
      <c r="A480" s="24"/>
      <c r="B480" s="25"/>
      <c r="C480" s="26"/>
      <c r="D480" s="26"/>
      <c r="E480" s="27"/>
      <c r="F480" s="27"/>
      <c r="G480" s="27"/>
      <c r="H480" s="27"/>
      <c r="I480" s="27"/>
      <c r="J480" s="27"/>
      <c r="K480" s="27"/>
      <c r="L480" s="28"/>
    </row>
    <row r="481" spans="1:12">
      <c r="A481" s="24"/>
      <c r="B481" s="25"/>
      <c r="C481" s="26"/>
      <c r="D481" s="26"/>
      <c r="E481" s="27"/>
      <c r="F481" s="27"/>
      <c r="G481" s="27"/>
      <c r="H481" s="27"/>
      <c r="I481" s="27"/>
      <c r="J481" s="27"/>
      <c r="K481" s="27"/>
      <c r="L481" s="28"/>
    </row>
    <row r="482" spans="1:12">
      <c r="A482" s="24"/>
      <c r="B482" s="25"/>
      <c r="C482" s="26"/>
      <c r="D482" s="26"/>
      <c r="E482" s="27"/>
      <c r="F482" s="27"/>
      <c r="G482" s="27"/>
      <c r="H482" s="27"/>
      <c r="I482" s="27"/>
      <c r="J482" s="27"/>
      <c r="K482" s="27"/>
      <c r="L482" s="28"/>
    </row>
    <row r="483" spans="1:12">
      <c r="A483" s="24"/>
      <c r="B483" s="25"/>
      <c r="C483" s="26"/>
      <c r="D483" s="26"/>
      <c r="E483" s="27"/>
      <c r="F483" s="27"/>
      <c r="G483" s="27"/>
      <c r="H483" s="27"/>
      <c r="I483" s="27"/>
      <c r="J483" s="27"/>
      <c r="K483" s="27"/>
      <c r="L483" s="28"/>
    </row>
    <row r="484" spans="1:12">
      <c r="A484" s="24"/>
      <c r="B484" s="25"/>
      <c r="C484" s="26"/>
      <c r="D484" s="26"/>
      <c r="E484" s="27"/>
      <c r="F484" s="27"/>
      <c r="G484" s="27"/>
      <c r="H484" s="27"/>
      <c r="I484" s="27"/>
      <c r="J484" s="27"/>
      <c r="K484" s="27"/>
      <c r="L484" s="28"/>
    </row>
    <row r="485" spans="1:12">
      <c r="A485" s="24"/>
      <c r="B485" s="25"/>
      <c r="C485" s="26"/>
      <c r="D485" s="26"/>
      <c r="E485" s="27"/>
      <c r="F485" s="27"/>
      <c r="G485" s="27"/>
      <c r="H485" s="27"/>
      <c r="I485" s="27"/>
      <c r="J485" s="27"/>
      <c r="K485" s="27"/>
      <c r="L485" s="28"/>
    </row>
    <row r="486" spans="1:12">
      <c r="A486" s="24"/>
      <c r="B486" s="25"/>
      <c r="C486" s="26"/>
      <c r="D486" s="26"/>
      <c r="E486" s="27"/>
      <c r="F486" s="27"/>
      <c r="G486" s="27"/>
      <c r="H486" s="27"/>
      <c r="I486" s="27"/>
      <c r="J486" s="27"/>
      <c r="K486" s="27"/>
      <c r="L486" s="28"/>
    </row>
    <row r="487" spans="1:12">
      <c r="A487" s="24"/>
      <c r="B487" s="25"/>
      <c r="C487" s="26"/>
      <c r="D487" s="26"/>
      <c r="E487" s="27"/>
      <c r="F487" s="27"/>
      <c r="G487" s="27"/>
      <c r="H487" s="27"/>
      <c r="I487" s="27"/>
      <c r="J487" s="27"/>
      <c r="K487" s="27"/>
      <c r="L487" s="28"/>
    </row>
    <row r="488" spans="1:12">
      <c r="A488" s="24"/>
      <c r="B488" s="25"/>
      <c r="C488" s="26"/>
      <c r="D488" s="26"/>
      <c r="E488" s="27"/>
      <c r="F488" s="27"/>
      <c r="G488" s="27"/>
      <c r="H488" s="27"/>
      <c r="I488" s="27"/>
      <c r="J488" s="27"/>
      <c r="K488" s="27"/>
      <c r="L488" s="28"/>
    </row>
    <row r="489" spans="1:12">
      <c r="A489" s="24"/>
      <c r="B489" s="25"/>
      <c r="C489" s="26"/>
      <c r="D489" s="26"/>
      <c r="E489" s="27"/>
      <c r="F489" s="27"/>
      <c r="G489" s="27"/>
      <c r="H489" s="27"/>
      <c r="I489" s="27"/>
      <c r="J489" s="27"/>
      <c r="K489" s="27"/>
      <c r="L489" s="28"/>
    </row>
    <row r="490" spans="1:12">
      <c r="A490" s="24"/>
      <c r="B490" s="25"/>
      <c r="C490" s="26"/>
      <c r="D490" s="26"/>
      <c r="E490" s="27"/>
      <c r="F490" s="27"/>
      <c r="G490" s="27"/>
      <c r="H490" s="27"/>
      <c r="I490" s="27"/>
      <c r="J490" s="27"/>
      <c r="K490" s="27"/>
      <c r="L490" s="28"/>
    </row>
    <row r="491" spans="1:12">
      <c r="A491" s="24"/>
      <c r="B491" s="25"/>
      <c r="C491" s="26"/>
      <c r="D491" s="26"/>
      <c r="E491" s="27"/>
      <c r="F491" s="27"/>
      <c r="G491" s="27"/>
      <c r="H491" s="27"/>
      <c r="I491" s="27"/>
      <c r="J491" s="27"/>
      <c r="K491" s="27"/>
      <c r="L491" s="28"/>
    </row>
    <row r="492" spans="1:12">
      <c r="A492" s="24"/>
      <c r="B492" s="25"/>
      <c r="C492" s="26"/>
      <c r="D492" s="26"/>
      <c r="E492" s="27"/>
      <c r="F492" s="27"/>
      <c r="G492" s="27"/>
      <c r="H492" s="27"/>
      <c r="I492" s="27"/>
      <c r="J492" s="27"/>
      <c r="K492" s="27"/>
      <c r="L492" s="28"/>
    </row>
    <row r="493" spans="1:12">
      <c r="A493" s="24"/>
      <c r="B493" s="25"/>
      <c r="C493" s="26"/>
      <c r="D493" s="26"/>
      <c r="E493" s="27"/>
      <c r="F493" s="27"/>
      <c r="G493" s="27"/>
      <c r="H493" s="27"/>
      <c r="I493" s="27"/>
      <c r="J493" s="27"/>
      <c r="K493" s="27"/>
      <c r="L493" s="28"/>
    </row>
    <row r="494" spans="1:12">
      <c r="A494" s="24"/>
      <c r="B494" s="25"/>
      <c r="C494" s="26"/>
      <c r="D494" s="26"/>
      <c r="E494" s="27"/>
      <c r="F494" s="27"/>
      <c r="G494" s="27"/>
      <c r="H494" s="27"/>
      <c r="I494" s="27"/>
      <c r="J494" s="27"/>
      <c r="K494" s="27"/>
      <c r="L494" s="28"/>
    </row>
    <row r="495" spans="1:12">
      <c r="A495" s="24"/>
      <c r="B495" s="25"/>
      <c r="C495" s="26"/>
      <c r="D495" s="26"/>
      <c r="E495" s="27"/>
      <c r="F495" s="27"/>
      <c r="G495" s="27"/>
      <c r="H495" s="27"/>
      <c r="I495" s="27"/>
      <c r="J495" s="27"/>
      <c r="K495" s="27"/>
      <c r="L495" s="28"/>
    </row>
    <row r="496" spans="1:12">
      <c r="A496" s="24"/>
      <c r="B496" s="25"/>
      <c r="C496" s="26"/>
      <c r="D496" s="26"/>
      <c r="E496" s="27"/>
      <c r="F496" s="27"/>
      <c r="G496" s="27"/>
      <c r="H496" s="27"/>
      <c r="I496" s="27"/>
      <c r="J496" s="27"/>
      <c r="K496" s="27"/>
      <c r="L496" s="28"/>
    </row>
    <row r="497" spans="1:12">
      <c r="A497" s="24"/>
      <c r="B497" s="25"/>
      <c r="C497" s="26"/>
      <c r="D497" s="26"/>
      <c r="E497" s="27"/>
      <c r="F497" s="27"/>
      <c r="G497" s="27"/>
      <c r="H497" s="27"/>
      <c r="I497" s="27"/>
      <c r="J497" s="27"/>
      <c r="K497" s="27"/>
      <c r="L497" s="28"/>
    </row>
    <row r="498" spans="1:12">
      <c r="A498" s="24"/>
      <c r="B498" s="25"/>
      <c r="C498" s="26"/>
      <c r="D498" s="26"/>
      <c r="E498" s="27"/>
      <c r="F498" s="27"/>
      <c r="G498" s="27"/>
      <c r="H498" s="27"/>
      <c r="I498" s="27"/>
      <c r="J498" s="27"/>
      <c r="K498" s="27"/>
      <c r="L498" s="28"/>
    </row>
    <row r="499" spans="1:12">
      <c r="A499" s="24"/>
      <c r="B499" s="25"/>
      <c r="C499" s="26"/>
      <c r="D499" s="26"/>
      <c r="E499" s="27"/>
      <c r="F499" s="27"/>
      <c r="G499" s="27"/>
      <c r="H499" s="27"/>
      <c r="I499" s="27"/>
      <c r="J499" s="27"/>
      <c r="K499" s="27"/>
      <c r="L499" s="28"/>
    </row>
    <row r="500" spans="1:12">
      <c r="A500" s="24"/>
      <c r="B500" s="25"/>
      <c r="C500" s="26"/>
      <c r="D500" s="26"/>
      <c r="E500" s="27"/>
      <c r="F500" s="27"/>
      <c r="G500" s="27"/>
      <c r="H500" s="27"/>
      <c r="I500" s="27"/>
      <c r="J500" s="27"/>
      <c r="K500" s="27"/>
      <c r="L500" s="28"/>
    </row>
    <row r="501" spans="1:12">
      <c r="A501" s="24"/>
      <c r="B501" s="25"/>
      <c r="C501" s="26"/>
      <c r="D501" s="26"/>
      <c r="E501" s="27"/>
      <c r="F501" s="27"/>
      <c r="G501" s="27"/>
      <c r="H501" s="27"/>
      <c r="I501" s="27"/>
      <c r="J501" s="27"/>
      <c r="K501" s="27"/>
      <c r="L501" s="28"/>
    </row>
    <row r="502" spans="1:12">
      <c r="A502" s="24"/>
      <c r="B502" s="25"/>
      <c r="C502" s="26"/>
      <c r="D502" s="26"/>
      <c r="E502" s="27"/>
      <c r="F502" s="27"/>
      <c r="G502" s="27"/>
      <c r="H502" s="27"/>
      <c r="I502" s="27"/>
      <c r="J502" s="27"/>
      <c r="K502" s="27"/>
      <c r="L502" s="28"/>
    </row>
    <row r="503" spans="1:12">
      <c r="A503" s="24"/>
      <c r="B503" s="25"/>
      <c r="C503" s="26"/>
      <c r="D503" s="26"/>
      <c r="E503" s="27"/>
      <c r="F503" s="27"/>
      <c r="G503" s="27"/>
      <c r="H503" s="27"/>
      <c r="I503" s="27"/>
      <c r="J503" s="27"/>
      <c r="K503" s="27"/>
      <c r="L503" s="28"/>
    </row>
    <row r="504" spans="1:12">
      <c r="A504" s="24"/>
      <c r="B504" s="25"/>
      <c r="C504" s="26"/>
      <c r="D504" s="26"/>
      <c r="E504" s="27"/>
      <c r="F504" s="27"/>
      <c r="G504" s="27"/>
      <c r="H504" s="27"/>
      <c r="I504" s="27"/>
      <c r="J504" s="27"/>
      <c r="K504" s="27"/>
      <c r="L504" s="28"/>
    </row>
    <row r="505" spans="1:12">
      <c r="A505" s="24"/>
      <c r="B505" s="25"/>
      <c r="C505" s="26"/>
      <c r="D505" s="26"/>
      <c r="E505" s="27"/>
      <c r="F505" s="27"/>
      <c r="G505" s="27"/>
      <c r="H505" s="27"/>
      <c r="I505" s="27"/>
      <c r="J505" s="27"/>
      <c r="K505" s="27"/>
      <c r="L505" s="28"/>
    </row>
    <row r="506" spans="1:12">
      <c r="A506" s="24"/>
      <c r="B506" s="25"/>
      <c r="C506" s="26"/>
      <c r="D506" s="26"/>
      <c r="E506" s="27"/>
      <c r="F506" s="27"/>
      <c r="G506" s="27"/>
      <c r="H506" s="27"/>
      <c r="I506" s="27"/>
      <c r="J506" s="27"/>
      <c r="K506" s="27"/>
      <c r="L506" s="28"/>
    </row>
    <row r="507" spans="1:12">
      <c r="A507" s="24"/>
      <c r="B507" s="25"/>
      <c r="C507" s="26"/>
      <c r="D507" s="26"/>
      <c r="E507" s="27"/>
      <c r="F507" s="27"/>
      <c r="G507" s="27"/>
      <c r="H507" s="27"/>
      <c r="I507" s="27"/>
      <c r="J507" s="27"/>
      <c r="K507" s="27"/>
      <c r="L507" s="28"/>
    </row>
    <row r="508" spans="1:12">
      <c r="A508" s="24"/>
      <c r="B508" s="25"/>
      <c r="C508" s="26"/>
      <c r="D508" s="26"/>
      <c r="E508" s="27"/>
      <c r="F508" s="27"/>
      <c r="G508" s="27"/>
      <c r="H508" s="27"/>
      <c r="I508" s="27"/>
      <c r="J508" s="27"/>
      <c r="K508" s="27"/>
      <c r="L508" s="28"/>
    </row>
    <row r="509" spans="1:12">
      <c r="A509" s="24"/>
      <c r="B509" s="25"/>
      <c r="C509" s="26"/>
      <c r="D509" s="26"/>
      <c r="E509" s="27"/>
      <c r="F509" s="27"/>
      <c r="G509" s="27"/>
      <c r="H509" s="27"/>
      <c r="I509" s="27"/>
      <c r="J509" s="27"/>
      <c r="K509" s="27"/>
      <c r="L509" s="28"/>
    </row>
    <row r="510" spans="1:12">
      <c r="A510" s="24"/>
      <c r="B510" s="25"/>
      <c r="C510" s="26"/>
      <c r="D510" s="26"/>
      <c r="E510" s="27"/>
      <c r="F510" s="27"/>
      <c r="G510" s="27"/>
      <c r="H510" s="27"/>
      <c r="I510" s="27"/>
      <c r="J510" s="27"/>
      <c r="K510" s="27"/>
      <c r="L510" s="28"/>
    </row>
    <row r="511" spans="1:12">
      <c r="A511" s="24"/>
      <c r="B511" s="25"/>
      <c r="C511" s="26"/>
      <c r="D511" s="26"/>
      <c r="E511" s="27"/>
      <c r="F511" s="27"/>
      <c r="G511" s="27"/>
      <c r="H511" s="27"/>
      <c r="I511" s="27"/>
      <c r="J511" s="27"/>
      <c r="K511" s="27"/>
      <c r="L511" s="28"/>
    </row>
    <row r="512" spans="1:12">
      <c r="A512" s="24"/>
      <c r="B512" s="25"/>
      <c r="C512" s="26"/>
      <c r="D512" s="26"/>
      <c r="E512" s="27"/>
      <c r="F512" s="27"/>
      <c r="G512" s="27"/>
      <c r="H512" s="27"/>
      <c r="I512" s="27"/>
      <c r="J512" s="27"/>
      <c r="K512" s="27"/>
      <c r="L512" s="28"/>
    </row>
    <row r="513" spans="1:12">
      <c r="A513" s="24"/>
      <c r="B513" s="25"/>
      <c r="C513" s="26"/>
      <c r="D513" s="26"/>
      <c r="E513" s="27"/>
      <c r="F513" s="27"/>
      <c r="G513" s="27"/>
      <c r="H513" s="27"/>
      <c r="I513" s="27"/>
      <c r="J513" s="27"/>
      <c r="K513" s="27"/>
      <c r="L513" s="28"/>
    </row>
    <row r="514" spans="1:12">
      <c r="A514" s="24"/>
      <c r="B514" s="25"/>
      <c r="C514" s="26"/>
      <c r="D514" s="26"/>
      <c r="E514" s="27"/>
      <c r="F514" s="27"/>
      <c r="G514" s="27"/>
      <c r="H514" s="27"/>
      <c r="I514" s="27"/>
      <c r="J514" s="27"/>
      <c r="K514" s="27"/>
      <c r="L514" s="28"/>
    </row>
    <row r="515" spans="1:12">
      <c r="A515" s="24"/>
      <c r="B515" s="25"/>
      <c r="C515" s="26"/>
      <c r="D515" s="26"/>
      <c r="E515" s="27"/>
      <c r="F515" s="27"/>
      <c r="G515" s="27"/>
      <c r="H515" s="27"/>
      <c r="I515" s="27"/>
      <c r="J515" s="27"/>
      <c r="K515" s="27"/>
      <c r="L515" s="28"/>
    </row>
    <row r="516" spans="1:12">
      <c r="A516" s="24"/>
      <c r="B516" s="25"/>
      <c r="C516" s="26"/>
      <c r="D516" s="26"/>
      <c r="E516" s="27"/>
      <c r="F516" s="27"/>
      <c r="G516" s="27"/>
      <c r="H516" s="27"/>
      <c r="I516" s="27"/>
      <c r="J516" s="27"/>
      <c r="K516" s="27"/>
      <c r="L516" s="28"/>
    </row>
    <row r="517" spans="1:12">
      <c r="A517" s="24"/>
      <c r="B517" s="25"/>
      <c r="C517" s="26"/>
      <c r="D517" s="26"/>
      <c r="E517" s="27"/>
      <c r="F517" s="27"/>
      <c r="G517" s="27"/>
      <c r="H517" s="27"/>
      <c r="I517" s="27"/>
      <c r="J517" s="27"/>
      <c r="K517" s="27"/>
      <c r="L517" s="28"/>
    </row>
    <row r="518" spans="1:12">
      <c r="A518" s="24"/>
      <c r="B518" s="25"/>
      <c r="C518" s="26"/>
      <c r="D518" s="26"/>
      <c r="E518" s="27"/>
      <c r="F518" s="27"/>
      <c r="G518" s="27"/>
      <c r="H518" s="27"/>
      <c r="I518" s="27"/>
      <c r="J518" s="27"/>
      <c r="K518" s="27"/>
      <c r="L518" s="28"/>
    </row>
    <row r="519" spans="1:12">
      <c r="A519" s="24"/>
      <c r="B519" s="25"/>
      <c r="C519" s="26"/>
      <c r="D519" s="26"/>
      <c r="E519" s="27"/>
      <c r="F519" s="27"/>
      <c r="G519" s="27"/>
      <c r="H519" s="27"/>
      <c r="I519" s="27"/>
      <c r="J519" s="27"/>
      <c r="K519" s="27"/>
      <c r="L519" s="28"/>
    </row>
    <row r="520" spans="1:12">
      <c r="A520" s="24"/>
      <c r="B520" s="25"/>
      <c r="C520" s="26"/>
      <c r="D520" s="26"/>
      <c r="E520" s="27"/>
      <c r="F520" s="27"/>
      <c r="G520" s="27"/>
      <c r="H520" s="27"/>
      <c r="I520" s="27"/>
      <c r="J520" s="27"/>
      <c r="K520" s="27"/>
      <c r="L520" s="28"/>
    </row>
    <row r="521" spans="1:12">
      <c r="A521" s="24"/>
      <c r="B521" s="25"/>
      <c r="C521" s="26"/>
      <c r="D521" s="26"/>
      <c r="E521" s="27"/>
      <c r="F521" s="27"/>
      <c r="G521" s="27"/>
      <c r="H521" s="27"/>
      <c r="I521" s="27"/>
      <c r="J521" s="27"/>
      <c r="K521" s="27"/>
      <c r="L521" s="28"/>
    </row>
    <row r="522" spans="1:12">
      <c r="A522" s="24"/>
      <c r="B522" s="25"/>
      <c r="C522" s="26"/>
      <c r="D522" s="26"/>
      <c r="E522" s="27"/>
      <c r="F522" s="27"/>
      <c r="G522" s="27"/>
      <c r="H522" s="27"/>
      <c r="I522" s="27"/>
      <c r="J522" s="27"/>
      <c r="K522" s="27"/>
      <c r="L522" s="28"/>
    </row>
    <row r="523" spans="1:12">
      <c r="A523" s="24"/>
      <c r="B523" s="25"/>
      <c r="C523" s="26"/>
      <c r="D523" s="26"/>
      <c r="E523" s="27"/>
      <c r="F523" s="27"/>
      <c r="G523" s="27"/>
      <c r="H523" s="27"/>
      <c r="I523" s="27"/>
      <c r="J523" s="27"/>
      <c r="K523" s="27"/>
      <c r="L523" s="28"/>
    </row>
    <row r="524" spans="1:12">
      <c r="A524" s="24"/>
      <c r="B524" s="25"/>
      <c r="C524" s="26"/>
      <c r="D524" s="26"/>
      <c r="E524" s="27"/>
      <c r="F524" s="27"/>
      <c r="G524" s="27"/>
      <c r="H524" s="27"/>
      <c r="I524" s="27"/>
      <c r="J524" s="27"/>
      <c r="K524" s="27"/>
      <c r="L524" s="28"/>
    </row>
    <row r="525" spans="1:12">
      <c r="A525" s="24"/>
      <c r="B525" s="25"/>
      <c r="C525" s="26"/>
      <c r="D525" s="26"/>
      <c r="E525" s="27"/>
      <c r="F525" s="27"/>
      <c r="G525" s="27"/>
      <c r="H525" s="27"/>
      <c r="I525" s="27"/>
      <c r="J525" s="27"/>
      <c r="K525" s="27"/>
      <c r="L525" s="28"/>
    </row>
    <row r="526" spans="1:12">
      <c r="A526" s="24"/>
      <c r="B526" s="25"/>
      <c r="C526" s="26"/>
      <c r="D526" s="26"/>
      <c r="E526" s="27"/>
      <c r="F526" s="27"/>
      <c r="G526" s="27"/>
      <c r="H526" s="27"/>
      <c r="I526" s="27"/>
      <c r="J526" s="27"/>
      <c r="K526" s="27"/>
      <c r="L526" s="28"/>
    </row>
    <row r="527" spans="1:12">
      <c r="A527" s="24"/>
      <c r="B527" s="25"/>
      <c r="C527" s="26"/>
      <c r="D527" s="26"/>
      <c r="E527" s="27"/>
      <c r="F527" s="27"/>
      <c r="G527" s="27"/>
      <c r="H527" s="27"/>
      <c r="I527" s="27"/>
      <c r="J527" s="27"/>
      <c r="K527" s="27"/>
      <c r="L527" s="28"/>
    </row>
    <row r="528" spans="1:12">
      <c r="A528" s="24"/>
      <c r="B528" s="25"/>
      <c r="C528" s="26"/>
      <c r="D528" s="26"/>
      <c r="E528" s="27"/>
      <c r="F528" s="27"/>
      <c r="G528" s="27"/>
      <c r="H528" s="27"/>
      <c r="I528" s="27"/>
      <c r="J528" s="27"/>
      <c r="K528" s="27"/>
      <c r="L528" s="28"/>
    </row>
    <row r="529" spans="1:12">
      <c r="A529" s="24"/>
      <c r="B529" s="25"/>
      <c r="C529" s="26"/>
      <c r="D529" s="26"/>
      <c r="E529" s="27"/>
      <c r="F529" s="27"/>
      <c r="G529" s="27"/>
      <c r="H529" s="27"/>
      <c r="I529" s="27"/>
      <c r="J529" s="27"/>
      <c r="K529" s="27"/>
      <c r="L529" s="28"/>
    </row>
    <row r="530" spans="1:12">
      <c r="A530" s="24"/>
      <c r="B530" s="25"/>
      <c r="C530" s="26"/>
      <c r="D530" s="26"/>
      <c r="E530" s="27"/>
      <c r="F530" s="27"/>
      <c r="G530" s="27"/>
      <c r="H530" s="27"/>
      <c r="I530" s="27"/>
      <c r="J530" s="27"/>
      <c r="K530" s="27"/>
      <c r="L530" s="28"/>
    </row>
    <row r="531" spans="1:12">
      <c r="A531" s="24"/>
      <c r="B531" s="25"/>
      <c r="C531" s="26"/>
      <c r="D531" s="26"/>
      <c r="E531" s="27"/>
      <c r="F531" s="27"/>
      <c r="G531" s="27"/>
      <c r="H531" s="27"/>
      <c r="I531" s="27"/>
      <c r="J531" s="27"/>
      <c r="K531" s="27"/>
      <c r="L531" s="28"/>
    </row>
    <row r="532" spans="1:12">
      <c r="A532" s="24"/>
      <c r="B532" s="25"/>
      <c r="C532" s="26"/>
      <c r="D532" s="26"/>
      <c r="E532" s="27"/>
      <c r="F532" s="27"/>
      <c r="G532" s="27"/>
      <c r="H532" s="27"/>
      <c r="I532" s="27"/>
      <c r="J532" s="27"/>
      <c r="K532" s="27"/>
      <c r="L532" s="28"/>
    </row>
    <row r="533" spans="1:12">
      <c r="A533" s="24"/>
      <c r="B533" s="25"/>
      <c r="C533" s="26"/>
      <c r="D533" s="26"/>
      <c r="E533" s="27"/>
      <c r="F533" s="27"/>
      <c r="G533" s="27"/>
      <c r="H533" s="27"/>
      <c r="I533" s="27"/>
      <c r="J533" s="27"/>
      <c r="K533" s="27"/>
      <c r="L533" s="28"/>
    </row>
    <row r="534" spans="1:12">
      <c r="A534" s="24"/>
      <c r="B534" s="25"/>
      <c r="C534" s="26"/>
      <c r="D534" s="26"/>
      <c r="E534" s="27"/>
      <c r="F534" s="27"/>
      <c r="G534" s="27"/>
      <c r="H534" s="27"/>
      <c r="I534" s="27"/>
      <c r="J534" s="27"/>
      <c r="K534" s="27"/>
      <c r="L534" s="28"/>
    </row>
    <row r="535" spans="1:12">
      <c r="A535" s="24"/>
      <c r="B535" s="25"/>
      <c r="C535" s="26"/>
      <c r="D535" s="26"/>
      <c r="E535" s="27"/>
      <c r="F535" s="27"/>
      <c r="G535" s="27"/>
      <c r="H535" s="27"/>
      <c r="I535" s="27"/>
      <c r="J535" s="27"/>
      <c r="K535" s="27"/>
      <c r="L535" s="28"/>
    </row>
    <row r="536" spans="1:12">
      <c r="A536" s="24"/>
      <c r="B536" s="25"/>
      <c r="C536" s="26"/>
      <c r="D536" s="26"/>
      <c r="E536" s="27"/>
      <c r="F536" s="27"/>
      <c r="G536" s="27"/>
      <c r="H536" s="27"/>
      <c r="I536" s="27"/>
      <c r="J536" s="27"/>
      <c r="K536" s="27"/>
      <c r="L536" s="28"/>
    </row>
    <row r="537" spans="1:12">
      <c r="A537" s="24"/>
      <c r="B537" s="25"/>
      <c r="C537" s="26"/>
      <c r="D537" s="26"/>
      <c r="E537" s="27"/>
      <c r="F537" s="27"/>
      <c r="G537" s="27"/>
      <c r="H537" s="27"/>
      <c r="I537" s="27"/>
      <c r="J537" s="27"/>
      <c r="K537" s="27"/>
      <c r="L537" s="28"/>
    </row>
    <row r="538" spans="1:12">
      <c r="A538" s="24"/>
      <c r="B538" s="25"/>
      <c r="C538" s="26"/>
      <c r="D538" s="26"/>
      <c r="E538" s="27"/>
      <c r="F538" s="27"/>
      <c r="G538" s="27"/>
      <c r="H538" s="27"/>
      <c r="I538" s="27"/>
      <c r="J538" s="27"/>
      <c r="K538" s="27"/>
      <c r="L538" s="28"/>
    </row>
    <row r="539" spans="1:12">
      <c r="A539" s="24"/>
      <c r="B539" s="25"/>
      <c r="C539" s="26"/>
      <c r="D539" s="26"/>
      <c r="E539" s="27"/>
      <c r="F539" s="27"/>
      <c r="G539" s="27"/>
      <c r="H539" s="27"/>
      <c r="I539" s="27"/>
      <c r="J539" s="27"/>
      <c r="K539" s="27"/>
      <c r="L539" s="28"/>
    </row>
    <row r="540" spans="1:12">
      <c r="A540" s="24"/>
      <c r="B540" s="25"/>
      <c r="C540" s="26"/>
      <c r="D540" s="26"/>
      <c r="E540" s="27"/>
      <c r="F540" s="27"/>
      <c r="G540" s="27"/>
      <c r="H540" s="27"/>
      <c r="I540" s="27"/>
      <c r="J540" s="27"/>
      <c r="K540" s="27"/>
      <c r="L540" s="28"/>
    </row>
    <row r="541" spans="1:12">
      <c r="A541" s="24"/>
      <c r="B541" s="25"/>
      <c r="C541" s="26"/>
      <c r="D541" s="26"/>
      <c r="E541" s="27"/>
      <c r="F541" s="27"/>
      <c r="G541" s="27"/>
      <c r="H541" s="27"/>
      <c r="I541" s="27"/>
      <c r="J541" s="27"/>
      <c r="K541" s="27"/>
      <c r="L541" s="28"/>
    </row>
    <row r="542" spans="1:12">
      <c r="A542" s="24"/>
      <c r="B542" s="25"/>
      <c r="C542" s="26"/>
      <c r="D542" s="26"/>
      <c r="E542" s="27"/>
      <c r="F542" s="27"/>
      <c r="G542" s="27"/>
      <c r="H542" s="27"/>
      <c r="I542" s="27"/>
      <c r="J542" s="27"/>
      <c r="K542" s="27"/>
      <c r="L542" s="28"/>
    </row>
    <row r="543" spans="1:12">
      <c r="A543" s="24"/>
      <c r="B543" s="25"/>
      <c r="C543" s="26"/>
      <c r="D543" s="26"/>
      <c r="E543" s="27"/>
      <c r="F543" s="27"/>
      <c r="G543" s="27"/>
      <c r="H543" s="27"/>
      <c r="I543" s="27"/>
      <c r="J543" s="27"/>
      <c r="K543" s="27"/>
      <c r="L543" s="28"/>
    </row>
    <row r="544" spans="1:12">
      <c r="A544" s="24"/>
      <c r="B544" s="25"/>
      <c r="C544" s="26"/>
      <c r="D544" s="26"/>
      <c r="E544" s="27"/>
      <c r="F544" s="27"/>
      <c r="G544" s="27"/>
      <c r="H544" s="27"/>
      <c r="I544" s="27"/>
      <c r="J544" s="27"/>
      <c r="K544" s="27"/>
      <c r="L544" s="28"/>
    </row>
    <row r="545" spans="1:12">
      <c r="A545" s="24"/>
      <c r="B545" s="25"/>
      <c r="C545" s="26"/>
      <c r="D545" s="26"/>
      <c r="E545" s="27"/>
      <c r="F545" s="27"/>
      <c r="G545" s="27"/>
      <c r="H545" s="27"/>
      <c r="I545" s="27"/>
      <c r="J545" s="27"/>
      <c r="K545" s="27"/>
      <c r="L545" s="28"/>
    </row>
    <row r="546" spans="1:12">
      <c r="A546" s="24"/>
      <c r="B546" s="25"/>
      <c r="C546" s="26"/>
      <c r="D546" s="26"/>
      <c r="E546" s="27"/>
      <c r="F546" s="27"/>
      <c r="G546" s="27"/>
      <c r="H546" s="27"/>
      <c r="I546" s="27"/>
      <c r="J546" s="27"/>
      <c r="K546" s="27"/>
      <c r="L546" s="28"/>
    </row>
    <row r="547" spans="1:12">
      <c r="A547" s="24"/>
      <c r="B547" s="25"/>
      <c r="C547" s="26"/>
      <c r="D547" s="26"/>
      <c r="E547" s="27"/>
      <c r="F547" s="27"/>
      <c r="G547" s="27"/>
      <c r="H547" s="27"/>
      <c r="I547" s="27"/>
      <c r="J547" s="27"/>
      <c r="K547" s="27"/>
      <c r="L547" s="28"/>
    </row>
    <row r="548" spans="1:12">
      <c r="A548" s="24"/>
      <c r="B548" s="25"/>
      <c r="C548" s="26"/>
      <c r="D548" s="26"/>
      <c r="E548" s="27"/>
      <c r="F548" s="27"/>
      <c r="G548" s="27"/>
      <c r="H548" s="27"/>
      <c r="I548" s="27"/>
      <c r="J548" s="27"/>
      <c r="K548" s="27"/>
      <c r="L548" s="28"/>
    </row>
    <row r="549" spans="1:12">
      <c r="A549" s="24"/>
      <c r="B549" s="25"/>
      <c r="C549" s="26"/>
      <c r="D549" s="26"/>
      <c r="E549" s="27"/>
      <c r="F549" s="27"/>
      <c r="G549" s="27"/>
      <c r="H549" s="27"/>
      <c r="I549" s="27"/>
      <c r="J549" s="27"/>
      <c r="K549" s="27"/>
      <c r="L549" s="28"/>
    </row>
    <row r="550" spans="1:12">
      <c r="A550" s="24"/>
      <c r="B550" s="25"/>
      <c r="C550" s="26"/>
      <c r="D550" s="26"/>
      <c r="E550" s="27"/>
      <c r="F550" s="27"/>
      <c r="G550" s="27"/>
      <c r="H550" s="27"/>
      <c r="I550" s="27"/>
      <c r="J550" s="27"/>
      <c r="K550" s="27"/>
      <c r="L550" s="28"/>
    </row>
    <row r="551" spans="1:12">
      <c r="A551" s="24"/>
      <c r="B551" s="25"/>
      <c r="C551" s="26"/>
      <c r="D551" s="26"/>
      <c r="E551" s="27"/>
      <c r="F551" s="27"/>
      <c r="G551" s="27"/>
      <c r="H551" s="27"/>
      <c r="I551" s="27"/>
      <c r="J551" s="27"/>
      <c r="K551" s="27"/>
      <c r="L551" s="28"/>
    </row>
    <row r="552" spans="1:12">
      <c r="A552" s="24"/>
      <c r="B552" s="25"/>
      <c r="C552" s="26"/>
      <c r="D552" s="26"/>
      <c r="E552" s="27"/>
      <c r="F552" s="27"/>
      <c r="G552" s="27"/>
      <c r="H552" s="27"/>
      <c r="I552" s="27"/>
      <c r="J552" s="27"/>
      <c r="K552" s="27"/>
      <c r="L552" s="28"/>
    </row>
    <row r="553" spans="1:12">
      <c r="A553" s="24"/>
      <c r="B553" s="25"/>
      <c r="C553" s="26"/>
      <c r="D553" s="26"/>
      <c r="E553" s="27"/>
      <c r="F553" s="27"/>
      <c r="G553" s="27"/>
      <c r="H553" s="27"/>
      <c r="I553" s="27"/>
      <c r="J553" s="27"/>
      <c r="K553" s="27"/>
      <c r="L553" s="28"/>
    </row>
    <row r="554" spans="1:12">
      <c r="A554" s="24"/>
      <c r="B554" s="25"/>
      <c r="C554" s="26"/>
      <c r="D554" s="26"/>
      <c r="E554" s="27"/>
      <c r="F554" s="27"/>
      <c r="G554" s="27"/>
      <c r="H554" s="27"/>
      <c r="I554" s="27"/>
      <c r="J554" s="27"/>
      <c r="K554" s="27"/>
      <c r="L554" s="28"/>
    </row>
    <row r="555" spans="1:12">
      <c r="A555" s="24"/>
      <c r="B555" s="25"/>
      <c r="C555" s="26"/>
      <c r="D555" s="26"/>
      <c r="E555" s="27"/>
      <c r="F555" s="27"/>
      <c r="G555" s="27"/>
      <c r="H555" s="27"/>
      <c r="I555" s="27"/>
      <c r="J555" s="27"/>
      <c r="K555" s="27"/>
      <c r="L555" s="28"/>
    </row>
    <row r="556" spans="1:12">
      <c r="A556" s="24"/>
      <c r="B556" s="25"/>
      <c r="C556" s="26"/>
      <c r="D556" s="26"/>
      <c r="E556" s="27"/>
      <c r="F556" s="27"/>
      <c r="G556" s="27"/>
      <c r="H556" s="27"/>
      <c r="I556" s="27"/>
      <c r="J556" s="27"/>
      <c r="K556" s="27"/>
      <c r="L556" s="28"/>
    </row>
    <row r="557" spans="1:12">
      <c r="A557" s="24"/>
      <c r="B557" s="25"/>
      <c r="C557" s="26"/>
      <c r="D557" s="26"/>
      <c r="E557" s="27"/>
      <c r="F557" s="27"/>
      <c r="G557" s="27"/>
      <c r="H557" s="27"/>
      <c r="I557" s="27"/>
      <c r="J557" s="27"/>
      <c r="K557" s="27"/>
      <c r="L557" s="28"/>
    </row>
    <row r="558" spans="1:12">
      <c r="A558" s="24"/>
      <c r="B558" s="25"/>
      <c r="C558" s="26"/>
      <c r="D558" s="26"/>
      <c r="E558" s="27"/>
      <c r="F558" s="27"/>
      <c r="G558" s="27"/>
      <c r="H558" s="27"/>
      <c r="I558" s="27"/>
      <c r="J558" s="27"/>
      <c r="K558" s="27"/>
      <c r="L558" s="28"/>
    </row>
    <row r="559" spans="1:12">
      <c r="A559" s="24"/>
      <c r="B559" s="25"/>
      <c r="C559" s="26"/>
      <c r="D559" s="26"/>
      <c r="E559" s="27"/>
      <c r="F559" s="27"/>
      <c r="G559" s="27"/>
      <c r="H559" s="27"/>
      <c r="I559" s="27"/>
      <c r="J559" s="27"/>
      <c r="K559" s="27"/>
      <c r="L559" s="28"/>
    </row>
    <row r="560" spans="1:12">
      <c r="A560" s="24"/>
      <c r="B560" s="25"/>
      <c r="C560" s="26"/>
      <c r="D560" s="26"/>
      <c r="E560" s="27"/>
      <c r="F560" s="27"/>
      <c r="G560" s="27"/>
      <c r="H560" s="27"/>
      <c r="I560" s="27"/>
      <c r="J560" s="27"/>
      <c r="K560" s="27"/>
      <c r="L560" s="28"/>
    </row>
    <row r="561" spans="1:12">
      <c r="A561" s="24"/>
      <c r="B561" s="25"/>
      <c r="C561" s="26"/>
      <c r="D561" s="26"/>
      <c r="E561" s="27"/>
      <c r="F561" s="27"/>
      <c r="G561" s="27"/>
      <c r="H561" s="27"/>
      <c r="I561" s="27"/>
      <c r="J561" s="27"/>
      <c r="K561" s="27"/>
      <c r="L561" s="28"/>
    </row>
    <row r="562" spans="1:12">
      <c r="A562" s="24"/>
      <c r="B562" s="25"/>
      <c r="C562" s="26"/>
      <c r="D562" s="26"/>
      <c r="E562" s="27"/>
      <c r="F562" s="27"/>
      <c r="G562" s="27"/>
      <c r="H562" s="27"/>
      <c r="I562" s="27"/>
      <c r="J562" s="27"/>
      <c r="K562" s="27"/>
      <c r="L562" s="28"/>
    </row>
    <row r="563" spans="1:12">
      <c r="A563" s="28"/>
      <c r="B563" s="28"/>
      <c r="C563" s="28"/>
      <c r="D563" s="28"/>
      <c r="E563" s="29"/>
      <c r="F563" s="29"/>
      <c r="G563" s="29"/>
      <c r="H563" s="29"/>
      <c r="I563" s="29"/>
      <c r="J563" s="29"/>
      <c r="K563" s="29"/>
      <c r="L563" s="28"/>
    </row>
  </sheetData>
  <mergeCells count="33">
    <mergeCell ref="G1:K1"/>
    <mergeCell ref="A15:K15"/>
    <mergeCell ref="A281:K281"/>
    <mergeCell ref="A282:K282"/>
    <mergeCell ref="A2:K2"/>
    <mergeCell ref="A4:A5"/>
    <mergeCell ref="E4:E5"/>
    <mergeCell ref="I4:K4"/>
    <mergeCell ref="G4:G5"/>
    <mergeCell ref="H4:H5"/>
    <mergeCell ref="C4:C5"/>
    <mergeCell ref="B4:B5"/>
    <mergeCell ref="F4:F5"/>
    <mergeCell ref="D4:D5"/>
    <mergeCell ref="I467:K467"/>
    <mergeCell ref="A14:K14"/>
    <mergeCell ref="A110:K110"/>
    <mergeCell ref="B3:I3"/>
    <mergeCell ref="I471:K471"/>
    <mergeCell ref="A469:F469"/>
    <mergeCell ref="A470:F470"/>
    <mergeCell ref="A93:K93"/>
    <mergeCell ref="I469:K469"/>
    <mergeCell ref="A471:F471"/>
    <mergeCell ref="A435:B435"/>
    <mergeCell ref="A405:B405"/>
    <mergeCell ref="I470:K470"/>
    <mergeCell ref="A468:F468"/>
    <mergeCell ref="I468:K468"/>
    <mergeCell ref="A467:F467"/>
    <mergeCell ref="A466:F466"/>
    <mergeCell ref="B465:K465"/>
    <mergeCell ref="I466:K466"/>
  </mergeCells>
  <phoneticPr fontId="2" type="noConversion"/>
  <pageMargins left="0.39370078740157483" right="0.39370078740157483" top="1.5748031496062993" bottom="0.39370078740157483" header="0.51181102362204722" footer="0.51181102362204722"/>
  <pageSetup paperSize="9" scale="84" firstPageNumber="4" orientation="landscape" useFirstPageNumber="1" r:id="rId1"/>
  <headerFooter alignWithMargins="0">
    <oddHeader>&amp;C&amp;P</oddHeader>
  </headerFooter>
  <rowBreaks count="26" manualBreakCount="26">
    <brk id="15" max="10" man="1"/>
    <brk id="24" max="10" man="1"/>
    <brk id="34" max="10" man="1"/>
    <brk id="43" max="10" man="1"/>
    <brk id="50" max="10" man="1"/>
    <brk id="60" max="10" man="1"/>
    <brk id="71" max="10" man="1"/>
    <brk id="83" max="10" man="1"/>
    <brk id="95" max="10" man="1"/>
    <brk id="103" max="10" man="1"/>
    <brk id="163" max="10" man="1"/>
    <brk id="168" max="10" man="1"/>
    <brk id="176" max="10" man="1"/>
    <brk id="221" max="10" man="1"/>
    <brk id="273" max="10" man="1"/>
    <brk id="284" max="10" man="1"/>
    <brk id="292" max="10" man="1"/>
    <brk id="300" max="10" man="1"/>
    <brk id="317" max="10" man="1"/>
    <brk id="326" max="10" man="1"/>
    <brk id="335" max="10" man="1"/>
    <brk id="371" max="10" man="1"/>
    <brk id="381" max="10" man="1"/>
    <brk id="393" max="10" man="1"/>
    <brk id="403" max="10" man="1"/>
    <brk id="417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Перечень!Заголовки_для_печати</vt:lpstr>
      <vt:lpstr>Перечень!Область_печати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ComInf1</cp:lastModifiedBy>
  <cp:lastPrinted>2019-02-07T10:07:38Z</cp:lastPrinted>
  <dcterms:created xsi:type="dcterms:W3CDTF">2014-12-30T07:03:20Z</dcterms:created>
  <dcterms:modified xsi:type="dcterms:W3CDTF">2019-02-12T05:33:29Z</dcterms:modified>
</cp:coreProperties>
</file>