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65" windowWidth="27795" windowHeight="12210"/>
  </bookViews>
  <sheets>
    <sheet name="Расходы по РЗ,Пр" sheetId="1" r:id="rId1"/>
  </sheets>
  <definedNames>
    <definedName name="_xlnm.Print_Titles" localSheetId="0">'Расходы по РЗ,Пр'!$6:$7</definedName>
  </definedNames>
  <calcPr calcId="145621"/>
</workbook>
</file>

<file path=xl/calcChain.xml><?xml version="1.0" encoding="utf-8"?>
<calcChain xmlns="http://schemas.openxmlformats.org/spreadsheetml/2006/main">
  <c r="E16" i="1" l="1"/>
  <c r="E32" i="1"/>
  <c r="E52" i="1"/>
  <c r="E37" i="1"/>
  <c r="E38" i="1"/>
  <c r="E48" i="1"/>
  <c r="E41" i="1"/>
  <c r="E39" i="1"/>
  <c r="E49" i="1" l="1"/>
  <c r="E47" i="1"/>
  <c r="E28" i="1"/>
  <c r="E26" i="1"/>
  <c r="E31" i="1" l="1"/>
  <c r="E13" i="1"/>
  <c r="J29" i="1" l="1"/>
  <c r="K29" i="1"/>
  <c r="G14" i="1"/>
  <c r="H14" i="1"/>
  <c r="D17" i="1"/>
  <c r="E17" i="1"/>
  <c r="F17" i="1"/>
  <c r="D19" i="1"/>
  <c r="E19" i="1"/>
  <c r="F19" i="1"/>
  <c r="D23" i="1"/>
  <c r="F23" i="1"/>
  <c r="D29" i="1"/>
  <c r="F29" i="1"/>
  <c r="D34" i="1"/>
  <c r="E34" i="1"/>
  <c r="F34" i="1"/>
  <c r="D36" i="1"/>
  <c r="F36" i="1"/>
  <c r="F42" i="1"/>
  <c r="K55" i="1"/>
  <c r="J55" i="1"/>
  <c r="D55" i="1"/>
  <c r="E55" i="1"/>
  <c r="F55" i="1"/>
  <c r="J50" i="1"/>
  <c r="D50" i="1"/>
  <c r="F50" i="1"/>
  <c r="K45" i="1"/>
  <c r="J45" i="1"/>
  <c r="D45" i="1"/>
  <c r="F45" i="1"/>
  <c r="K42" i="1"/>
  <c r="J42" i="1"/>
  <c r="D42" i="1"/>
  <c r="E42" i="1"/>
  <c r="K8" i="1"/>
  <c r="J8" i="1"/>
  <c r="D8" i="1"/>
  <c r="F8" i="1"/>
  <c r="D57" i="1" l="1"/>
  <c r="F57" i="1"/>
  <c r="I11" i="1" s="1"/>
  <c r="I24" i="1" l="1"/>
  <c r="I55" i="1"/>
  <c r="I40" i="1"/>
  <c r="I56" i="1"/>
  <c r="I25" i="1"/>
  <c r="I47" i="1"/>
  <c r="I32" i="1"/>
  <c r="I16" i="1"/>
  <c r="I48" i="1"/>
  <c r="I33" i="1"/>
  <c r="I17" i="1"/>
  <c r="I51" i="1"/>
  <c r="I43" i="1"/>
  <c r="I36" i="1"/>
  <c r="I28" i="1"/>
  <c r="I20" i="1"/>
  <c r="I12" i="1"/>
  <c r="I52" i="1"/>
  <c r="I44" i="1"/>
  <c r="I37" i="1"/>
  <c r="I29" i="1"/>
  <c r="I21" i="1"/>
  <c r="I13" i="1"/>
  <c r="I53" i="1"/>
  <c r="I49" i="1"/>
  <c r="I45" i="1"/>
  <c r="I41" i="1"/>
  <c r="I38" i="1"/>
  <c r="I34" i="1"/>
  <c r="I30" i="1"/>
  <c r="I26" i="1"/>
  <c r="I22" i="1"/>
  <c r="I18" i="1"/>
  <c r="I14" i="1"/>
  <c r="I10" i="1"/>
  <c r="I54" i="1"/>
  <c r="I50" i="1"/>
  <c r="I46" i="1"/>
  <c r="I42" i="1"/>
  <c r="I39" i="1"/>
  <c r="I35" i="1"/>
  <c r="I31" i="1"/>
  <c r="I27" i="1"/>
  <c r="I23" i="1"/>
  <c r="I19" i="1"/>
  <c r="I15" i="1"/>
  <c r="I9" i="1"/>
  <c r="H56" i="1"/>
  <c r="H55" i="1" s="1"/>
  <c r="G56" i="1"/>
  <c r="G55" i="1" s="1"/>
  <c r="C55" i="1"/>
  <c r="H54" i="1"/>
  <c r="G54" i="1"/>
  <c r="H53" i="1"/>
  <c r="G53" i="1"/>
  <c r="G52" i="1"/>
  <c r="H51" i="1"/>
  <c r="G51" i="1"/>
  <c r="K50" i="1"/>
  <c r="C50" i="1"/>
  <c r="G49" i="1"/>
  <c r="H49" i="1"/>
  <c r="G48" i="1"/>
  <c r="H48" i="1"/>
  <c r="G47" i="1"/>
  <c r="H47" i="1"/>
  <c r="G46" i="1"/>
  <c r="G45" i="1" s="1"/>
  <c r="C45" i="1"/>
  <c r="H44" i="1"/>
  <c r="G44" i="1"/>
  <c r="H43" i="1"/>
  <c r="H42" i="1" s="1"/>
  <c r="G43" i="1"/>
  <c r="G42" i="1" s="1"/>
  <c r="C42" i="1"/>
  <c r="G41" i="1"/>
  <c r="H41" i="1"/>
  <c r="G40" i="1"/>
  <c r="H40" i="1"/>
  <c r="G39" i="1"/>
  <c r="H39" i="1"/>
  <c r="G38" i="1"/>
  <c r="H38" i="1"/>
  <c r="G37" i="1"/>
  <c r="K36" i="1"/>
  <c r="J36" i="1"/>
  <c r="C36" i="1"/>
  <c r="H35" i="1"/>
  <c r="H34" i="1" s="1"/>
  <c r="G35" i="1"/>
  <c r="G34" i="1" s="1"/>
  <c r="K34" i="1"/>
  <c r="J34" i="1"/>
  <c r="C34" i="1"/>
  <c r="G33" i="1"/>
  <c r="H33" i="1"/>
  <c r="G32" i="1"/>
  <c r="H32" i="1"/>
  <c r="G31" i="1"/>
  <c r="H30" i="1"/>
  <c r="G30" i="1"/>
  <c r="C29" i="1"/>
  <c r="G28" i="1"/>
  <c r="H27" i="1"/>
  <c r="G27" i="1"/>
  <c r="H26" i="1"/>
  <c r="G26" i="1"/>
  <c r="H25" i="1"/>
  <c r="G25" i="1"/>
  <c r="H24" i="1"/>
  <c r="G24" i="1"/>
  <c r="K23" i="1"/>
  <c r="J23" i="1"/>
  <c r="C23" i="1"/>
  <c r="H22" i="1"/>
  <c r="G22" i="1"/>
  <c r="H21" i="1"/>
  <c r="G21" i="1"/>
  <c r="H20" i="1"/>
  <c r="H19" i="1" s="1"/>
  <c r="G20" i="1"/>
  <c r="G19" i="1" s="1"/>
  <c r="K19" i="1"/>
  <c r="J19" i="1"/>
  <c r="C19" i="1"/>
  <c r="H18" i="1"/>
  <c r="H17" i="1" s="1"/>
  <c r="G18" i="1"/>
  <c r="G17" i="1" s="1"/>
  <c r="K17" i="1"/>
  <c r="J17" i="1"/>
  <c r="C17" i="1"/>
  <c r="G16" i="1"/>
  <c r="H16" i="1"/>
  <c r="H15" i="1"/>
  <c r="G15" i="1"/>
  <c r="G13" i="1"/>
  <c r="H13" i="1"/>
  <c r="H12" i="1"/>
  <c r="G12" i="1"/>
  <c r="H11" i="1"/>
  <c r="G11" i="1"/>
  <c r="H10" i="1"/>
  <c r="G10" i="1"/>
  <c r="G9" i="1"/>
  <c r="C8" i="1"/>
  <c r="H28" i="1" l="1"/>
  <c r="H23" i="1" s="1"/>
  <c r="E23" i="1"/>
  <c r="H29" i="1"/>
  <c r="H9" i="1"/>
  <c r="H8" i="1" s="1"/>
  <c r="E8" i="1"/>
  <c r="H31" i="1"/>
  <c r="E29" i="1"/>
  <c r="H37" i="1"/>
  <c r="H36" i="1" s="1"/>
  <c r="E36" i="1"/>
  <c r="E45" i="1"/>
  <c r="H46" i="1"/>
  <c r="H45" i="1" s="1"/>
  <c r="H52" i="1"/>
  <c r="H50" i="1" s="1"/>
  <c r="E50" i="1"/>
  <c r="K57" i="1"/>
  <c r="G50" i="1"/>
  <c r="G36" i="1"/>
  <c r="G29" i="1"/>
  <c r="G23" i="1"/>
  <c r="G8" i="1"/>
  <c r="C57" i="1"/>
  <c r="J57" i="1"/>
  <c r="H57" i="1" l="1"/>
  <c r="E57" i="1"/>
  <c r="G57" i="1"/>
  <c r="I8" i="1"/>
</calcChain>
</file>

<file path=xl/sharedStrings.xml><?xml version="1.0" encoding="utf-8"?>
<sst xmlns="http://schemas.openxmlformats.org/spreadsheetml/2006/main" count="111" uniqueCount="111">
  <si>
    <t>Наименование показателя</t>
  </si>
  <si>
    <t>РзПз</t>
  </si>
  <si>
    <t>Доля в общем объеме расходов</t>
  </si>
  <si>
    <t>2025 год</t>
  </si>
  <si>
    <t>первоначальный</t>
  </si>
  <si>
    <t xml:space="preserve">    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</si>
  <si>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</si>
  <si>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</si>
  <si>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</si>
  <si>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</si>
  <si>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</si>
  <si>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</si>
  <si>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</si>
  <si>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</si>
  <si>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</si>
  <si>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</si>
  <si>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</si>
  <si>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</si>
  <si>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</si>
  <si>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</si>
  <si>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</si>
  <si>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 xml:space="preserve">    НАЦИОНАЛЬНАЯ ОБОРОНА</t>
  </si>
  <si>
    <t>0200</t>
  </si>
  <si>
    <t>Мобилизационная подготовка экономики</t>
  </si>
  <si>
    <t>0204</t>
  </si>
  <si>
    <t xml:space="preserve">    НАЦИОНАЛЬНАЯ БЕЗОПАСНОСТЬ И ПРАВООХРАНИТЕЛЬНАЯ ДЕЯТЕЛЬНОСТЬ</t>
  </si>
  <si>
    <t>0300</t>
  </si>
  <si>
    <t xml:space="preserve">Гражданская оборона </t>
  </si>
  <si>
    <t>0309</t>
  </si>
  <si>
    <t xml:space="preserve">Защита населения и территории от чрезвычайных ситуаций природного и техногенного характера, пожарная безопасность </t>
  </si>
  <si>
    <t>0310</t>
  </si>
  <si>
    <t>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</si>
  <si>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</si>
  <si>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</si>
  <si>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</si>
  <si>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</si>
  <si>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</si>
  <si>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</si>
  <si>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</si>
  <si>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</si>
  <si>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</si>
  <si>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</si>
  <si>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</si>
  <si>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</si>
  <si>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</si>
  <si>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</si>
  <si>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</si>
  <si>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</si>
  <si>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</si>
  <si>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</si>
  <si>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</si>
  <si>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</si>
  <si>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</si>
  <si>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</si>
  <si>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</si>
  <si>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 xml:space="preserve">     ОХРАНА ОКРУЖАЮЩЕЙ СРЕДЫ</t>
  </si>
  <si>
    <t>0600</t>
  </si>
  <si>
    <t>Другие вопросы в области охраны окружающей среды</t>
  </si>
  <si>
    <t>0605</t>
  </si>
  <si>
    <t xml:space="preserve">    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</si>
  <si>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</si>
  <si>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</si>
  <si>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</si>
  <si>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</si>
  <si>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</si>
  <si>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</si>
  <si>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</si>
  <si>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</si>
  <si>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</si>
  <si>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</si>
  <si>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</si>
  <si>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 xml:space="preserve">    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</si>
  <si>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</si>
  <si>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</si>
  <si>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</si>
  <si>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</si>
  <si>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</si>
  <si>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 xml:space="preserve">    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</si>
  <si>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</si>
  <si>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</si>
  <si>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</si>
  <si>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</si>
  <si>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</si>
  <si>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</si>
  <si>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</si>
  <si>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</si>
  <si>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</si>
  <si>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 xml:space="preserve">    Физическая культура и спорт</t>
  </si>
  <si>
    <t>1100</t>
  </si>
  <si>
    <t>Физическая культура</t>
  </si>
  <si>
    <t>1101</t>
  </si>
  <si>
    <t>Массовый спорт</t>
  </si>
  <si>
    <t>1102</t>
  </si>
  <si>
    <t>Спорт высших достижений</t>
  </si>
  <si>
    <t>1103</t>
  </si>
  <si>
    <t>Другие вопросы в области физической культуры и спорта</t>
  </si>
  <si>
    <t>1105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</si>
  <si>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</si>
  <si>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</si>
  <si>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</si>
  <si>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</si>
  <si>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ВСЕГО РАСХОДОВ:</t>
  </si>
  <si>
    <t>Сведения о расходах  городского округа город Брянск по разделам и подразделам классификации расходов бюджета на 2024 год и на плановый период 2025 и 2026 годов в сравнении с ожидаемым исполнением за 2023 год и отчетом за 2022 год</t>
  </si>
  <si>
    <t>2022 год факт</t>
  </si>
  <si>
    <t>2023 год</t>
  </si>
  <si>
    <t>2023 год (оценка)</t>
  </si>
  <si>
    <t>отклонение от исполнения 2022 года</t>
  </si>
  <si>
    <t>отклонение от оценки исполнения 2023 года</t>
  </si>
  <si>
    <t>2026 год</t>
  </si>
  <si>
    <t>Обеспечение проведения выборов и референдумов</t>
  </si>
  <si>
    <t>0107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</si>
</sst>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name val="Calibri"/>
      <family val="2"/>
    </font>
    <font>
      <sz val="10"/>
      <color rgb="FF000000"/>
      <name val="Arial Cyr"/>
      <family val="2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2"/>
      <color rgb="FF000000"/>
      <name val="Arial Cyr"/>
      <family val="2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Arial CYR"/>
      <family val="2"/>
    </font>
    <font>
      <b/>
      <sz val="11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1"/>
      <name val="Calibri"/>
      <family val="2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2">
    <xf numFmtId="0" fontId="0" fillId="0" borderId="0"/>
    <xf numFmtId="0" fontId="1" fillId="0" borderId="0">
      <alignment wrapText="1"/>
    </xf>
    <xf numFmtId="0" fontId="1" fillId="0" borderId="0"/>
    <xf numFmtId="0" fontId="5" fillId="0" borderId="0">
      <alignment horizontal="center" wrapText="1"/>
    </xf>
    <xf numFmtId="0" fontId="5" fillId="0" borderId="0">
      <alignment horizontal="center"/>
    </xf>
    <xf numFmtId="0" fontId="1" fillId="0" borderId="0">
      <alignment horizontal="right"/>
    </xf>
    <xf numFmtId="0" fontId="1" fillId="0" borderId="1">
      <alignment horizontal="center" vertical="center" wrapText="1"/>
    </xf>
    <xf numFmtId="0" fontId="9" fillId="0" borderId="1">
      <alignment vertical="top" wrapText="1"/>
    </xf>
    <xf numFmtId="49" fontId="1" fillId="0" borderId="1">
      <alignment horizontal="center" vertical="top" shrinkToFit="1"/>
    </xf>
    <xf numFmtId="4" fontId="9" fillId="5" borderId="1">
      <alignment horizontal="right" vertical="top" shrinkToFit="1"/>
    </xf>
    <xf numFmtId="10" fontId="9" fillId="2" borderId="1">
      <alignment horizontal="right" vertical="top" shrinkToFit="1"/>
    </xf>
    <xf numFmtId="0" fontId="9" fillId="0" borderId="1">
      <alignment horizontal="left"/>
    </xf>
    <xf numFmtId="4" fontId="9" fillId="2" borderId="1">
      <alignment horizontal="right" vertical="top" shrinkToFit="1"/>
    </xf>
    <xf numFmtId="0" fontId="11" fillId="0" borderId="0"/>
    <xf numFmtId="0" fontId="11" fillId="0" borderId="0"/>
    <xf numFmtId="0" fontId="1" fillId="0" borderId="0"/>
    <xf numFmtId="0" fontId="1" fillId="0" borderId="0"/>
    <xf numFmtId="0" fontId="11" fillId="0" borderId="0"/>
    <xf numFmtId="0" fontId="1" fillId="6" borderId="0"/>
    <xf numFmtId="0" fontId="1" fillId="6" borderId="6"/>
    <xf numFmtId="0" fontId="1" fillId="6" borderId="7"/>
    <xf numFmtId="49" fontId="1" fillId="0" borderId="1">
      <alignment horizontal="left" vertical="top" wrapText="1" indent="2"/>
    </xf>
    <xf numFmtId="4" fontId="1" fillId="0" borderId="1">
      <alignment horizontal="right" vertical="top" shrinkToFit="1"/>
    </xf>
    <xf numFmtId="10" fontId="1" fillId="0" borderId="1">
      <alignment horizontal="right" vertical="top" shrinkToFit="1"/>
    </xf>
    <xf numFmtId="0" fontId="1" fillId="6" borderId="7">
      <alignment shrinkToFit="1"/>
    </xf>
    <xf numFmtId="0" fontId="1" fillId="6" borderId="8"/>
    <xf numFmtId="0" fontId="1" fillId="0" borderId="0">
      <alignment horizontal="left" wrapText="1"/>
    </xf>
    <xf numFmtId="10" fontId="9" fillId="5" borderId="1">
      <alignment horizontal="right" vertical="top" shrinkToFit="1"/>
    </xf>
    <xf numFmtId="0" fontId="1" fillId="6" borderId="7">
      <alignment horizontal="center"/>
    </xf>
    <xf numFmtId="0" fontId="1" fillId="6" borderId="7">
      <alignment horizontal="left"/>
    </xf>
    <xf numFmtId="0" fontId="1" fillId="6" borderId="8">
      <alignment horizontal="center"/>
    </xf>
    <xf numFmtId="0" fontId="1" fillId="6" borderId="8">
      <alignment horizontal="left"/>
    </xf>
  </cellStyleXfs>
  <cellXfs count="60">
    <xf numFmtId="0" fontId="0" fillId="0" borderId="0" xfId="0"/>
    <xf numFmtId="0" fontId="2" fillId="0" borderId="0" xfId="2" applyNumberFormat="1" applyFont="1" applyProtection="1"/>
    <xf numFmtId="0" fontId="3" fillId="0" borderId="0" xfId="0" applyFont="1" applyProtection="1">
      <protection locked="0"/>
    </xf>
    <xf numFmtId="0" fontId="4" fillId="0" borderId="0" xfId="2" applyNumberFormat="1" applyFont="1" applyProtection="1"/>
    <xf numFmtId="0" fontId="8" fillId="0" borderId="0" xfId="0" applyFont="1" applyProtection="1">
      <protection locked="0"/>
    </xf>
    <xf numFmtId="0" fontId="10" fillId="4" borderId="1" xfId="7" applyNumberFormat="1" applyFont="1" applyFill="1" applyProtection="1">
      <alignment vertical="top" wrapText="1"/>
    </xf>
    <xf numFmtId="49" fontId="2" fillId="4" borderId="1" xfId="8" applyNumberFormat="1" applyFont="1" applyFill="1" applyAlignment="1" applyProtection="1">
      <alignment horizontal="center" vertical="center" shrinkToFit="1"/>
    </xf>
    <xf numFmtId="0" fontId="8" fillId="0" borderId="4" xfId="0" applyFont="1" applyFill="1" applyBorder="1" applyAlignment="1">
      <alignment wrapText="1"/>
    </xf>
    <xf numFmtId="49" fontId="2" fillId="0" borderId="1" xfId="8" applyNumberFormat="1" applyFont="1" applyAlignment="1" applyProtection="1">
      <alignment horizontal="center" vertical="center" shrinkToFit="1"/>
    </xf>
    <xf numFmtId="0" fontId="8" fillId="0" borderId="4" xfId="0" applyFont="1" applyFill="1" applyBorder="1" applyAlignment="1">
      <alignment horizontal="left" wrapText="1"/>
    </xf>
    <xf numFmtId="49" fontId="7" fillId="4" borderId="1" xfId="8" applyNumberFormat="1" applyFont="1" applyFill="1" applyAlignment="1" applyProtection="1">
      <alignment horizontal="center" vertical="center" shrinkToFit="1"/>
    </xf>
    <xf numFmtId="0" fontId="10" fillId="3" borderId="1" xfId="10" applyNumberFormat="1" applyFont="1" applyFill="1" applyAlignment="1" applyProtection="1">
      <alignment vertical="top" wrapText="1"/>
    </xf>
    <xf numFmtId="0" fontId="10" fillId="0" borderId="1" xfId="7" applyNumberFormat="1" applyFont="1" applyProtection="1">
      <alignment vertical="top" wrapText="1"/>
    </xf>
    <xf numFmtId="49" fontId="2" fillId="0" borderId="2" xfId="8" applyNumberFormat="1" applyFont="1" applyBorder="1" applyAlignment="1" applyProtection="1">
      <alignment horizontal="center" vertical="center" shrinkToFit="1"/>
    </xf>
    <xf numFmtId="0" fontId="10" fillId="4" borderId="1" xfId="7" applyNumberFormat="1" applyFont="1" applyFill="1" applyAlignment="1" applyProtection="1">
      <alignment horizontal="left" vertical="center" wrapText="1"/>
    </xf>
    <xf numFmtId="0" fontId="3" fillId="0" borderId="4" xfId="0" applyFont="1" applyFill="1" applyBorder="1" applyAlignment="1">
      <alignment horizontal="left" wrapText="1"/>
    </xf>
    <xf numFmtId="0" fontId="2" fillId="0" borderId="0" xfId="2" applyNumberFormat="1" applyFont="1" applyAlignment="1" applyProtection="1">
      <alignment vertical="center"/>
    </xf>
    <xf numFmtId="4" fontId="2" fillId="0" borderId="0" xfId="2" applyNumberFormat="1" applyFont="1" applyProtection="1"/>
    <xf numFmtId="0" fontId="3" fillId="0" borderId="0" xfId="0" applyFont="1" applyAlignment="1" applyProtection="1">
      <alignment vertical="center"/>
      <protection locked="0"/>
    </xf>
    <xf numFmtId="4" fontId="3" fillId="0" borderId="0" xfId="0" applyNumberFormat="1" applyFont="1" applyProtection="1">
      <protection locked="0"/>
    </xf>
    <xf numFmtId="4" fontId="3" fillId="3" borderId="0" xfId="0" applyNumberFormat="1" applyFont="1" applyFill="1" applyProtection="1">
      <protection locked="0"/>
    </xf>
    <xf numFmtId="4" fontId="3" fillId="0" borderId="0" xfId="0" applyNumberFormat="1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4" fontId="8" fillId="4" borderId="1" xfId="9" applyNumberFormat="1" applyFont="1" applyFill="1" applyAlignment="1" applyProtection="1">
      <alignment horizontal="right" vertical="center" shrinkToFit="1"/>
    </xf>
    <xf numFmtId="4" fontId="3" fillId="0" borderId="1" xfId="9" applyNumberFormat="1" applyFont="1" applyFill="1" applyAlignment="1" applyProtection="1">
      <alignment horizontal="right" vertical="center" shrinkToFit="1"/>
    </xf>
    <xf numFmtId="4" fontId="8" fillId="2" borderId="1" xfId="12" applyNumberFormat="1" applyFont="1" applyAlignment="1" applyProtection="1">
      <alignment horizontal="right" vertical="center" shrinkToFit="1"/>
    </xf>
    <xf numFmtId="4" fontId="14" fillId="0" borderId="0" xfId="2" applyNumberFormat="1" applyFont="1" applyProtection="1"/>
    <xf numFmtId="0" fontId="13" fillId="0" borderId="2" xfId="6" applyNumberFormat="1" applyFont="1" applyBorder="1" applyAlignment="1" applyProtection="1">
      <alignment horizontal="center" vertical="center" wrapText="1"/>
    </xf>
    <xf numFmtId="0" fontId="15" fillId="0" borderId="3" xfId="6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3" borderId="1" xfId="9" applyNumberFormat="1" applyFont="1" applyFill="1" applyAlignment="1" applyProtection="1">
      <alignment horizontal="right" vertical="center" shrinkToFit="1"/>
    </xf>
    <xf numFmtId="4" fontId="16" fillId="3" borderId="1" xfId="0" applyNumberFormat="1" applyFont="1" applyFill="1" applyBorder="1" applyAlignment="1">
      <alignment horizontal="right" vertical="center" wrapText="1"/>
    </xf>
    <xf numFmtId="0" fontId="14" fillId="0" borderId="0" xfId="2" applyNumberFormat="1" applyFont="1" applyAlignment="1" applyProtection="1">
      <alignment horizontal="center" vertical="center"/>
    </xf>
    <xf numFmtId="4" fontId="3" fillId="0" borderId="5" xfId="9" applyNumberFormat="1" applyFont="1" applyFill="1" applyBorder="1" applyAlignment="1" applyProtection="1">
      <alignment horizontal="right" vertical="center" shrinkToFit="1"/>
    </xf>
    <xf numFmtId="4" fontId="14" fillId="0" borderId="0" xfId="2" applyNumberFormat="1" applyFont="1" applyAlignment="1" applyProtection="1">
      <alignment horizontal="center" vertical="center"/>
    </xf>
    <xf numFmtId="4" fontId="3" fillId="0" borderId="4" xfId="9" applyNumberFormat="1" applyFont="1" applyFill="1" applyBorder="1" applyAlignment="1" applyProtection="1">
      <alignment horizontal="right" vertical="center" shrinkToFit="1"/>
    </xf>
    <xf numFmtId="4" fontId="12" fillId="3" borderId="4" xfId="0" applyNumberFormat="1" applyFont="1" applyFill="1" applyBorder="1" applyAlignment="1">
      <alignment vertical="top" wrapText="1"/>
    </xf>
    <xf numFmtId="4" fontId="3" fillId="0" borderId="4" xfId="0" applyNumberFormat="1" applyFont="1" applyFill="1" applyBorder="1" applyAlignment="1">
      <alignment horizontal="right" vertical="center" wrapText="1"/>
    </xf>
    <xf numFmtId="4" fontId="8" fillId="4" borderId="2" xfId="9" applyNumberFormat="1" applyFont="1" applyFill="1" applyBorder="1" applyAlignment="1" applyProtection="1">
      <alignment horizontal="right" vertical="center" shrinkToFit="1"/>
    </xf>
    <xf numFmtId="4" fontId="8" fillId="4" borderId="3" xfId="9" applyNumberFormat="1" applyFont="1" applyFill="1" applyBorder="1" applyAlignment="1" applyProtection="1">
      <alignment horizontal="right" vertical="center" shrinkToFit="1"/>
    </xf>
    <xf numFmtId="0" fontId="7" fillId="0" borderId="1" xfId="11" applyNumberFormat="1" applyFont="1" applyBorder="1" applyProtection="1">
      <alignment horizontal="left"/>
    </xf>
    <xf numFmtId="0" fontId="7" fillId="0" borderId="1" xfId="11" applyFont="1" applyBorder="1">
      <alignment horizontal="left"/>
    </xf>
    <xf numFmtId="0" fontId="2" fillId="0" borderId="0" xfId="1" applyNumberFormat="1" applyFont="1" applyBorder="1" applyProtection="1">
      <alignment wrapText="1"/>
    </xf>
    <xf numFmtId="0" fontId="2" fillId="0" borderId="0" xfId="1" applyFont="1" applyBorder="1">
      <alignment wrapText="1"/>
    </xf>
    <xf numFmtId="0" fontId="6" fillId="0" borderId="0" xfId="3" applyNumberFormat="1" applyFont="1" applyBorder="1" applyProtection="1">
      <alignment horizontal="center" wrapText="1"/>
    </xf>
    <xf numFmtId="0" fontId="6" fillId="0" borderId="0" xfId="3" applyFont="1" applyBorder="1">
      <alignment horizontal="center" wrapText="1"/>
    </xf>
    <xf numFmtId="0" fontId="6" fillId="0" borderId="0" xfId="4" applyNumberFormat="1" applyFont="1" applyBorder="1" applyProtection="1">
      <alignment horizontal="center"/>
    </xf>
    <xf numFmtId="0" fontId="6" fillId="0" borderId="0" xfId="4" applyFont="1" applyBorder="1">
      <alignment horizontal="center"/>
    </xf>
    <xf numFmtId="0" fontId="2" fillId="0" borderId="0" xfId="5" applyNumberFormat="1" applyFont="1" applyBorder="1" applyProtection="1">
      <alignment horizontal="right"/>
    </xf>
    <xf numFmtId="0" fontId="2" fillId="0" borderId="0" xfId="5" applyFont="1" applyBorder="1">
      <alignment horizontal="right"/>
    </xf>
    <xf numFmtId="0" fontId="7" fillId="0" borderId="1" xfId="6" applyNumberFormat="1" applyFont="1" applyBorder="1" applyProtection="1">
      <alignment horizontal="center" vertical="center" wrapText="1"/>
    </xf>
    <xf numFmtId="0" fontId="7" fillId="0" borderId="1" xfId="6" applyFont="1" applyBorder="1">
      <alignment horizontal="center" vertical="center" wrapText="1"/>
    </xf>
    <xf numFmtId="0" fontId="7" fillId="0" borderId="1" xfId="6" applyNumberFormat="1" applyFont="1" applyBorder="1" applyAlignment="1" applyProtection="1">
      <alignment horizontal="center" vertical="center" wrapText="1"/>
    </xf>
    <xf numFmtId="0" fontId="7" fillId="0" borderId="1" xfId="6" applyFont="1" applyBorder="1" applyAlignment="1">
      <alignment horizontal="center" vertical="center" wrapText="1"/>
    </xf>
    <xf numFmtId="0" fontId="13" fillId="0" borderId="2" xfId="6" applyNumberFormat="1" applyFont="1" applyBorder="1" applyAlignment="1" applyProtection="1">
      <alignment horizontal="center" vertical="center" wrapText="1"/>
    </xf>
    <xf numFmtId="0" fontId="13" fillId="0" borderId="3" xfId="6" applyNumberFormat="1" applyFont="1" applyBorder="1" applyAlignment="1" applyProtection="1">
      <alignment horizontal="center" vertical="center" wrapText="1"/>
    </xf>
    <xf numFmtId="14" fontId="7" fillId="3" borderId="2" xfId="6" applyNumberFormat="1" applyFont="1" applyFill="1" applyBorder="1" applyProtection="1">
      <alignment horizontal="center" vertical="center" wrapText="1"/>
    </xf>
    <xf numFmtId="14" fontId="7" fillId="3" borderId="3" xfId="6" applyNumberFormat="1" applyFont="1" applyFill="1" applyBorder="1" applyProtection="1">
      <alignment horizontal="center" vertical="center" wrapText="1"/>
    </xf>
    <xf numFmtId="0" fontId="7" fillId="0" borderId="2" xfId="6" applyNumberFormat="1" applyFont="1" applyBorder="1" applyAlignment="1" applyProtection="1">
      <alignment horizontal="center" vertical="center" wrapText="1"/>
    </xf>
    <xf numFmtId="0" fontId="7" fillId="0" borderId="3" xfId="6" applyNumberFormat="1" applyFont="1" applyBorder="1" applyAlignment="1" applyProtection="1">
      <alignment horizontal="center" vertical="center" wrapText="1"/>
    </xf>
  </cellXfs>
  <cellStyles count="32">
    <cellStyle name="br" xfId="13"/>
    <cellStyle name="col" xfId="14"/>
    <cellStyle name="style0" xfId="15"/>
    <cellStyle name="td" xfId="16"/>
    <cellStyle name="tr" xfId="17"/>
    <cellStyle name="xl21" xfId="18"/>
    <cellStyle name="xl22" xfId="1"/>
    <cellStyle name="xl23" xfId="2"/>
    <cellStyle name="xl24" xfId="3"/>
    <cellStyle name="xl25" xfId="4"/>
    <cellStyle name="xl26" xfId="5"/>
    <cellStyle name="xl27" xfId="19"/>
    <cellStyle name="xl28" xfId="6"/>
    <cellStyle name="xl29" xfId="20"/>
    <cellStyle name="xl30" xfId="21"/>
    <cellStyle name="xl31" xfId="8"/>
    <cellStyle name="xl32" xfId="22"/>
    <cellStyle name="xl33" xfId="23"/>
    <cellStyle name="xl34" xfId="24"/>
    <cellStyle name="xl35" xfId="11"/>
    <cellStyle name="xl36" xfId="12"/>
    <cellStyle name="xl37" xfId="10"/>
    <cellStyle name="xl38" xfId="25"/>
    <cellStyle name="xl39" xfId="26"/>
    <cellStyle name="xl40" xfId="7"/>
    <cellStyle name="xl41" xfId="9"/>
    <cellStyle name="xl42" xfId="27"/>
    <cellStyle name="xl43" xfId="28"/>
    <cellStyle name="xl44" xfId="29"/>
    <cellStyle name="xl45" xfId="30"/>
    <cellStyle name="xl46" xfId="3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K63"/>
  <sheetViews>
    <sheetView showGridLines="0" tabSelected="1" zoomScaleNormal="100" workbookViewId="0">
      <pane ySplit="7" topLeftCell="A47" activePane="bottomLeft" state="frozen"/>
      <selection pane="bottomLeft" activeCell="E59" sqref="E59:E61"/>
    </sheetView>
  </sheetViews>
  <sheetFormatPr defaultRowHeight="15" outlineLevelRow="1" x14ac:dyDescent="0.25"/>
  <cols>
    <col min="1" max="1" width="40" style="2" customWidth="1"/>
    <col min="2" max="2" width="7.7109375" style="18" customWidth="1"/>
    <col min="3" max="3" width="16.42578125" style="2" customWidth="1"/>
    <col min="4" max="4" width="17" style="2" customWidth="1"/>
    <col min="5" max="5" width="18" style="2" customWidth="1"/>
    <col min="6" max="6" width="18.7109375" style="2" customWidth="1"/>
    <col min="7" max="8" width="16.7109375" style="2" customWidth="1"/>
    <col min="9" max="9" width="13.42578125" style="22" customWidth="1"/>
    <col min="10" max="11" width="17" style="2" customWidth="1"/>
    <col min="12" max="16384" width="9.140625" style="2"/>
  </cols>
  <sheetData>
    <row r="1" spans="1:11" ht="15" customHeight="1" x14ac:dyDescent="0.25">
      <c r="A1" s="42"/>
      <c r="B1" s="43"/>
      <c r="C1" s="43"/>
      <c r="D1" s="43"/>
      <c r="E1" s="43"/>
      <c r="F1" s="1"/>
      <c r="G1" s="1"/>
      <c r="H1" s="1"/>
      <c r="I1" s="32"/>
      <c r="J1" s="1"/>
      <c r="K1" s="1"/>
    </row>
    <row r="2" spans="1:11" ht="15.2" customHeight="1" x14ac:dyDescent="0.3">
      <c r="A2" s="42"/>
      <c r="B2" s="43"/>
      <c r="C2" s="43"/>
      <c r="D2" s="43"/>
      <c r="E2" s="43"/>
      <c r="F2" s="1"/>
      <c r="G2" s="1"/>
      <c r="H2" s="3"/>
      <c r="I2" s="32"/>
      <c r="J2" s="1"/>
      <c r="K2" s="1"/>
    </row>
    <row r="3" spans="1:11" ht="51.6" customHeight="1" x14ac:dyDescent="0.25">
      <c r="A3" s="44" t="s">
        <v>102</v>
      </c>
      <c r="B3" s="45"/>
      <c r="C3" s="45"/>
      <c r="D3" s="45"/>
      <c r="E3" s="45"/>
      <c r="F3" s="45"/>
      <c r="G3" s="45"/>
      <c r="H3" s="45"/>
      <c r="I3" s="45"/>
      <c r="J3" s="45"/>
      <c r="K3" s="45"/>
    </row>
    <row r="4" spans="1:11" ht="15.75" customHeight="1" x14ac:dyDescent="0.25">
      <c r="A4" s="46"/>
      <c r="B4" s="47"/>
      <c r="C4" s="47"/>
      <c r="D4" s="47"/>
      <c r="E4" s="47"/>
      <c r="F4" s="47"/>
      <c r="G4" s="47"/>
      <c r="H4" s="47"/>
      <c r="I4" s="47"/>
      <c r="J4" s="47"/>
      <c r="K4" s="47"/>
    </row>
    <row r="5" spans="1:11" ht="12.75" customHeight="1" x14ac:dyDescent="0.25">
      <c r="A5" s="48"/>
      <c r="B5" s="49"/>
      <c r="C5" s="49"/>
      <c r="D5" s="49"/>
      <c r="E5" s="49"/>
      <c r="F5" s="49"/>
      <c r="G5" s="49"/>
      <c r="H5" s="49"/>
      <c r="I5" s="49"/>
      <c r="J5" s="49"/>
      <c r="K5" s="49"/>
    </row>
    <row r="6" spans="1:11" s="4" customFormat="1" ht="26.25" customHeight="1" x14ac:dyDescent="0.2">
      <c r="A6" s="50" t="s">
        <v>0</v>
      </c>
      <c r="B6" s="52" t="s">
        <v>1</v>
      </c>
      <c r="C6" s="54" t="s">
        <v>103</v>
      </c>
      <c r="D6" s="27" t="s">
        <v>104</v>
      </c>
      <c r="E6" s="56" t="s">
        <v>105</v>
      </c>
      <c r="F6" s="50">
        <v>2024</v>
      </c>
      <c r="G6" s="58" t="s">
        <v>106</v>
      </c>
      <c r="H6" s="58" t="s">
        <v>107</v>
      </c>
      <c r="I6" s="54" t="s">
        <v>2</v>
      </c>
      <c r="J6" s="50" t="s">
        <v>3</v>
      </c>
      <c r="K6" s="50" t="s">
        <v>108</v>
      </c>
    </row>
    <row r="7" spans="1:11" s="4" customFormat="1" ht="29.45" customHeight="1" x14ac:dyDescent="0.2">
      <c r="A7" s="51"/>
      <c r="B7" s="53"/>
      <c r="C7" s="55"/>
      <c r="D7" s="28" t="s">
        <v>4</v>
      </c>
      <c r="E7" s="57"/>
      <c r="F7" s="51"/>
      <c r="G7" s="59"/>
      <c r="H7" s="59"/>
      <c r="I7" s="55"/>
      <c r="J7" s="51"/>
      <c r="K7" s="51"/>
    </row>
    <row r="8" spans="1:11" ht="28.5" x14ac:dyDescent="0.25">
      <c r="A8" s="5" t="s">
        <v>5</v>
      </c>
      <c r="B8" s="6" t="s">
        <v>6</v>
      </c>
      <c r="C8" s="23">
        <f t="shared" ref="C8:H8" si="0">SUM(C9:C16)</f>
        <v>670283902.45000005</v>
      </c>
      <c r="D8" s="23">
        <f t="shared" si="0"/>
        <v>614379509.15999997</v>
      </c>
      <c r="E8" s="23">
        <f t="shared" si="0"/>
        <v>727242593.71000004</v>
      </c>
      <c r="F8" s="23">
        <f t="shared" si="0"/>
        <v>651860321.95000005</v>
      </c>
      <c r="G8" s="23">
        <f t="shared" si="0"/>
        <v>-18423580.500000015</v>
      </c>
      <c r="H8" s="23">
        <f t="shared" si="0"/>
        <v>-75382271.759999976</v>
      </c>
      <c r="I8" s="23">
        <f>F8/F57*100</f>
        <v>4.1608911493551402</v>
      </c>
      <c r="J8" s="23">
        <f>SUM(J9:J16)</f>
        <v>737266885.63999999</v>
      </c>
      <c r="K8" s="23">
        <f>SUM(K9:K16)</f>
        <v>915664173.6400001</v>
      </c>
    </row>
    <row r="9" spans="1:11" ht="57.75" outlineLevel="1" x14ac:dyDescent="0.25">
      <c r="A9" s="7" t="s">
        <v>7</v>
      </c>
      <c r="B9" s="8" t="s">
        <v>8</v>
      </c>
      <c r="C9" s="24">
        <v>7858028.1900000004</v>
      </c>
      <c r="D9" s="29">
        <v>7322515.5499999998</v>
      </c>
      <c r="E9" s="29">
        <v>8171557.8300000001</v>
      </c>
      <c r="F9" s="29">
        <v>8078793.0999999996</v>
      </c>
      <c r="G9" s="24">
        <f t="shared" ref="G9:G16" si="1">F9-C9</f>
        <v>220764.90999999922</v>
      </c>
      <c r="H9" s="24">
        <f t="shared" ref="H9:H16" si="2">F9-E9</f>
        <v>-92764.730000000447</v>
      </c>
      <c r="I9" s="30">
        <f>F9/F57*100</f>
        <v>5.15677631777069E-2</v>
      </c>
      <c r="J9" s="31">
        <v>7969380.0999999996</v>
      </c>
      <c r="K9" s="31">
        <v>7969380.0999999996</v>
      </c>
    </row>
    <row r="10" spans="1:11" ht="86.25" outlineLevel="1" x14ac:dyDescent="0.25">
      <c r="A10" s="9" t="s">
        <v>9</v>
      </c>
      <c r="B10" s="8" t="s">
        <v>10</v>
      </c>
      <c r="C10" s="24">
        <v>44071648.75</v>
      </c>
      <c r="D10" s="29">
        <v>48927681.600000001</v>
      </c>
      <c r="E10" s="24">
        <v>45594884.130000003</v>
      </c>
      <c r="F10" s="24">
        <v>46948281.619999997</v>
      </c>
      <c r="G10" s="24">
        <f t="shared" si="1"/>
        <v>2876632.8699999973</v>
      </c>
      <c r="H10" s="24">
        <f t="shared" si="2"/>
        <v>1353397.4899999946</v>
      </c>
      <c r="I10" s="30">
        <f>F10/F57*100</f>
        <v>0.29967568648099796</v>
      </c>
      <c r="J10" s="31">
        <v>47056358.609999999</v>
      </c>
      <c r="K10" s="31">
        <v>47056358.609999999</v>
      </c>
    </row>
    <row r="11" spans="1:11" ht="86.25" outlineLevel="1" x14ac:dyDescent="0.25">
      <c r="A11" s="9" t="s">
        <v>11</v>
      </c>
      <c r="B11" s="8" t="s">
        <v>12</v>
      </c>
      <c r="C11" s="24">
        <v>273255924.75999999</v>
      </c>
      <c r="D11" s="29">
        <v>267297136.50999999</v>
      </c>
      <c r="E11" s="30">
        <v>289595830.99000001</v>
      </c>
      <c r="F11" s="29">
        <v>295394442.62</v>
      </c>
      <c r="G11" s="24">
        <f t="shared" si="1"/>
        <v>22138517.860000014</v>
      </c>
      <c r="H11" s="24">
        <f t="shared" si="2"/>
        <v>5798611.6299999952</v>
      </c>
      <c r="I11" s="30">
        <f>F11/F57*100</f>
        <v>1.8855329592533925</v>
      </c>
      <c r="J11" s="31">
        <v>286854649.75999999</v>
      </c>
      <c r="K11" s="31">
        <v>297137983.47000003</v>
      </c>
    </row>
    <row r="12" spans="1:11" ht="15.75" outlineLevel="1" x14ac:dyDescent="0.25">
      <c r="A12" s="9" t="s">
        <v>13</v>
      </c>
      <c r="B12" s="8" t="s">
        <v>14</v>
      </c>
      <c r="C12" s="24">
        <v>478134</v>
      </c>
      <c r="D12" s="29">
        <v>41487</v>
      </c>
      <c r="E12" s="30">
        <v>29914.5</v>
      </c>
      <c r="F12" s="29">
        <v>128122</v>
      </c>
      <c r="G12" s="24">
        <f t="shared" si="1"/>
        <v>-350012</v>
      </c>
      <c r="H12" s="24">
        <f t="shared" si="2"/>
        <v>98207.5</v>
      </c>
      <c r="I12" s="30">
        <f>F12/F57*100</f>
        <v>8.1781583858784093E-4</v>
      </c>
      <c r="J12" s="31">
        <v>133018</v>
      </c>
      <c r="K12" s="31">
        <v>740619</v>
      </c>
    </row>
    <row r="13" spans="1:11" ht="72" outlineLevel="1" x14ac:dyDescent="0.25">
      <c r="A13" s="9" t="s">
        <v>15</v>
      </c>
      <c r="B13" s="8" t="s">
        <v>16</v>
      </c>
      <c r="C13" s="24">
        <v>56306445.32</v>
      </c>
      <c r="D13" s="29">
        <v>57941316.619999997</v>
      </c>
      <c r="E13" s="30">
        <f>22538122+37301548.67</f>
        <v>59839670.670000002</v>
      </c>
      <c r="F13" s="29">
        <v>63167773.689999998</v>
      </c>
      <c r="G13" s="24">
        <f t="shared" si="1"/>
        <v>6861328.3699999973</v>
      </c>
      <c r="H13" s="24">
        <f t="shared" si="2"/>
        <v>3328103.0199999958</v>
      </c>
      <c r="I13" s="30">
        <f>F13/F57*100</f>
        <v>0.40320636434034984</v>
      </c>
      <c r="J13" s="31">
        <v>62520751.229999997</v>
      </c>
      <c r="K13" s="31">
        <v>62517761.549999997</v>
      </c>
    </row>
    <row r="14" spans="1:11" ht="29.25" outlineLevel="1" x14ac:dyDescent="0.25">
      <c r="A14" s="9" t="s">
        <v>109</v>
      </c>
      <c r="B14" s="8" t="s">
        <v>110</v>
      </c>
      <c r="C14" s="24">
        <v>0</v>
      </c>
      <c r="D14" s="29">
        <v>0</v>
      </c>
      <c r="E14" s="30">
        <v>0</v>
      </c>
      <c r="F14" s="29">
        <v>10000000</v>
      </c>
      <c r="G14" s="24">
        <f t="shared" ref="G14" si="3">F14-C14</f>
        <v>10000000</v>
      </c>
      <c r="H14" s="24">
        <f t="shared" ref="H14" si="4">F14-E14</f>
        <v>10000000</v>
      </c>
      <c r="I14" s="30">
        <f>F14/F57*100</f>
        <v>6.3831023445453633E-2</v>
      </c>
      <c r="J14" s="31">
        <v>0</v>
      </c>
      <c r="K14" s="31">
        <v>0</v>
      </c>
    </row>
    <row r="15" spans="1:11" outlineLevel="1" x14ac:dyDescent="0.25">
      <c r="A15" s="9" t="s">
        <v>17</v>
      </c>
      <c r="B15" s="8" t="s">
        <v>18</v>
      </c>
      <c r="C15" s="24">
        <v>0</v>
      </c>
      <c r="D15" s="29">
        <v>26302189.539999999</v>
      </c>
      <c r="E15" s="30">
        <v>12060352.470000001</v>
      </c>
      <c r="F15" s="29">
        <v>10000000</v>
      </c>
      <c r="G15" s="24">
        <f t="shared" si="1"/>
        <v>10000000</v>
      </c>
      <c r="H15" s="24">
        <f t="shared" si="2"/>
        <v>-2060352.4700000007</v>
      </c>
      <c r="I15" s="24">
        <f>F15/F57*100</f>
        <v>6.3831023445453633E-2</v>
      </c>
      <c r="J15" s="29">
        <v>26145383.609999999</v>
      </c>
      <c r="K15" s="29">
        <v>22091264.609999999</v>
      </c>
    </row>
    <row r="16" spans="1:11" ht="21.75" customHeight="1" outlineLevel="1" x14ac:dyDescent="0.25">
      <c r="A16" s="9" t="s">
        <v>19</v>
      </c>
      <c r="B16" s="8" t="s">
        <v>20</v>
      </c>
      <c r="C16" s="24">
        <v>288313721.43000001</v>
      </c>
      <c r="D16" s="29">
        <v>206547182.34</v>
      </c>
      <c r="E16" s="30">
        <f>8215776.06+170300+61970306.51+10199786.37+76948955.71+154263441.67+181816.8</f>
        <v>311950383.11999995</v>
      </c>
      <c r="F16" s="29">
        <v>218142908.91999999</v>
      </c>
      <c r="G16" s="24">
        <f t="shared" si="1"/>
        <v>-70170812.51000002</v>
      </c>
      <c r="H16" s="24">
        <f t="shared" si="2"/>
        <v>-93807474.199999958</v>
      </c>
      <c r="I16" s="24">
        <f>F16/F57*100</f>
        <v>1.3924285133731975</v>
      </c>
      <c r="J16" s="29">
        <v>306587344.32999998</v>
      </c>
      <c r="K16" s="29">
        <v>478150806.30000001</v>
      </c>
    </row>
    <row r="17" spans="1:11" x14ac:dyDescent="0.25">
      <c r="A17" s="5" t="s">
        <v>21</v>
      </c>
      <c r="B17" s="10" t="s">
        <v>22</v>
      </c>
      <c r="C17" s="23">
        <f>C18</f>
        <v>3078186.06</v>
      </c>
      <c r="D17" s="23">
        <f t="shared" ref="D17:H17" si="5">D18</f>
        <v>2847166.91</v>
      </c>
      <c r="E17" s="23">
        <f t="shared" si="5"/>
        <v>3427496.28</v>
      </c>
      <c r="F17" s="23">
        <f t="shared" si="5"/>
        <v>3509546.24</v>
      </c>
      <c r="G17" s="23">
        <f t="shared" si="5"/>
        <v>431360.18000000017</v>
      </c>
      <c r="H17" s="23">
        <f t="shared" si="5"/>
        <v>82049.960000000428</v>
      </c>
      <c r="I17" s="23">
        <f>F17/F57*100</f>
        <v>2.2401792832834364E-2</v>
      </c>
      <c r="J17" s="23">
        <f t="shared" ref="J17:K17" si="6">J18</f>
        <v>16800</v>
      </c>
      <c r="K17" s="23">
        <f t="shared" si="6"/>
        <v>3509546.24</v>
      </c>
    </row>
    <row r="18" spans="1:11" ht="28.5" outlineLevel="1" x14ac:dyDescent="0.25">
      <c r="A18" s="11" t="s">
        <v>23</v>
      </c>
      <c r="B18" s="8" t="s">
        <v>24</v>
      </c>
      <c r="C18" s="24">
        <v>3078186.06</v>
      </c>
      <c r="D18" s="29">
        <v>2847166.91</v>
      </c>
      <c r="E18" s="30">
        <v>3427496.28</v>
      </c>
      <c r="F18" s="29">
        <v>3509546.24</v>
      </c>
      <c r="G18" s="24">
        <f t="shared" ref="G18:G56" si="7">F18-C18</f>
        <v>431360.18000000017</v>
      </c>
      <c r="H18" s="24">
        <f t="shared" ref="H18:H56" si="8">F18-E18</f>
        <v>82049.960000000428</v>
      </c>
      <c r="I18" s="24">
        <f>F18/F57*100</f>
        <v>2.2401792832834364E-2</v>
      </c>
      <c r="J18" s="29">
        <v>16800</v>
      </c>
      <c r="K18" s="29">
        <v>3509546.24</v>
      </c>
    </row>
    <row r="19" spans="1:11" ht="57" x14ac:dyDescent="0.25">
      <c r="A19" s="5" t="s">
        <v>25</v>
      </c>
      <c r="B19" s="10" t="s">
        <v>26</v>
      </c>
      <c r="C19" s="23">
        <f t="shared" ref="C19:H19" si="9">SUM(C20:C22)</f>
        <v>56663730.260000005</v>
      </c>
      <c r="D19" s="23">
        <f t="shared" si="9"/>
        <v>57361785.670000002</v>
      </c>
      <c r="E19" s="23">
        <f t="shared" si="9"/>
        <v>69849874.939999998</v>
      </c>
      <c r="F19" s="23">
        <f t="shared" si="9"/>
        <v>66711123.460000001</v>
      </c>
      <c r="G19" s="23">
        <f t="shared" si="9"/>
        <v>10047393.199999996</v>
      </c>
      <c r="H19" s="23">
        <f t="shared" si="9"/>
        <v>-3138751.4800000004</v>
      </c>
      <c r="I19" s="23">
        <f>F19/F57*100</f>
        <v>0.42582392856478113</v>
      </c>
      <c r="J19" s="23">
        <f t="shared" ref="J19:K19" si="10">SUM(J20:J22)</f>
        <v>56470304.490000002</v>
      </c>
      <c r="K19" s="23">
        <f t="shared" si="10"/>
        <v>57490453.759999998</v>
      </c>
    </row>
    <row r="20" spans="1:11" outlineLevel="1" x14ac:dyDescent="0.25">
      <c r="A20" s="12" t="s">
        <v>27</v>
      </c>
      <c r="B20" s="13" t="s">
        <v>28</v>
      </c>
      <c r="C20" s="24">
        <v>2816002.49</v>
      </c>
      <c r="D20" s="29">
        <v>3174357</v>
      </c>
      <c r="E20" s="30">
        <v>6865707.29</v>
      </c>
      <c r="F20" s="29">
        <v>5016824.8099999996</v>
      </c>
      <c r="G20" s="24">
        <f t="shared" si="7"/>
        <v>2200822.3199999994</v>
      </c>
      <c r="H20" s="24">
        <f t="shared" si="8"/>
        <v>-1848882.4800000004</v>
      </c>
      <c r="I20" s="24">
        <f>F20/F57*100</f>
        <v>3.202290620688434E-2</v>
      </c>
      <c r="J20" s="29">
        <v>1897504.71</v>
      </c>
      <c r="K20" s="29">
        <v>0</v>
      </c>
    </row>
    <row r="21" spans="1:11" ht="60.75" customHeight="1" outlineLevel="1" x14ac:dyDescent="0.25">
      <c r="A21" s="12" t="s">
        <v>29</v>
      </c>
      <c r="B21" s="8" t="s">
        <v>30</v>
      </c>
      <c r="C21" s="24">
        <v>51829727.770000003</v>
      </c>
      <c r="D21" s="29">
        <v>52169428.670000002</v>
      </c>
      <c r="E21" s="30">
        <v>53927167.649999999</v>
      </c>
      <c r="F21" s="29">
        <v>59176398.649999999</v>
      </c>
      <c r="G21" s="24">
        <f t="shared" si="7"/>
        <v>7346670.8799999952</v>
      </c>
      <c r="H21" s="24">
        <f t="shared" si="8"/>
        <v>5249231</v>
      </c>
      <c r="I21" s="24">
        <f>F21/F57*100</f>
        <v>0.37772900896456602</v>
      </c>
      <c r="J21" s="29">
        <v>54572799.780000001</v>
      </c>
      <c r="K21" s="29">
        <v>57490453.759999998</v>
      </c>
    </row>
    <row r="22" spans="1:11" ht="49.5" customHeight="1" outlineLevel="1" x14ac:dyDescent="0.25">
      <c r="A22" s="12" t="s">
        <v>31</v>
      </c>
      <c r="B22" s="8" t="s">
        <v>32</v>
      </c>
      <c r="C22" s="24">
        <v>2018000</v>
      </c>
      <c r="D22" s="29">
        <v>2018000</v>
      </c>
      <c r="E22" s="30">
        <v>9057000</v>
      </c>
      <c r="F22" s="29">
        <v>2517900</v>
      </c>
      <c r="G22" s="24">
        <f t="shared" si="7"/>
        <v>499900</v>
      </c>
      <c r="H22" s="24">
        <f t="shared" si="8"/>
        <v>-6539100</v>
      </c>
      <c r="I22" s="24">
        <f>F22/F57*100</f>
        <v>1.607201339333077E-2</v>
      </c>
      <c r="J22" s="29">
        <v>0</v>
      </c>
      <c r="K22" s="29">
        <v>0</v>
      </c>
    </row>
    <row r="23" spans="1:11" x14ac:dyDescent="0.25">
      <c r="A23" s="5" t="s">
        <v>33</v>
      </c>
      <c r="B23" s="10" t="s">
        <v>34</v>
      </c>
      <c r="C23" s="23">
        <f>SUM(C24:C28)</f>
        <v>5316668505</v>
      </c>
      <c r="D23" s="23">
        <f t="shared" ref="D23:H23" si="11">SUM(D24:D28)</f>
        <v>4488818945.5</v>
      </c>
      <c r="E23" s="23">
        <f t="shared" si="11"/>
        <v>5151661252.7000008</v>
      </c>
      <c r="F23" s="23">
        <f t="shared" si="11"/>
        <v>2748395593.25</v>
      </c>
      <c r="G23" s="23">
        <f t="shared" si="11"/>
        <v>-2568272911.75</v>
      </c>
      <c r="H23" s="23">
        <f t="shared" si="11"/>
        <v>-2403265659.4500003</v>
      </c>
      <c r="I23" s="23">
        <f>F23/F57*100</f>
        <v>17.543290355012218</v>
      </c>
      <c r="J23" s="23">
        <f>SUM(J24:J28)</f>
        <v>1525389592.9199998</v>
      </c>
      <c r="K23" s="23">
        <f>SUM(K24:K28)</f>
        <v>1597707144.04</v>
      </c>
    </row>
    <row r="24" spans="1:11" outlineLevel="1" x14ac:dyDescent="0.25">
      <c r="A24" s="9" t="s">
        <v>35</v>
      </c>
      <c r="B24" s="8" t="s">
        <v>36</v>
      </c>
      <c r="C24" s="24">
        <v>20337908.920000002</v>
      </c>
      <c r="D24" s="29">
        <v>31518155</v>
      </c>
      <c r="E24" s="30">
        <v>55449407.619999997</v>
      </c>
      <c r="F24" s="24">
        <v>32377966</v>
      </c>
      <c r="G24" s="24">
        <f t="shared" si="7"/>
        <v>12040057.079999998</v>
      </c>
      <c r="H24" s="24">
        <f t="shared" si="8"/>
        <v>-23071441.619999997</v>
      </c>
      <c r="I24" s="24">
        <f>F24/F57*100</f>
        <v>0.20667187068621004</v>
      </c>
      <c r="J24" s="24">
        <v>32377966</v>
      </c>
      <c r="K24" s="24">
        <v>32377966</v>
      </c>
    </row>
    <row r="25" spans="1:11" outlineLevel="1" x14ac:dyDescent="0.25">
      <c r="A25" s="9" t="s">
        <v>37</v>
      </c>
      <c r="B25" s="8" t="s">
        <v>38</v>
      </c>
      <c r="C25" s="24">
        <v>636313.59999999998</v>
      </c>
      <c r="D25" s="29">
        <v>679584</v>
      </c>
      <c r="E25" s="30">
        <v>679584</v>
      </c>
      <c r="F25" s="24">
        <v>2370545</v>
      </c>
      <c r="G25" s="24">
        <f t="shared" si="7"/>
        <v>1734231.4</v>
      </c>
      <c r="H25" s="24">
        <f t="shared" si="8"/>
        <v>1690961</v>
      </c>
      <c r="I25" s="24">
        <f>F25/F57*100</f>
        <v>1.5131431347350288E-2</v>
      </c>
      <c r="J25" s="24">
        <v>849688.08</v>
      </c>
      <c r="K25" s="24">
        <v>1523981.47</v>
      </c>
    </row>
    <row r="26" spans="1:11" outlineLevel="1" x14ac:dyDescent="0.25">
      <c r="A26" s="9" t="s">
        <v>39</v>
      </c>
      <c r="B26" s="8" t="s">
        <v>40</v>
      </c>
      <c r="C26" s="24">
        <v>1958717532.5599999</v>
      </c>
      <c r="D26" s="29">
        <v>1497473673.9400001</v>
      </c>
      <c r="E26" s="30">
        <f>1578395475.18+27806983.5</f>
        <v>1606202458.6800001</v>
      </c>
      <c r="F26" s="29">
        <v>976539432.52999997</v>
      </c>
      <c r="G26" s="24">
        <f t="shared" si="7"/>
        <v>-982178100.02999997</v>
      </c>
      <c r="H26" s="24">
        <f t="shared" si="8"/>
        <v>-629663026.1500001</v>
      </c>
      <c r="I26" s="24">
        <f>F26/F57*100</f>
        <v>6.233351141323241</v>
      </c>
      <c r="J26" s="29">
        <v>820000000</v>
      </c>
      <c r="K26" s="29">
        <v>927344496.73000002</v>
      </c>
    </row>
    <row r="27" spans="1:11" ht="29.25" outlineLevel="1" x14ac:dyDescent="0.25">
      <c r="A27" s="9" t="s">
        <v>41</v>
      </c>
      <c r="B27" s="8" t="s">
        <v>42</v>
      </c>
      <c r="C27" s="24">
        <v>3279582008.6599998</v>
      </c>
      <c r="D27" s="29">
        <v>2893460778.4099998</v>
      </c>
      <c r="E27" s="30">
        <v>3423871710.5100002</v>
      </c>
      <c r="F27" s="29">
        <v>1674723847.0699999</v>
      </c>
      <c r="G27" s="24">
        <f t="shared" si="7"/>
        <v>-1604858161.5899999</v>
      </c>
      <c r="H27" s="24">
        <f t="shared" si="8"/>
        <v>-1749147863.4400003</v>
      </c>
      <c r="I27" s="24">
        <f>F27/F57*100</f>
        <v>10.689933714698546</v>
      </c>
      <c r="J27" s="29">
        <v>606119256.78999996</v>
      </c>
      <c r="K27" s="29">
        <v>572292654.25999999</v>
      </c>
    </row>
    <row r="28" spans="1:11" ht="29.25" outlineLevel="1" x14ac:dyDescent="0.25">
      <c r="A28" s="9" t="s">
        <v>43</v>
      </c>
      <c r="B28" s="8" t="s">
        <v>44</v>
      </c>
      <c r="C28" s="24">
        <v>57394741.259999998</v>
      </c>
      <c r="D28" s="29">
        <v>65686754.149999999</v>
      </c>
      <c r="E28" s="30">
        <f>62618316.05+2739775.84+100000</f>
        <v>65458091.890000001</v>
      </c>
      <c r="F28" s="29">
        <v>62383802.649999999</v>
      </c>
      <c r="G28" s="24">
        <f t="shared" si="7"/>
        <v>4989061.3900000006</v>
      </c>
      <c r="H28" s="24">
        <f t="shared" si="8"/>
        <v>-3074289.2400000021</v>
      </c>
      <c r="I28" s="24">
        <f>F28/F57*100</f>
        <v>0.3982021969568702</v>
      </c>
      <c r="J28" s="29">
        <v>66042682.049999997</v>
      </c>
      <c r="K28" s="29">
        <v>64168045.579999998</v>
      </c>
    </row>
    <row r="29" spans="1:11" ht="28.5" x14ac:dyDescent="0.25">
      <c r="A29" s="5" t="s">
        <v>45</v>
      </c>
      <c r="B29" s="10" t="s">
        <v>46</v>
      </c>
      <c r="C29" s="23">
        <f>SUM(C30:C33)</f>
        <v>1115176656.6700001</v>
      </c>
      <c r="D29" s="23">
        <f t="shared" ref="D29:H29" si="12">SUM(D30:D33)</f>
        <v>527089204.42000002</v>
      </c>
      <c r="E29" s="23">
        <f t="shared" si="12"/>
        <v>2208971965.27</v>
      </c>
      <c r="F29" s="23">
        <f t="shared" si="12"/>
        <v>785800557.47000003</v>
      </c>
      <c r="G29" s="23">
        <f t="shared" si="12"/>
        <v>-329376099.19999999</v>
      </c>
      <c r="H29" s="23">
        <f t="shared" si="12"/>
        <v>-1423171407.8000002</v>
      </c>
      <c r="I29" s="23">
        <f>F29/F57*100</f>
        <v>5.0158453807318102</v>
      </c>
      <c r="J29" s="38">
        <f t="shared" ref="J29:K29" si="13">SUM(J30:J33)</f>
        <v>368114190.30000001</v>
      </c>
      <c r="K29" s="38">
        <f t="shared" si="13"/>
        <v>361049379.95999998</v>
      </c>
    </row>
    <row r="30" spans="1:11" outlineLevel="1" x14ac:dyDescent="0.25">
      <c r="A30" s="9" t="s">
        <v>47</v>
      </c>
      <c r="B30" s="8" t="s">
        <v>48</v>
      </c>
      <c r="C30" s="24">
        <v>184980702.68000001</v>
      </c>
      <c r="D30" s="29">
        <v>19537514.190000001</v>
      </c>
      <c r="E30" s="30">
        <v>887956973.35000002</v>
      </c>
      <c r="F30" s="29">
        <v>17124108</v>
      </c>
      <c r="G30" s="24">
        <f t="shared" si="7"/>
        <v>-167856594.68000001</v>
      </c>
      <c r="H30" s="24">
        <f t="shared" si="8"/>
        <v>-870832865.35000002</v>
      </c>
      <c r="I30" s="33">
        <f>F30/F57*100</f>
        <v>0.10930493392304801</v>
      </c>
      <c r="J30" s="35">
        <v>126945.28</v>
      </c>
      <c r="K30" s="35">
        <v>2672607.0699999998</v>
      </c>
    </row>
    <row r="31" spans="1:11" outlineLevel="1" x14ac:dyDescent="0.25">
      <c r="A31" s="9" t="s">
        <v>49</v>
      </c>
      <c r="B31" s="8" t="s">
        <v>50</v>
      </c>
      <c r="C31" s="24">
        <v>335778585.43000001</v>
      </c>
      <c r="D31" s="29">
        <v>48548213.539999999</v>
      </c>
      <c r="E31" s="30">
        <f>547533010.34+87697581.92</f>
        <v>635230592.25999999</v>
      </c>
      <c r="F31" s="29">
        <v>63314274.5</v>
      </c>
      <c r="G31" s="24">
        <f t="shared" si="7"/>
        <v>-272464310.93000001</v>
      </c>
      <c r="H31" s="24">
        <f t="shared" si="8"/>
        <v>-571916317.75999999</v>
      </c>
      <c r="I31" s="33">
        <f>F31/F57*100</f>
        <v>0.40414149400413868</v>
      </c>
      <c r="J31" s="35">
        <v>117484699.87</v>
      </c>
      <c r="K31" s="35">
        <v>82624317.609999999</v>
      </c>
    </row>
    <row r="32" spans="1:11" outlineLevel="1" x14ac:dyDescent="0.25">
      <c r="A32" s="9" t="s">
        <v>51</v>
      </c>
      <c r="B32" s="8" t="s">
        <v>52</v>
      </c>
      <c r="C32" s="24">
        <v>473749817.22000003</v>
      </c>
      <c r="D32" s="29">
        <v>375123578.62</v>
      </c>
      <c r="E32" s="30">
        <f>568262006.88+20647065.35-4926589.22</f>
        <v>583982483.00999999</v>
      </c>
      <c r="F32" s="29">
        <v>624668305.46000004</v>
      </c>
      <c r="G32" s="24">
        <f t="shared" si="7"/>
        <v>150918488.24000001</v>
      </c>
      <c r="H32" s="24">
        <f t="shared" si="8"/>
        <v>40685822.450000048</v>
      </c>
      <c r="I32" s="33">
        <f>F32/F57*100</f>
        <v>3.9873217251449051</v>
      </c>
      <c r="J32" s="36">
        <v>168245599.27000001</v>
      </c>
      <c r="K32" s="36">
        <v>192171992.00999999</v>
      </c>
    </row>
    <row r="33" spans="1:11" ht="29.25" outlineLevel="1" x14ac:dyDescent="0.25">
      <c r="A33" s="9" t="s">
        <v>53</v>
      </c>
      <c r="B33" s="8" t="s">
        <v>54</v>
      </c>
      <c r="C33" s="24">
        <v>120667551.34</v>
      </c>
      <c r="D33" s="29">
        <v>83879898.069999993</v>
      </c>
      <c r="E33" s="30">
        <v>101801916.65000001</v>
      </c>
      <c r="F33" s="29">
        <v>80693869.510000005</v>
      </c>
      <c r="G33" s="24">
        <f t="shared" si="7"/>
        <v>-39973681.829999998</v>
      </c>
      <c r="H33" s="24">
        <f t="shared" si="8"/>
        <v>-21108047.140000001</v>
      </c>
      <c r="I33" s="33">
        <f>F33/F57*100</f>
        <v>0.51507722765971853</v>
      </c>
      <c r="J33" s="37">
        <v>82256945.879999995</v>
      </c>
      <c r="K33" s="37">
        <v>83580463.269999996</v>
      </c>
    </row>
    <row r="34" spans="1:11" ht="28.5" x14ac:dyDescent="0.25">
      <c r="A34" s="14" t="s">
        <v>55</v>
      </c>
      <c r="B34" s="10" t="s">
        <v>56</v>
      </c>
      <c r="C34" s="23">
        <f>C35</f>
        <v>0</v>
      </c>
      <c r="D34" s="23">
        <f t="shared" ref="D34:H34" si="14">D35</f>
        <v>11676000</v>
      </c>
      <c r="E34" s="23">
        <f t="shared" si="14"/>
        <v>11676000</v>
      </c>
      <c r="F34" s="23">
        <f t="shared" si="14"/>
        <v>11780000</v>
      </c>
      <c r="G34" s="23">
        <f t="shared" si="14"/>
        <v>11780000</v>
      </c>
      <c r="H34" s="23">
        <f t="shared" si="14"/>
        <v>104000</v>
      </c>
      <c r="I34" s="23">
        <f>F34/F57*100</f>
        <v>7.5192945618744372E-2</v>
      </c>
      <c r="J34" s="38">
        <f t="shared" ref="J34:K34" si="15">J35</f>
        <v>11855000</v>
      </c>
      <c r="K34" s="38">
        <f t="shared" si="15"/>
        <v>14206000</v>
      </c>
    </row>
    <row r="35" spans="1:11" ht="30" outlineLevel="1" x14ac:dyDescent="0.25">
      <c r="A35" s="15" t="s">
        <v>57</v>
      </c>
      <c r="B35" s="8" t="s">
        <v>58</v>
      </c>
      <c r="C35" s="24">
        <v>0</v>
      </c>
      <c r="D35" s="29">
        <v>11676000</v>
      </c>
      <c r="E35" s="30">
        <v>11676000</v>
      </c>
      <c r="F35" s="29">
        <v>11780000</v>
      </c>
      <c r="G35" s="24">
        <f t="shared" si="7"/>
        <v>11780000</v>
      </c>
      <c r="H35" s="24">
        <f t="shared" si="8"/>
        <v>104000</v>
      </c>
      <c r="I35" s="33">
        <f>F35/F57*100</f>
        <v>7.5192945618744372E-2</v>
      </c>
      <c r="J35" s="35">
        <v>11855000</v>
      </c>
      <c r="K35" s="35">
        <v>14206000</v>
      </c>
    </row>
    <row r="36" spans="1:11" x14ac:dyDescent="0.25">
      <c r="A36" s="5" t="s">
        <v>59</v>
      </c>
      <c r="B36" s="10" t="s">
        <v>60</v>
      </c>
      <c r="C36" s="23">
        <f t="shared" ref="C36:H36" si="16">SUM(C37:C41)</f>
        <v>8340279784.8000002</v>
      </c>
      <c r="D36" s="23">
        <f t="shared" si="16"/>
        <v>8008119118.920001</v>
      </c>
      <c r="E36" s="23">
        <f t="shared" si="16"/>
        <v>9628573753.1299992</v>
      </c>
      <c r="F36" s="23">
        <f t="shared" si="16"/>
        <v>9789780443.2900009</v>
      </c>
      <c r="G36" s="23">
        <f t="shared" si="16"/>
        <v>1449500658.4899993</v>
      </c>
      <c r="H36" s="23">
        <f t="shared" si="16"/>
        <v>161206690.15999964</v>
      </c>
      <c r="I36" s="23">
        <f>F36/F57*100</f>
        <v>62.489170500148752</v>
      </c>
      <c r="J36" s="39">
        <f>SUM(J37:J41)</f>
        <v>8110233825.5400009</v>
      </c>
      <c r="K36" s="39">
        <f>SUM(K37:K41)</f>
        <v>7233707479.2399998</v>
      </c>
    </row>
    <row r="37" spans="1:11" outlineLevel="1" x14ac:dyDescent="0.25">
      <c r="A37" s="9" t="s">
        <v>61</v>
      </c>
      <c r="B37" s="8" t="s">
        <v>62</v>
      </c>
      <c r="C37" s="24">
        <v>3029114712.0700002</v>
      </c>
      <c r="D37" s="29">
        <v>2807187667.0300002</v>
      </c>
      <c r="E37" s="30">
        <f>3151160638.36+343434343.43</f>
        <v>3494594981.79</v>
      </c>
      <c r="F37" s="29">
        <v>2516632151.1799998</v>
      </c>
      <c r="G37" s="24">
        <f t="shared" si="7"/>
        <v>-512482560.89000034</v>
      </c>
      <c r="H37" s="24">
        <f t="shared" si="8"/>
        <v>-977962830.61000013</v>
      </c>
      <c r="I37" s="24">
        <f>F37/F57*100</f>
        <v>16.063920584555298</v>
      </c>
      <c r="J37" s="29">
        <v>2495874552.1500001</v>
      </c>
      <c r="K37" s="29">
        <v>2496542112.8099999</v>
      </c>
    </row>
    <row r="38" spans="1:11" outlineLevel="1" x14ac:dyDescent="0.25">
      <c r="A38" s="9" t="s">
        <v>63</v>
      </c>
      <c r="B38" s="8" t="s">
        <v>64</v>
      </c>
      <c r="C38" s="24">
        <v>4566323027.4700003</v>
      </c>
      <c r="D38" s="29">
        <v>4432527247.5</v>
      </c>
      <c r="E38" s="30">
        <f>1864215950.86+3459055775.02</f>
        <v>5323271725.8800001</v>
      </c>
      <c r="F38" s="29">
        <v>6327280277.0799999</v>
      </c>
      <c r="G38" s="24">
        <f t="shared" si="7"/>
        <v>1760957249.6099997</v>
      </c>
      <c r="H38" s="24">
        <f t="shared" si="8"/>
        <v>1004008551.1999998</v>
      </c>
      <c r="I38" s="24">
        <f>F38/F57*100</f>
        <v>40.387677571224977</v>
      </c>
      <c r="J38" s="29">
        <v>4784734947.4700003</v>
      </c>
      <c r="K38" s="29">
        <v>3898546236.2199998</v>
      </c>
    </row>
    <row r="39" spans="1:11" outlineLevel="1" x14ac:dyDescent="0.25">
      <c r="A39" s="9" t="s">
        <v>65</v>
      </c>
      <c r="B39" s="8" t="s">
        <v>66</v>
      </c>
      <c r="C39" s="24">
        <v>492438896.77999997</v>
      </c>
      <c r="D39" s="29">
        <v>504910765.00999999</v>
      </c>
      <c r="E39" s="30">
        <f>19684518+277585092.04+239016074.1</f>
        <v>536285684.13999999</v>
      </c>
      <c r="F39" s="29">
        <v>666746479.17999995</v>
      </c>
      <c r="G39" s="24">
        <f t="shared" si="7"/>
        <v>174307582.39999998</v>
      </c>
      <c r="H39" s="24">
        <f t="shared" si="8"/>
        <v>130460795.03999996</v>
      </c>
      <c r="I39" s="24">
        <f>F39/F57*100</f>
        <v>4.2559110144712236</v>
      </c>
      <c r="J39" s="29">
        <v>547137150.70000005</v>
      </c>
      <c r="K39" s="29">
        <v>547954460.42999995</v>
      </c>
    </row>
    <row r="40" spans="1:11" outlineLevel="1" x14ac:dyDescent="0.25">
      <c r="A40" s="9" t="s">
        <v>67</v>
      </c>
      <c r="B40" s="8" t="s">
        <v>68</v>
      </c>
      <c r="C40" s="24">
        <v>38023359.829999998</v>
      </c>
      <c r="D40" s="29">
        <v>259400457.31</v>
      </c>
      <c r="E40" s="30">
        <v>4364701.2699999996</v>
      </c>
      <c r="F40" s="29">
        <v>5389043.6900000004</v>
      </c>
      <c r="G40" s="24">
        <f t="shared" si="7"/>
        <v>-32634316.139999997</v>
      </c>
      <c r="H40" s="24">
        <f t="shared" si="8"/>
        <v>1024342.4200000009</v>
      </c>
      <c r="I40" s="24">
        <f>F40/F57*100</f>
        <v>3.4398817412496396E-2</v>
      </c>
      <c r="J40" s="29">
        <v>4848306.5599999996</v>
      </c>
      <c r="K40" s="29">
        <v>4809102.9400000004</v>
      </c>
    </row>
    <row r="41" spans="1:11" ht="29.25" outlineLevel="1" x14ac:dyDescent="0.25">
      <c r="A41" s="9" t="s">
        <v>69</v>
      </c>
      <c r="B41" s="8" t="s">
        <v>70</v>
      </c>
      <c r="C41" s="24">
        <v>214379788.65000001</v>
      </c>
      <c r="D41" s="29">
        <v>4092982.07</v>
      </c>
      <c r="E41" s="30">
        <f>31943546.04+557991+594360+236960763.01</f>
        <v>270056660.05000001</v>
      </c>
      <c r="F41" s="29">
        <v>273732492.16000003</v>
      </c>
      <c r="G41" s="24">
        <f t="shared" si="7"/>
        <v>59352703.51000002</v>
      </c>
      <c r="H41" s="24">
        <f t="shared" si="8"/>
        <v>3675832.1100000143</v>
      </c>
      <c r="I41" s="24">
        <f>F41/F57*100</f>
        <v>1.7472625124847412</v>
      </c>
      <c r="J41" s="29">
        <v>277638868.66000003</v>
      </c>
      <c r="K41" s="29">
        <v>285855566.83999997</v>
      </c>
    </row>
    <row r="42" spans="1:11" ht="28.5" x14ac:dyDescent="0.25">
      <c r="A42" s="5" t="s">
        <v>71</v>
      </c>
      <c r="B42" s="10" t="s">
        <v>72</v>
      </c>
      <c r="C42" s="23">
        <f>SUM(C43:C44)</f>
        <v>500294883.36000001</v>
      </c>
      <c r="D42" s="23">
        <f t="shared" ref="D42:E42" si="17">SUM(D43:D44)</f>
        <v>497997541</v>
      </c>
      <c r="E42" s="23">
        <f t="shared" si="17"/>
        <v>525159988.63999999</v>
      </c>
      <c r="F42" s="23">
        <f t="shared" ref="F42" si="18">SUM(F43:F44)</f>
        <v>565628243.15999997</v>
      </c>
      <c r="G42" s="23">
        <f t="shared" ref="G42" si="19">SUM(G43:G44)</f>
        <v>65333359.799999952</v>
      </c>
      <c r="H42" s="23">
        <f t="shared" ref="H42" si="20">SUM(H43:H44)</f>
        <v>40468254.519999996</v>
      </c>
      <c r="I42" s="23">
        <f>F42/F57*100</f>
        <v>3.6104629650556705</v>
      </c>
      <c r="J42" s="23">
        <f t="shared" ref="J42" si="21">SUM(J43:J44)</f>
        <v>565433523</v>
      </c>
      <c r="K42" s="23">
        <f t="shared" ref="K42" si="22">SUM(K43:K44)</f>
        <v>565103493</v>
      </c>
    </row>
    <row r="43" spans="1:11" outlineLevel="1" x14ac:dyDescent="0.25">
      <c r="A43" s="12" t="s">
        <v>73</v>
      </c>
      <c r="B43" s="8" t="s">
        <v>74</v>
      </c>
      <c r="C43" s="24">
        <v>434483329.47000003</v>
      </c>
      <c r="D43" s="29">
        <v>426084989.13</v>
      </c>
      <c r="E43" s="30">
        <v>453247436.76999998</v>
      </c>
      <c r="F43" s="29">
        <v>478881424.89999998</v>
      </c>
      <c r="G43" s="24">
        <f t="shared" si="7"/>
        <v>44398095.429999948</v>
      </c>
      <c r="H43" s="24">
        <f t="shared" si="8"/>
        <v>25633988.129999995</v>
      </c>
      <c r="I43" s="24">
        <f>F43/F57*100</f>
        <v>3.0567491460384137</v>
      </c>
      <c r="J43" s="29">
        <v>479740920.30000001</v>
      </c>
      <c r="K43" s="29">
        <v>479390321.25999999</v>
      </c>
    </row>
    <row r="44" spans="1:11" ht="28.5" outlineLevel="1" x14ac:dyDescent="0.25">
      <c r="A44" s="12" t="s">
        <v>75</v>
      </c>
      <c r="B44" s="8" t="s">
        <v>76</v>
      </c>
      <c r="C44" s="24">
        <v>65811553.890000001</v>
      </c>
      <c r="D44" s="29">
        <v>71912551.870000005</v>
      </c>
      <c r="E44" s="30">
        <v>71912551.870000005</v>
      </c>
      <c r="F44" s="29">
        <v>86746818.260000005</v>
      </c>
      <c r="G44" s="24">
        <f t="shared" si="7"/>
        <v>20935264.370000005</v>
      </c>
      <c r="H44" s="24">
        <f t="shared" si="8"/>
        <v>14834266.390000001</v>
      </c>
      <c r="I44" s="24">
        <f>F44/F57*100</f>
        <v>0.55371381901725647</v>
      </c>
      <c r="J44" s="29">
        <v>85692602.700000003</v>
      </c>
      <c r="K44" s="29">
        <v>85713171.739999995</v>
      </c>
    </row>
    <row r="45" spans="1:11" x14ac:dyDescent="0.25">
      <c r="A45" s="5" t="s">
        <v>77</v>
      </c>
      <c r="B45" s="10" t="s">
        <v>78</v>
      </c>
      <c r="C45" s="23">
        <f>SUM(C46:C49)</f>
        <v>383378552.75</v>
      </c>
      <c r="D45" s="23">
        <f t="shared" ref="D45:F45" si="23">SUM(D46:D49)</f>
        <v>358147779.23000002</v>
      </c>
      <c r="E45" s="23">
        <f t="shared" si="23"/>
        <v>424220485.83999997</v>
      </c>
      <c r="F45" s="23">
        <f t="shared" si="23"/>
        <v>393472316.57999998</v>
      </c>
      <c r="G45" s="23">
        <f t="shared" ref="G45" si="24">SUM(G46:G49)</f>
        <v>10093763.829999985</v>
      </c>
      <c r="H45" s="23">
        <f t="shared" ref="H45" si="25">SUM(H46:H49)</f>
        <v>-30748169.260000013</v>
      </c>
      <c r="I45" s="23">
        <f>F45/F57*100</f>
        <v>2.5115740664754931</v>
      </c>
      <c r="J45" s="23">
        <f t="shared" ref="J45" si="26">SUM(J46:J49)</f>
        <v>341156216.58000004</v>
      </c>
      <c r="K45" s="23">
        <f t="shared" ref="K45" si="27">SUM(K46:K49)</f>
        <v>416114116.57999998</v>
      </c>
    </row>
    <row r="46" spans="1:11" outlineLevel="1" x14ac:dyDescent="0.25">
      <c r="A46" s="12" t="s">
        <v>79</v>
      </c>
      <c r="B46" s="8" t="s">
        <v>80</v>
      </c>
      <c r="C46" s="24">
        <v>79685527.159999996</v>
      </c>
      <c r="D46" s="29">
        <v>82872978.629999995</v>
      </c>
      <c r="E46" s="30">
        <v>84056713.379999995</v>
      </c>
      <c r="F46" s="29">
        <v>89344652.709999993</v>
      </c>
      <c r="G46" s="24">
        <f t="shared" si="7"/>
        <v>9659125.549999997</v>
      </c>
      <c r="H46" s="24">
        <f t="shared" si="8"/>
        <v>5287939.3299999982</v>
      </c>
      <c r="I46" s="24">
        <f>F46/F57*100</f>
        <v>0.5702960621857921</v>
      </c>
      <c r="J46" s="29">
        <v>80008652.709999993</v>
      </c>
      <c r="K46" s="29">
        <v>80008652.709999993</v>
      </c>
    </row>
    <row r="47" spans="1:11" outlineLevel="1" x14ac:dyDescent="0.25">
      <c r="A47" s="12" t="s">
        <v>81</v>
      </c>
      <c r="B47" s="8" t="s">
        <v>82</v>
      </c>
      <c r="C47" s="24">
        <v>40316106.700000003</v>
      </c>
      <c r="D47" s="29">
        <v>1228600</v>
      </c>
      <c r="E47" s="30">
        <f>225000+1883700.32</f>
        <v>2108700.3200000003</v>
      </c>
      <c r="F47" s="29">
        <v>1239000</v>
      </c>
      <c r="G47" s="24">
        <f t="shared" si="7"/>
        <v>-39077106.700000003</v>
      </c>
      <c r="H47" s="24">
        <f t="shared" si="8"/>
        <v>-869700.3200000003</v>
      </c>
      <c r="I47" s="24">
        <f>F47/F57*100</f>
        <v>7.9086638048917034E-3</v>
      </c>
      <c r="J47" s="29">
        <v>1239000</v>
      </c>
      <c r="K47" s="29">
        <v>1239000</v>
      </c>
    </row>
    <row r="48" spans="1:11" outlineLevel="1" x14ac:dyDescent="0.25">
      <c r="A48" s="12" t="s">
        <v>83</v>
      </c>
      <c r="B48" s="8" t="s">
        <v>84</v>
      </c>
      <c r="C48" s="24">
        <v>262601858.88999999</v>
      </c>
      <c r="D48" s="29">
        <v>273276200.60000002</v>
      </c>
      <c r="E48" s="24">
        <f>86612210+135295568.14+88377294</f>
        <v>310285072.13999999</v>
      </c>
      <c r="F48" s="29">
        <v>293727204.89999998</v>
      </c>
      <c r="G48" s="24">
        <f t="shared" si="7"/>
        <v>31125346.00999999</v>
      </c>
      <c r="H48" s="24">
        <f t="shared" si="8"/>
        <v>-16557867.24000001</v>
      </c>
      <c r="I48" s="24">
        <f>F48/F57*100</f>
        <v>1.8748908102539461</v>
      </c>
      <c r="J48" s="29">
        <v>250747104.90000001</v>
      </c>
      <c r="K48" s="29">
        <v>325705004.89999998</v>
      </c>
    </row>
    <row r="49" spans="1:11" ht="28.5" outlineLevel="1" x14ac:dyDescent="0.25">
      <c r="A49" s="12" t="s">
        <v>85</v>
      </c>
      <c r="B49" s="8" t="s">
        <v>86</v>
      </c>
      <c r="C49" s="24">
        <v>775060</v>
      </c>
      <c r="D49" s="29">
        <v>770000</v>
      </c>
      <c r="E49" s="24">
        <f>770000+27000000</f>
        <v>27770000</v>
      </c>
      <c r="F49" s="29">
        <v>9161458.9700000007</v>
      </c>
      <c r="G49" s="24">
        <f t="shared" si="7"/>
        <v>8386398.9700000007</v>
      </c>
      <c r="H49" s="24">
        <f t="shared" si="8"/>
        <v>-18608541.030000001</v>
      </c>
      <c r="I49" s="24">
        <f>F49/F57*100</f>
        <v>5.8478530230863149E-2</v>
      </c>
      <c r="J49" s="29">
        <v>9161458.9700000007</v>
      </c>
      <c r="K49" s="29">
        <v>9161458.9700000007</v>
      </c>
    </row>
    <row r="50" spans="1:11" x14ac:dyDescent="0.25">
      <c r="A50" s="5" t="s">
        <v>87</v>
      </c>
      <c r="B50" s="10" t="s">
        <v>88</v>
      </c>
      <c r="C50" s="23">
        <f>SUM(C51:C54)</f>
        <v>433824924.76999998</v>
      </c>
      <c r="D50" s="23">
        <f t="shared" ref="D50:F50" si="28">SUM(D51:D54)</f>
        <v>421118418.86000001</v>
      </c>
      <c r="E50" s="23">
        <f t="shared" si="28"/>
        <v>484142953.30999994</v>
      </c>
      <c r="F50" s="23">
        <f t="shared" si="28"/>
        <v>445552402.61000001</v>
      </c>
      <c r="G50" s="23">
        <f t="shared" ref="G50" si="29">SUM(G51:G54)</f>
        <v>11727477.840000009</v>
      </c>
      <c r="H50" s="23">
        <f t="shared" ref="H50" si="30">SUM(H51:H54)</f>
        <v>-38590550.700000018</v>
      </c>
      <c r="I50" s="23">
        <f>F50/F57*100</f>
        <v>2.8440065857177106</v>
      </c>
      <c r="J50" s="23">
        <f t="shared" ref="J50" si="31">SUM(J51:J54)</f>
        <v>498055015.20999998</v>
      </c>
      <c r="K50" s="23">
        <f t="shared" ref="K50" si="32">SUM(K51:K54)</f>
        <v>390872871.00000006</v>
      </c>
    </row>
    <row r="51" spans="1:11" x14ac:dyDescent="0.25">
      <c r="A51" s="9" t="s">
        <v>89</v>
      </c>
      <c r="B51" s="8" t="s">
        <v>90</v>
      </c>
      <c r="C51" s="24">
        <v>374118045.37</v>
      </c>
      <c r="D51" s="24">
        <v>341213838.55000001</v>
      </c>
      <c r="E51" s="24">
        <v>167484202.22999999</v>
      </c>
      <c r="F51" s="29">
        <v>105660541.17</v>
      </c>
      <c r="G51" s="24">
        <f t="shared" si="7"/>
        <v>-268457504.19999999</v>
      </c>
      <c r="H51" s="24">
        <f t="shared" si="8"/>
        <v>-61823661.059999987</v>
      </c>
      <c r="I51" s="24">
        <f>F51/F57*100</f>
        <v>0.67444204806815888</v>
      </c>
      <c r="J51" s="29">
        <v>104731672.19</v>
      </c>
      <c r="K51" s="29">
        <v>104731672.17</v>
      </c>
    </row>
    <row r="52" spans="1:11" x14ac:dyDescent="0.25">
      <c r="A52" s="9" t="s">
        <v>91</v>
      </c>
      <c r="B52" s="8" t="s">
        <v>92</v>
      </c>
      <c r="C52" s="24">
        <v>44756040.75</v>
      </c>
      <c r="D52" s="24">
        <v>62301060.609999999</v>
      </c>
      <c r="E52" s="24">
        <f>85868589.72-8482724.82+400000+1295000</f>
        <v>79080864.900000006</v>
      </c>
      <c r="F52" s="29">
        <v>62301900.609999999</v>
      </c>
      <c r="G52" s="24">
        <f t="shared" si="7"/>
        <v>17545859.859999999</v>
      </c>
      <c r="H52" s="24">
        <f t="shared" si="8"/>
        <v>-16778964.290000007</v>
      </c>
      <c r="I52" s="24">
        <f>F52/F57*100</f>
        <v>0.39767940785332317</v>
      </c>
      <c r="J52" s="29">
        <v>121212121.20999999</v>
      </c>
      <c r="K52" s="29">
        <v>300000</v>
      </c>
    </row>
    <row r="53" spans="1:11" x14ac:dyDescent="0.25">
      <c r="A53" s="9" t="s">
        <v>93</v>
      </c>
      <c r="B53" s="8" t="s">
        <v>94</v>
      </c>
      <c r="C53" s="24">
        <v>6753291</v>
      </c>
      <c r="D53" s="24">
        <v>9234671</v>
      </c>
      <c r="E53" s="24">
        <v>229031368.65000001</v>
      </c>
      <c r="F53" s="29">
        <v>268879119.82999998</v>
      </c>
      <c r="G53" s="24">
        <f t="shared" si="7"/>
        <v>262125828.82999998</v>
      </c>
      <c r="H53" s="24">
        <f t="shared" si="8"/>
        <v>39847751.179999977</v>
      </c>
      <c r="I53" s="24">
        <f>F53/F57*100</f>
        <v>1.7162829401861663</v>
      </c>
      <c r="J53" s="29">
        <v>263416133.15000001</v>
      </c>
      <c r="K53" s="29">
        <v>277134063.42000002</v>
      </c>
    </row>
    <row r="54" spans="1:11" ht="29.25" outlineLevel="1" x14ac:dyDescent="0.25">
      <c r="A54" s="9" t="s">
        <v>95</v>
      </c>
      <c r="B54" s="8" t="s">
        <v>96</v>
      </c>
      <c r="C54" s="24">
        <v>8197547.6500000004</v>
      </c>
      <c r="D54" s="29">
        <v>8368848.7000000002</v>
      </c>
      <c r="E54" s="24">
        <v>8546517.5299999993</v>
      </c>
      <c r="F54" s="29">
        <v>8710841</v>
      </c>
      <c r="G54" s="24">
        <f t="shared" si="7"/>
        <v>513293.34999999963</v>
      </c>
      <c r="H54" s="24">
        <f t="shared" si="8"/>
        <v>164323.47000000067</v>
      </c>
      <c r="I54" s="24">
        <f>F54/F57*100</f>
        <v>5.5602189610061872E-2</v>
      </c>
      <c r="J54" s="24">
        <v>8695088.6600000001</v>
      </c>
      <c r="K54" s="24">
        <v>8707135.4100000001</v>
      </c>
    </row>
    <row r="55" spans="1:11" ht="42.75" x14ac:dyDescent="0.25">
      <c r="A55" s="5" t="s">
        <v>97</v>
      </c>
      <c r="B55" s="10" t="s">
        <v>98</v>
      </c>
      <c r="C55" s="23">
        <f>C56</f>
        <v>117659271.84999999</v>
      </c>
      <c r="D55" s="23">
        <f t="shared" ref="D55:F55" si="33">D56</f>
        <v>131450970.95</v>
      </c>
      <c r="E55" s="23">
        <f t="shared" si="33"/>
        <v>119630378.23999999</v>
      </c>
      <c r="F55" s="23">
        <f t="shared" si="33"/>
        <v>203872703.31</v>
      </c>
      <c r="G55" s="23">
        <f t="shared" ref="G55" si="34">G56</f>
        <v>86213431.460000008</v>
      </c>
      <c r="H55" s="23">
        <f t="shared" ref="H55" si="35">H56</f>
        <v>84242325.070000008</v>
      </c>
      <c r="I55" s="23">
        <f>F55/F57*100</f>
        <v>1.301340330486862</v>
      </c>
      <c r="J55" s="23">
        <f t="shared" ref="J55" si="36">J56</f>
        <v>234895420.16</v>
      </c>
      <c r="K55" s="23">
        <f t="shared" ref="K55" si="37">K56</f>
        <v>223241972.84</v>
      </c>
    </row>
    <row r="56" spans="1:11" ht="29.25" outlineLevel="1" x14ac:dyDescent="0.25">
      <c r="A56" s="9" t="s">
        <v>99</v>
      </c>
      <c r="B56" s="8" t="s">
        <v>100</v>
      </c>
      <c r="C56" s="24">
        <v>117659271.84999999</v>
      </c>
      <c r="D56" s="29">
        <v>131450970.95</v>
      </c>
      <c r="E56" s="24">
        <v>119630378.23999999</v>
      </c>
      <c r="F56" s="29">
        <v>203872703.31</v>
      </c>
      <c r="G56" s="24">
        <f t="shared" si="7"/>
        <v>86213431.460000008</v>
      </c>
      <c r="H56" s="24">
        <f t="shared" si="8"/>
        <v>84242325.070000008</v>
      </c>
      <c r="I56" s="24">
        <f>F56/F57*100</f>
        <v>1.301340330486862</v>
      </c>
      <c r="J56" s="29">
        <v>234895420.16</v>
      </c>
      <c r="K56" s="24">
        <v>223241972.84</v>
      </c>
    </row>
    <row r="57" spans="1:11" ht="27.75" customHeight="1" x14ac:dyDescent="0.25">
      <c r="A57" s="40" t="s">
        <v>101</v>
      </c>
      <c r="B57" s="41"/>
      <c r="C57" s="25">
        <f t="shared" ref="C57:H57" si="38">C8+C17+C19+C23+C29+C36+C42+C45+C50+C55+C34</f>
        <v>16937308397.970003</v>
      </c>
      <c r="D57" s="25">
        <f t="shared" si="38"/>
        <v>15119006440.620003</v>
      </c>
      <c r="E57" s="25">
        <f t="shared" si="38"/>
        <v>19354556742.060001</v>
      </c>
      <c r="F57" s="25">
        <f t="shared" si="38"/>
        <v>15666363251.32</v>
      </c>
      <c r="G57" s="25">
        <f t="shared" si="38"/>
        <v>-1270945146.6500006</v>
      </c>
      <c r="H57" s="25">
        <f t="shared" si="38"/>
        <v>-3688193490.7400007</v>
      </c>
      <c r="I57" s="25"/>
      <c r="J57" s="25">
        <f>J8+J17+J19+J23+J29+J36+J42+J45+J50+J55+J34</f>
        <v>12448886773.84</v>
      </c>
      <c r="K57" s="25">
        <f>K8+K17+K19+K23+K29+K36+K42+K45+K50+K55+K34</f>
        <v>11778666630.300001</v>
      </c>
    </row>
    <row r="58" spans="1:11" ht="12.75" customHeight="1" x14ac:dyDescent="0.25">
      <c r="A58" s="1"/>
      <c r="B58" s="16"/>
      <c r="C58" s="26"/>
      <c r="D58" s="26"/>
      <c r="E58" s="1"/>
      <c r="F58" s="17"/>
      <c r="G58" s="17"/>
      <c r="H58" s="17"/>
      <c r="I58" s="34"/>
      <c r="J58" s="1"/>
      <c r="K58" s="1"/>
    </row>
    <row r="59" spans="1:11" x14ac:dyDescent="0.25">
      <c r="C59" s="19"/>
      <c r="D59" s="20"/>
      <c r="E59" s="19"/>
      <c r="F59" s="19"/>
      <c r="G59" s="19"/>
      <c r="H59" s="19"/>
      <c r="I59" s="21"/>
      <c r="J59" s="19"/>
      <c r="K59" s="19"/>
    </row>
    <row r="60" spans="1:11" x14ac:dyDescent="0.25">
      <c r="C60" s="19"/>
      <c r="D60" s="19"/>
      <c r="E60" s="19"/>
      <c r="F60" s="19"/>
      <c r="G60" s="19"/>
      <c r="H60" s="19"/>
      <c r="I60" s="19"/>
      <c r="J60" s="19"/>
      <c r="K60" s="19"/>
    </row>
    <row r="61" spans="1:11" x14ac:dyDescent="0.25">
      <c r="C61" s="19"/>
      <c r="D61" s="19"/>
      <c r="E61" s="19"/>
      <c r="F61" s="19"/>
      <c r="G61" s="19"/>
      <c r="H61" s="19"/>
      <c r="I61" s="19"/>
      <c r="J61" s="19"/>
      <c r="K61" s="19"/>
    </row>
    <row r="62" spans="1:11" x14ac:dyDescent="0.25">
      <c r="C62" s="19"/>
      <c r="D62" s="19"/>
      <c r="E62" s="19"/>
      <c r="F62" s="19"/>
      <c r="G62" s="19"/>
      <c r="H62" s="19"/>
      <c r="I62" s="21"/>
      <c r="J62" s="19"/>
      <c r="K62" s="19"/>
    </row>
    <row r="63" spans="1:11" x14ac:dyDescent="0.25">
      <c r="C63" s="19"/>
      <c r="D63" s="19"/>
      <c r="E63" s="19"/>
      <c r="F63" s="19"/>
      <c r="G63" s="19"/>
      <c r="H63" s="19"/>
      <c r="I63" s="21"/>
      <c r="J63" s="19"/>
      <c r="K63" s="19"/>
    </row>
  </sheetData>
  <mergeCells count="16">
    <mergeCell ref="A57:B57"/>
    <mergeCell ref="A1:E1"/>
    <mergeCell ref="A2:E2"/>
    <mergeCell ref="A3:K3"/>
    <mergeCell ref="A4:K4"/>
    <mergeCell ref="A5:K5"/>
    <mergeCell ref="A6:A7"/>
    <mergeCell ref="B6:B7"/>
    <mergeCell ref="C6:C7"/>
    <mergeCell ref="E6:E7"/>
    <mergeCell ref="F6:F7"/>
    <mergeCell ref="G6:G7"/>
    <mergeCell ref="H6:H7"/>
    <mergeCell ref="I6:I7"/>
    <mergeCell ref="J6:J7"/>
    <mergeCell ref="K6:K7"/>
  </mergeCells>
  <pageMargins left="0.59027779102325439" right="0.59027779102325439" top="0.59027779102325439" bottom="0.59027779102325439" header="0.39375001192092896" footer="0.39375001192092896"/>
  <pageSetup paperSize="9" scale="45" fitToHeight="200" orientation="portrait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 по РЗ,Пр</vt:lpstr>
      <vt:lpstr>'Расходы по РЗ,Пр'!Заголовки_для_печати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В. Цурган</dc:creator>
  <cp:lastModifiedBy>Анна В. Цурган</cp:lastModifiedBy>
  <cp:lastPrinted>2023-11-21T13:47:00Z</cp:lastPrinted>
  <dcterms:created xsi:type="dcterms:W3CDTF">2022-12-05T11:46:06Z</dcterms:created>
  <dcterms:modified xsi:type="dcterms:W3CDTF">2023-11-21T14:03:11Z</dcterms:modified>
</cp:coreProperties>
</file>