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 activeTab="3"/>
  </bookViews>
  <sheets>
    <sheet name="01.02.23" sheetId="4" r:id="rId1"/>
    <sheet name="01.02.23_КЭ" sheetId="5" r:id="rId2"/>
    <sheet name="01.03.23" sheetId="6" r:id="rId3"/>
    <sheet name="01.03.23_КЭ" sheetId="7" r:id="rId4"/>
  </sheets>
  <calcPr calcId="145621"/>
</workbook>
</file>

<file path=xl/calcChain.xml><?xml version="1.0" encoding="utf-8"?>
<calcChain xmlns="http://schemas.openxmlformats.org/spreadsheetml/2006/main">
  <c r="E82" i="7" l="1"/>
  <c r="H585" i="6"/>
  <c r="I560" i="6"/>
  <c r="H560" i="6"/>
  <c r="J561" i="6"/>
  <c r="I532" i="6"/>
  <c r="I545" i="6"/>
  <c r="H545" i="6"/>
  <c r="J548" i="6"/>
  <c r="J549" i="6"/>
  <c r="I548" i="6"/>
  <c r="H548" i="6"/>
  <c r="H516" i="6"/>
  <c r="J528" i="6"/>
  <c r="J529" i="6"/>
  <c r="J531" i="6"/>
  <c r="I528" i="6"/>
  <c r="H528" i="6"/>
  <c r="K522" i="6"/>
  <c r="I445" i="6"/>
  <c r="H445" i="6"/>
  <c r="H437" i="6"/>
  <c r="I452" i="6"/>
  <c r="H452" i="6"/>
  <c r="J457" i="6"/>
  <c r="J435" i="6"/>
  <c r="I432" i="6"/>
  <c r="I434" i="6"/>
  <c r="H434" i="6"/>
  <c r="H431" i="6" s="1"/>
  <c r="H432" i="6"/>
  <c r="J410" i="6"/>
  <c r="I409" i="6"/>
  <c r="H409" i="6"/>
  <c r="G409" i="6"/>
  <c r="K462" i="6"/>
  <c r="K461" i="6"/>
  <c r="K460" i="6"/>
  <c r="K456" i="6"/>
  <c r="K455" i="6"/>
  <c r="K451" i="6"/>
  <c r="K444" i="6"/>
  <c r="K442" i="6"/>
  <c r="J434" i="6" l="1"/>
  <c r="J409" i="6"/>
  <c r="I389" i="6"/>
  <c r="H389" i="6"/>
  <c r="I384" i="6"/>
  <c r="H384" i="6"/>
  <c r="K324" i="6"/>
  <c r="I310" i="6"/>
  <c r="K318" i="6"/>
  <c r="K317" i="6"/>
  <c r="K179" i="6"/>
  <c r="J59" i="6"/>
  <c r="I58" i="6"/>
  <c r="I57" i="6" s="1"/>
  <c r="H58" i="6"/>
  <c r="H57" i="6" s="1"/>
  <c r="J57" i="6" s="1"/>
  <c r="K125" i="6"/>
  <c r="K54" i="6"/>
  <c r="K52" i="6"/>
  <c r="J31" i="6"/>
  <c r="I30" i="6"/>
  <c r="H30" i="6"/>
  <c r="K40" i="6"/>
  <c r="K29" i="6"/>
  <c r="K24" i="6"/>
  <c r="K23" i="6"/>
  <c r="J30" i="6" l="1"/>
  <c r="J58" i="6"/>
  <c r="K14" i="6"/>
  <c r="I584" i="6"/>
  <c r="H584" i="6"/>
  <c r="G584" i="6"/>
  <c r="J574" i="6"/>
  <c r="J570" i="6"/>
  <c r="I569" i="6"/>
  <c r="H569" i="6"/>
  <c r="G569" i="6"/>
  <c r="I567" i="6"/>
  <c r="H567" i="6"/>
  <c r="J566" i="6"/>
  <c r="I565" i="6"/>
  <c r="H565" i="6"/>
  <c r="G565" i="6"/>
  <c r="J564" i="6"/>
  <c r="I563" i="6"/>
  <c r="H563" i="6"/>
  <c r="G563" i="6"/>
  <c r="J562" i="6"/>
  <c r="G560" i="6"/>
  <c r="J559" i="6"/>
  <c r="I558" i="6"/>
  <c r="H558" i="6"/>
  <c r="G558" i="6"/>
  <c r="J557" i="6"/>
  <c r="I556" i="6"/>
  <c r="H556" i="6"/>
  <c r="G556" i="6"/>
  <c r="J555" i="6"/>
  <c r="I554" i="6"/>
  <c r="H554" i="6"/>
  <c r="G554" i="6"/>
  <c r="J551" i="6"/>
  <c r="I550" i="6"/>
  <c r="H550" i="6"/>
  <c r="G550" i="6"/>
  <c r="J547" i="6"/>
  <c r="I546" i="6"/>
  <c r="H546" i="6"/>
  <c r="G546" i="6"/>
  <c r="J544" i="6"/>
  <c r="I543" i="6"/>
  <c r="I542" i="6" s="1"/>
  <c r="I516" i="6" s="1"/>
  <c r="H543" i="6"/>
  <c r="H542" i="6" s="1"/>
  <c r="G543" i="6"/>
  <c r="G542" i="6" s="1"/>
  <c r="J541" i="6"/>
  <c r="I540" i="6"/>
  <c r="I539" i="6" s="1"/>
  <c r="H540" i="6"/>
  <c r="H539" i="6" s="1"/>
  <c r="G540" i="6"/>
  <c r="G539" i="6" s="1"/>
  <c r="J538" i="6"/>
  <c r="I537" i="6"/>
  <c r="H537" i="6"/>
  <c r="G537" i="6"/>
  <c r="J536" i="6"/>
  <c r="I535" i="6"/>
  <c r="H535" i="6"/>
  <c r="G535" i="6"/>
  <c r="J534" i="6"/>
  <c r="I533" i="6"/>
  <c r="H533" i="6"/>
  <c r="G533" i="6"/>
  <c r="G532" i="6" s="1"/>
  <c r="I530" i="6"/>
  <c r="I520" i="6" s="1"/>
  <c r="H530" i="6"/>
  <c r="G530" i="6"/>
  <c r="J527" i="6"/>
  <c r="I526" i="6"/>
  <c r="H526" i="6"/>
  <c r="G526" i="6"/>
  <c r="J525" i="6"/>
  <c r="J524" i="6"/>
  <c r="I523" i="6"/>
  <c r="H523" i="6"/>
  <c r="G523" i="6"/>
  <c r="J522" i="6"/>
  <c r="I521" i="6"/>
  <c r="H521" i="6"/>
  <c r="G521" i="6"/>
  <c r="J519" i="6"/>
  <c r="I518" i="6"/>
  <c r="I517" i="6" s="1"/>
  <c r="H518" i="6"/>
  <c r="H517" i="6" s="1"/>
  <c r="G518" i="6"/>
  <c r="G517" i="6" s="1"/>
  <c r="J515" i="6"/>
  <c r="I514" i="6"/>
  <c r="H514" i="6"/>
  <c r="G514" i="6"/>
  <c r="J513" i="6"/>
  <c r="J512" i="6"/>
  <c r="J511" i="6"/>
  <c r="I510" i="6"/>
  <c r="I509" i="6" s="1"/>
  <c r="H510" i="6"/>
  <c r="G510" i="6"/>
  <c r="J508" i="6"/>
  <c r="I507" i="6"/>
  <c r="H507" i="6"/>
  <c r="H506" i="6" s="1"/>
  <c r="G507" i="6"/>
  <c r="G506" i="6" s="1"/>
  <c r="J505" i="6"/>
  <c r="I504" i="6"/>
  <c r="J504" i="6" s="1"/>
  <c r="H504" i="6"/>
  <c r="G504" i="6"/>
  <c r="J503" i="6"/>
  <c r="I502" i="6"/>
  <c r="H502" i="6"/>
  <c r="G502" i="6"/>
  <c r="J501" i="6"/>
  <c r="I500" i="6"/>
  <c r="J500" i="6" s="1"/>
  <c r="H500" i="6"/>
  <c r="G500" i="6"/>
  <c r="J499" i="6"/>
  <c r="I498" i="6"/>
  <c r="H498" i="6"/>
  <c r="G498" i="6"/>
  <c r="H497" i="6"/>
  <c r="J496" i="6"/>
  <c r="I495" i="6"/>
  <c r="H495" i="6"/>
  <c r="G495" i="6"/>
  <c r="J494" i="6"/>
  <c r="I493" i="6"/>
  <c r="H493" i="6"/>
  <c r="G493" i="6"/>
  <c r="J491" i="6"/>
  <c r="I490" i="6"/>
  <c r="H490" i="6"/>
  <c r="G490" i="6"/>
  <c r="J489" i="6"/>
  <c r="I488" i="6"/>
  <c r="H488" i="6"/>
  <c r="G488" i="6"/>
  <c r="J485" i="6"/>
  <c r="I484" i="6"/>
  <c r="H484" i="6"/>
  <c r="H483" i="6" s="1"/>
  <c r="G484" i="6"/>
  <c r="G483" i="6" s="1"/>
  <c r="J482" i="6"/>
  <c r="I481" i="6"/>
  <c r="H481" i="6"/>
  <c r="H480" i="6" s="1"/>
  <c r="G481" i="6"/>
  <c r="G480" i="6" s="1"/>
  <c r="J478" i="6"/>
  <c r="I477" i="6"/>
  <c r="H477" i="6"/>
  <c r="G477" i="6"/>
  <c r="J476" i="6"/>
  <c r="I475" i="6"/>
  <c r="H475" i="6"/>
  <c r="G475" i="6"/>
  <c r="J474" i="6"/>
  <c r="I473" i="6"/>
  <c r="H473" i="6"/>
  <c r="G473" i="6"/>
  <c r="J472" i="6"/>
  <c r="I471" i="6"/>
  <c r="H471" i="6"/>
  <c r="G471" i="6"/>
  <c r="J470" i="6"/>
  <c r="I469" i="6"/>
  <c r="H469" i="6"/>
  <c r="G469" i="6"/>
  <c r="J468" i="6"/>
  <c r="I467" i="6"/>
  <c r="H467" i="6"/>
  <c r="G467" i="6"/>
  <c r="J464" i="6"/>
  <c r="J463" i="6"/>
  <c r="J462" i="6"/>
  <c r="J461" i="6"/>
  <c r="J460" i="6"/>
  <c r="I459" i="6"/>
  <c r="H459" i="6"/>
  <c r="H458" i="6" s="1"/>
  <c r="G459" i="6"/>
  <c r="G458" i="6" s="1"/>
  <c r="J456" i="6"/>
  <c r="J455" i="6"/>
  <c r="J453" i="6"/>
  <c r="G452" i="6"/>
  <c r="J451" i="6"/>
  <c r="I450" i="6"/>
  <c r="H450" i="6"/>
  <c r="G450" i="6"/>
  <c r="G449" i="6" s="1"/>
  <c r="I449" i="6"/>
  <c r="J448" i="6"/>
  <c r="J447" i="6"/>
  <c r="J446" i="6"/>
  <c r="G445" i="6"/>
  <c r="J444" i="6"/>
  <c r="I443" i="6"/>
  <c r="H443" i="6"/>
  <c r="G443" i="6"/>
  <c r="J442" i="6"/>
  <c r="J441" i="6"/>
  <c r="I440" i="6"/>
  <c r="H440" i="6"/>
  <c r="H436" i="6" s="1"/>
  <c r="G440" i="6"/>
  <c r="J439" i="6"/>
  <c r="J438" i="6"/>
  <c r="I437" i="6"/>
  <c r="G437" i="6"/>
  <c r="J433" i="6"/>
  <c r="I431" i="6"/>
  <c r="G432" i="6"/>
  <c r="G431" i="6" s="1"/>
  <c r="J430" i="6"/>
  <c r="I429" i="6"/>
  <c r="H429" i="6"/>
  <c r="H428" i="6" s="1"/>
  <c r="G429" i="6"/>
  <c r="G428" i="6" s="1"/>
  <c r="J427" i="6"/>
  <c r="J426" i="6"/>
  <c r="I425" i="6"/>
  <c r="H425" i="6"/>
  <c r="G425" i="6"/>
  <c r="J424" i="6"/>
  <c r="J423" i="6"/>
  <c r="J422" i="6"/>
  <c r="J421" i="6"/>
  <c r="I420" i="6"/>
  <c r="H420" i="6"/>
  <c r="G420" i="6"/>
  <c r="J419" i="6"/>
  <c r="J418" i="6"/>
  <c r="J417" i="6"/>
  <c r="I416" i="6"/>
  <c r="H416" i="6"/>
  <c r="G416" i="6"/>
  <c r="J415" i="6"/>
  <c r="I414" i="6"/>
  <c r="H414" i="6"/>
  <c r="G414" i="6"/>
  <c r="J413" i="6"/>
  <c r="I412" i="6"/>
  <c r="H412" i="6"/>
  <c r="H411" i="6" s="1"/>
  <c r="G412" i="6"/>
  <c r="J408" i="6"/>
  <c r="I407" i="6"/>
  <c r="H407" i="6"/>
  <c r="G407" i="6"/>
  <c r="J406" i="6"/>
  <c r="I405" i="6"/>
  <c r="H405" i="6"/>
  <c r="G405" i="6"/>
  <c r="J404" i="6"/>
  <c r="I403" i="6"/>
  <c r="H403" i="6"/>
  <c r="G403" i="6"/>
  <c r="J402" i="6"/>
  <c r="I401" i="6"/>
  <c r="H401" i="6"/>
  <c r="G401" i="6"/>
  <c r="J400" i="6"/>
  <c r="I399" i="6"/>
  <c r="H399" i="6"/>
  <c r="G399" i="6"/>
  <c r="J398" i="6"/>
  <c r="I397" i="6"/>
  <c r="I396" i="6" s="1"/>
  <c r="H397" i="6"/>
  <c r="H396" i="6" s="1"/>
  <c r="G397" i="6"/>
  <c r="J394" i="6"/>
  <c r="I393" i="6"/>
  <c r="I392" i="6" s="1"/>
  <c r="H393" i="6"/>
  <c r="H392" i="6" s="1"/>
  <c r="G393" i="6"/>
  <c r="G392" i="6" s="1"/>
  <c r="J390" i="6"/>
  <c r="I388" i="6"/>
  <c r="G389" i="6"/>
  <c r="G388" i="6" s="1"/>
  <c r="H388" i="6"/>
  <c r="J385" i="6"/>
  <c r="J384" i="6"/>
  <c r="G384" i="6"/>
  <c r="J383" i="6"/>
  <c r="I382" i="6"/>
  <c r="H382" i="6"/>
  <c r="H381" i="6" s="1"/>
  <c r="G382" i="6"/>
  <c r="J380" i="6"/>
  <c r="I379" i="6"/>
  <c r="H379" i="6"/>
  <c r="H378" i="6" s="1"/>
  <c r="G379" i="6"/>
  <c r="G378" i="6" s="1"/>
  <c r="J377" i="6"/>
  <c r="I376" i="6"/>
  <c r="I375" i="6" s="1"/>
  <c r="H376" i="6"/>
  <c r="H375" i="6" s="1"/>
  <c r="G376" i="6"/>
  <c r="G375" i="6" s="1"/>
  <c r="J374" i="6"/>
  <c r="I373" i="6"/>
  <c r="H373" i="6"/>
  <c r="G373" i="6"/>
  <c r="J372" i="6"/>
  <c r="I371" i="6"/>
  <c r="H371" i="6"/>
  <c r="J371" i="6" s="1"/>
  <c r="G371" i="6"/>
  <c r="J370" i="6"/>
  <c r="I369" i="6"/>
  <c r="H369" i="6"/>
  <c r="G369" i="6"/>
  <c r="J368" i="6"/>
  <c r="I367" i="6"/>
  <c r="H367" i="6"/>
  <c r="J367" i="6" s="1"/>
  <c r="G367" i="6"/>
  <c r="J365" i="6"/>
  <c r="I364" i="6"/>
  <c r="H364" i="6"/>
  <c r="G364" i="6"/>
  <c r="J363" i="6"/>
  <c r="I362" i="6"/>
  <c r="H362" i="6"/>
  <c r="H361" i="6" s="1"/>
  <c r="G362" i="6"/>
  <c r="J360" i="6"/>
  <c r="J359" i="6"/>
  <c r="J358" i="6"/>
  <c r="J357" i="6"/>
  <c r="J356" i="6"/>
  <c r="J355" i="6"/>
  <c r="J354" i="6"/>
  <c r="J353" i="6"/>
  <c r="J352" i="6"/>
  <c r="J351" i="6"/>
  <c r="J350" i="6"/>
  <c r="J349" i="6"/>
  <c r="J348" i="6"/>
  <c r="J347" i="6"/>
  <c r="J346" i="6"/>
  <c r="I345" i="6"/>
  <c r="H345" i="6"/>
  <c r="G345" i="6"/>
  <c r="J344" i="6"/>
  <c r="J343" i="6"/>
  <c r="J342" i="6"/>
  <c r="I341" i="6"/>
  <c r="H341" i="6"/>
  <c r="G341" i="6"/>
  <c r="J340" i="6"/>
  <c r="I339" i="6"/>
  <c r="H339" i="6"/>
  <c r="G339" i="6"/>
  <c r="J338" i="6"/>
  <c r="J337" i="6"/>
  <c r="J336" i="6"/>
  <c r="J335" i="6"/>
  <c r="I334" i="6"/>
  <c r="H334" i="6"/>
  <c r="G334" i="6"/>
  <c r="J333" i="6"/>
  <c r="J332" i="6"/>
  <c r="I331" i="6"/>
  <c r="H331" i="6"/>
  <c r="G331" i="6"/>
  <c r="J330" i="6"/>
  <c r="I329" i="6"/>
  <c r="H329" i="6"/>
  <c r="G329" i="6"/>
  <c r="J328" i="6"/>
  <c r="I327" i="6"/>
  <c r="H327" i="6"/>
  <c r="G327" i="6"/>
  <c r="J326" i="6"/>
  <c r="I325" i="6"/>
  <c r="H325" i="6"/>
  <c r="G325" i="6"/>
  <c r="J324" i="6"/>
  <c r="I323" i="6"/>
  <c r="H323" i="6"/>
  <c r="G323" i="6"/>
  <c r="J322" i="6"/>
  <c r="I321" i="6"/>
  <c r="H321" i="6"/>
  <c r="H320" i="6" s="1"/>
  <c r="G321" i="6"/>
  <c r="J318" i="6"/>
  <c r="J317" i="6"/>
  <c r="I316" i="6"/>
  <c r="H316" i="6"/>
  <c r="G316" i="6"/>
  <c r="J315" i="6"/>
  <c r="I314" i="6"/>
  <c r="H314" i="6"/>
  <c r="G314" i="6"/>
  <c r="J313" i="6"/>
  <c r="J312" i="6"/>
  <c r="J311" i="6"/>
  <c r="H310" i="6"/>
  <c r="H309" i="6" s="1"/>
  <c r="G310" i="6"/>
  <c r="J308" i="6"/>
  <c r="I307" i="6"/>
  <c r="H307" i="6"/>
  <c r="H306" i="6" s="1"/>
  <c r="G307" i="6"/>
  <c r="G306" i="6" s="1"/>
  <c r="J305" i="6"/>
  <c r="I304" i="6"/>
  <c r="I303" i="6" s="1"/>
  <c r="H304" i="6"/>
  <c r="H303" i="6" s="1"/>
  <c r="G304" i="6"/>
  <c r="G303" i="6" s="1"/>
  <c r="J302" i="6"/>
  <c r="I301" i="6"/>
  <c r="H301" i="6"/>
  <c r="G301" i="6"/>
  <c r="G296" i="6" s="1"/>
  <c r="J300" i="6"/>
  <c r="J299" i="6"/>
  <c r="J298" i="6"/>
  <c r="I297" i="6"/>
  <c r="H297" i="6"/>
  <c r="G297" i="6"/>
  <c r="H296" i="6"/>
  <c r="J295" i="6"/>
  <c r="J294" i="6"/>
  <c r="J293" i="6"/>
  <c r="J292" i="6"/>
  <c r="J291" i="6"/>
  <c r="J290" i="6"/>
  <c r="J289" i="6"/>
  <c r="J288" i="6"/>
  <c r="J287" i="6"/>
  <c r="J286" i="6"/>
  <c r="J285" i="6"/>
  <c r="J284" i="6"/>
  <c r="J283" i="6"/>
  <c r="J282" i="6"/>
  <c r="J281" i="6"/>
  <c r="J280" i="6"/>
  <c r="J279" i="6"/>
  <c r="J278" i="6"/>
  <c r="J277" i="6"/>
  <c r="J276" i="6"/>
  <c r="J275" i="6"/>
  <c r="J274" i="6"/>
  <c r="J273" i="6"/>
  <c r="J272" i="6"/>
  <c r="I271" i="6"/>
  <c r="I270" i="6" s="1"/>
  <c r="H271" i="6"/>
  <c r="J271" i="6" s="1"/>
  <c r="G271" i="6"/>
  <c r="G270" i="6" s="1"/>
  <c r="J269" i="6"/>
  <c r="I268" i="6"/>
  <c r="H268" i="6"/>
  <c r="H267" i="6" s="1"/>
  <c r="G268" i="6"/>
  <c r="G267" i="6" s="1"/>
  <c r="J266" i="6"/>
  <c r="I265" i="6"/>
  <c r="H265" i="6"/>
  <c r="G265" i="6"/>
  <c r="J264" i="6"/>
  <c r="I263" i="6"/>
  <c r="H263" i="6"/>
  <c r="G263" i="6"/>
  <c r="J262" i="6"/>
  <c r="I261" i="6"/>
  <c r="H261" i="6"/>
  <c r="G261" i="6"/>
  <c r="J260" i="6"/>
  <c r="I259" i="6"/>
  <c r="H259" i="6"/>
  <c r="G259" i="6"/>
  <c r="J258" i="6"/>
  <c r="I257" i="6"/>
  <c r="H257" i="6"/>
  <c r="G257" i="6"/>
  <c r="J256" i="6"/>
  <c r="I255" i="6"/>
  <c r="H255" i="6"/>
  <c r="G255" i="6"/>
  <c r="J254" i="6"/>
  <c r="I253" i="6"/>
  <c r="H253" i="6"/>
  <c r="G253" i="6"/>
  <c r="J252" i="6"/>
  <c r="I251" i="6"/>
  <c r="H251" i="6"/>
  <c r="G251" i="6"/>
  <c r="J250" i="6"/>
  <c r="I249" i="6"/>
  <c r="H249" i="6"/>
  <c r="G249" i="6"/>
  <c r="J248" i="6"/>
  <c r="I247" i="6"/>
  <c r="H247" i="6"/>
  <c r="G247" i="6"/>
  <c r="J245" i="6"/>
  <c r="J244" i="6"/>
  <c r="I243" i="6"/>
  <c r="H243" i="6"/>
  <c r="G243" i="6"/>
  <c r="J242" i="6"/>
  <c r="I241" i="6"/>
  <c r="H241" i="6"/>
  <c r="G241" i="6"/>
  <c r="J240" i="6"/>
  <c r="I239" i="6"/>
  <c r="H239" i="6"/>
  <c r="G239" i="6"/>
  <c r="J238" i="6"/>
  <c r="J237" i="6"/>
  <c r="I236" i="6"/>
  <c r="H236" i="6"/>
  <c r="G236" i="6"/>
  <c r="J235" i="6"/>
  <c r="I234" i="6"/>
  <c r="H234" i="6"/>
  <c r="G234" i="6"/>
  <c r="J233" i="6"/>
  <c r="I232" i="6"/>
  <c r="H232" i="6"/>
  <c r="G232" i="6"/>
  <c r="J231" i="6"/>
  <c r="I230" i="6"/>
  <c r="H230" i="6"/>
  <c r="G230" i="6"/>
  <c r="J228" i="6"/>
  <c r="J227" i="6"/>
  <c r="I226" i="6"/>
  <c r="H226" i="6"/>
  <c r="G226" i="6"/>
  <c r="J225" i="6"/>
  <c r="J224" i="6"/>
  <c r="J223" i="6"/>
  <c r="I222" i="6"/>
  <c r="H222" i="6"/>
  <c r="G222" i="6"/>
  <c r="J221" i="6"/>
  <c r="J220" i="6"/>
  <c r="I219" i="6"/>
  <c r="H219" i="6"/>
  <c r="G219" i="6"/>
  <c r="J218" i="6"/>
  <c r="J217" i="6"/>
  <c r="I216" i="6"/>
  <c r="H216" i="6"/>
  <c r="G216" i="6"/>
  <c r="J215" i="6"/>
  <c r="J214" i="6"/>
  <c r="I213" i="6"/>
  <c r="H213" i="6"/>
  <c r="G213" i="6"/>
  <c r="J212" i="6"/>
  <c r="I211" i="6"/>
  <c r="H211" i="6"/>
  <c r="G211" i="6"/>
  <c r="J210" i="6"/>
  <c r="I209" i="6"/>
  <c r="H209" i="6"/>
  <c r="G209" i="6"/>
  <c r="G208" i="6" s="1"/>
  <c r="J207" i="6"/>
  <c r="I206" i="6"/>
  <c r="H206" i="6"/>
  <c r="G206" i="6"/>
  <c r="J205" i="6"/>
  <c r="J204" i="6"/>
  <c r="J203" i="6"/>
  <c r="I202" i="6"/>
  <c r="H202" i="6"/>
  <c r="G202" i="6"/>
  <c r="J201" i="6"/>
  <c r="J200" i="6"/>
  <c r="I199" i="6"/>
  <c r="H199" i="6"/>
  <c r="G199" i="6"/>
  <c r="J198" i="6"/>
  <c r="J197" i="6"/>
  <c r="I196" i="6"/>
  <c r="H196" i="6"/>
  <c r="G196" i="6"/>
  <c r="J195" i="6"/>
  <c r="J194" i="6"/>
  <c r="I193" i="6"/>
  <c r="H193" i="6"/>
  <c r="G193" i="6"/>
  <c r="J192" i="6"/>
  <c r="J191" i="6"/>
  <c r="I190" i="6"/>
  <c r="H190" i="6"/>
  <c r="G190" i="6"/>
  <c r="J189" i="6"/>
  <c r="I188" i="6"/>
  <c r="H188" i="6"/>
  <c r="G188" i="6"/>
  <c r="J187" i="6"/>
  <c r="J186" i="6"/>
  <c r="J185" i="6"/>
  <c r="I184" i="6"/>
  <c r="H184" i="6"/>
  <c r="G184" i="6"/>
  <c r="J183" i="6"/>
  <c r="I182" i="6"/>
  <c r="J182" i="6" s="1"/>
  <c r="H182" i="6"/>
  <c r="G182" i="6"/>
  <c r="J181" i="6"/>
  <c r="I180" i="6"/>
  <c r="H180" i="6"/>
  <c r="G180" i="6"/>
  <c r="J179" i="6"/>
  <c r="I178" i="6"/>
  <c r="H178" i="6"/>
  <c r="G178" i="6"/>
  <c r="J177" i="6"/>
  <c r="I176" i="6"/>
  <c r="H176" i="6"/>
  <c r="G176" i="6"/>
  <c r="J175" i="6"/>
  <c r="J174" i="6"/>
  <c r="I173" i="6"/>
  <c r="H173" i="6"/>
  <c r="G173" i="6"/>
  <c r="J171" i="6"/>
  <c r="J170" i="6"/>
  <c r="J169" i="6"/>
  <c r="I168" i="6"/>
  <c r="H168" i="6"/>
  <c r="G168" i="6"/>
  <c r="J167" i="6"/>
  <c r="J166" i="6"/>
  <c r="I165" i="6"/>
  <c r="H165" i="6"/>
  <c r="G165" i="6"/>
  <c r="J164" i="6"/>
  <c r="J163" i="6"/>
  <c r="J162" i="6"/>
  <c r="I161" i="6"/>
  <c r="H161" i="6"/>
  <c r="G161" i="6"/>
  <c r="J160" i="6"/>
  <c r="J159" i="6"/>
  <c r="I158" i="6"/>
  <c r="H158" i="6"/>
  <c r="G158" i="6"/>
  <c r="J157" i="6"/>
  <c r="I156" i="6"/>
  <c r="H156" i="6"/>
  <c r="G156" i="6"/>
  <c r="J155" i="6"/>
  <c r="I154" i="6"/>
  <c r="H154" i="6"/>
  <c r="G154" i="6"/>
  <c r="J153" i="6"/>
  <c r="I152" i="6"/>
  <c r="H152" i="6"/>
  <c r="G152" i="6"/>
  <c r="J151" i="6"/>
  <c r="H150" i="6"/>
  <c r="J150" i="6" s="1"/>
  <c r="G150" i="6"/>
  <c r="J149" i="6"/>
  <c r="J148" i="6"/>
  <c r="I147" i="6"/>
  <c r="H147" i="6"/>
  <c r="G147" i="6"/>
  <c r="J144" i="6"/>
  <c r="I143" i="6"/>
  <c r="H143" i="6"/>
  <c r="H142" i="6" s="1"/>
  <c r="G143" i="6"/>
  <c r="G142" i="6" s="1"/>
  <c r="J141" i="6"/>
  <c r="I140" i="6"/>
  <c r="I139" i="6" s="1"/>
  <c r="H140" i="6"/>
  <c r="G140" i="6"/>
  <c r="G139" i="6" s="1"/>
  <c r="H139" i="6"/>
  <c r="H138" i="6" s="1"/>
  <c r="J137" i="6"/>
  <c r="J136" i="6"/>
  <c r="I135" i="6"/>
  <c r="I134" i="6" s="1"/>
  <c r="H135" i="6"/>
  <c r="H134" i="6" s="1"/>
  <c r="G135" i="6"/>
  <c r="G134" i="6" s="1"/>
  <c r="J133" i="6"/>
  <c r="I132" i="6"/>
  <c r="H132" i="6"/>
  <c r="H131" i="6" s="1"/>
  <c r="G132" i="6"/>
  <c r="G131" i="6" s="1"/>
  <c r="J130" i="6"/>
  <c r="J129" i="6"/>
  <c r="J128" i="6"/>
  <c r="J127" i="6"/>
  <c r="J126" i="6"/>
  <c r="J125" i="6"/>
  <c r="J124" i="6"/>
  <c r="I123" i="6"/>
  <c r="H123" i="6"/>
  <c r="H122" i="6" s="1"/>
  <c r="G123" i="6"/>
  <c r="G122" i="6" s="1"/>
  <c r="J121" i="6"/>
  <c r="J120" i="6"/>
  <c r="J119" i="6"/>
  <c r="J118" i="6"/>
  <c r="J117" i="6"/>
  <c r="J116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I84" i="6"/>
  <c r="H84" i="6"/>
  <c r="H83" i="6" s="1"/>
  <c r="G84" i="6"/>
  <c r="G83" i="6" s="1"/>
  <c r="J82" i="6"/>
  <c r="I81" i="6"/>
  <c r="H81" i="6"/>
  <c r="G81" i="6"/>
  <c r="J80" i="6"/>
  <c r="I79" i="6"/>
  <c r="H79" i="6"/>
  <c r="G79" i="6"/>
  <c r="J78" i="6"/>
  <c r="I77" i="6"/>
  <c r="H77" i="6"/>
  <c r="G77" i="6"/>
  <c r="J76" i="6"/>
  <c r="J75" i="6"/>
  <c r="J74" i="6"/>
  <c r="I73" i="6"/>
  <c r="H73" i="6"/>
  <c r="H72" i="6" s="1"/>
  <c r="G73" i="6"/>
  <c r="J71" i="6"/>
  <c r="I70" i="6"/>
  <c r="H70" i="6"/>
  <c r="H69" i="6" s="1"/>
  <c r="G70" i="6"/>
  <c r="G69" i="6" s="1"/>
  <c r="J68" i="6"/>
  <c r="I67" i="6"/>
  <c r="H67" i="6"/>
  <c r="G67" i="6"/>
  <c r="J66" i="6"/>
  <c r="I65" i="6"/>
  <c r="H65" i="6"/>
  <c r="G65" i="6"/>
  <c r="J64" i="6"/>
  <c r="I63" i="6"/>
  <c r="H63" i="6"/>
  <c r="G63" i="6"/>
  <c r="J62" i="6"/>
  <c r="I61" i="6"/>
  <c r="H61" i="6"/>
  <c r="G61" i="6"/>
  <c r="G60" i="6" s="1"/>
  <c r="J56" i="6"/>
  <c r="I55" i="6"/>
  <c r="H55" i="6"/>
  <c r="G55" i="6"/>
  <c r="J54" i="6"/>
  <c r="I53" i="6"/>
  <c r="H53" i="6"/>
  <c r="G53" i="6"/>
  <c r="J52" i="6"/>
  <c r="I51" i="6"/>
  <c r="H51" i="6"/>
  <c r="H50" i="6" s="1"/>
  <c r="G51" i="6"/>
  <c r="J49" i="6"/>
  <c r="I48" i="6"/>
  <c r="H48" i="6"/>
  <c r="H47" i="6" s="1"/>
  <c r="G48" i="6"/>
  <c r="G47" i="6" s="1"/>
  <c r="J45" i="6"/>
  <c r="I44" i="6"/>
  <c r="I43" i="6" s="1"/>
  <c r="H44" i="6"/>
  <c r="H43" i="6" s="1"/>
  <c r="G44" i="6"/>
  <c r="G43" i="6" s="1"/>
  <c r="J42" i="6"/>
  <c r="I41" i="6"/>
  <c r="H41" i="6"/>
  <c r="G41" i="6"/>
  <c r="J40" i="6"/>
  <c r="I39" i="6"/>
  <c r="H39" i="6"/>
  <c r="G39" i="6"/>
  <c r="J37" i="6"/>
  <c r="I36" i="6"/>
  <c r="H36" i="6"/>
  <c r="H35" i="6" s="1"/>
  <c r="G36" i="6"/>
  <c r="G35" i="6" s="1"/>
  <c r="J34" i="6"/>
  <c r="I33" i="6"/>
  <c r="H33" i="6"/>
  <c r="H32" i="6" s="1"/>
  <c r="G33" i="6"/>
  <c r="G32" i="6"/>
  <c r="J29" i="6"/>
  <c r="I28" i="6"/>
  <c r="I27" i="6" s="1"/>
  <c r="H28" i="6"/>
  <c r="H27" i="6" s="1"/>
  <c r="G28" i="6"/>
  <c r="G27" i="6" s="1"/>
  <c r="J26" i="6"/>
  <c r="I25" i="6"/>
  <c r="H25" i="6"/>
  <c r="G25" i="6"/>
  <c r="J24" i="6"/>
  <c r="J23" i="6"/>
  <c r="I22" i="6"/>
  <c r="H22" i="6"/>
  <c r="G22" i="6"/>
  <c r="J19" i="6"/>
  <c r="I18" i="6"/>
  <c r="H18" i="6"/>
  <c r="H17" i="6" s="1"/>
  <c r="G18" i="6"/>
  <c r="G17" i="6" s="1"/>
  <c r="J16" i="6"/>
  <c r="I15" i="6"/>
  <c r="H15" i="6"/>
  <c r="G15" i="6"/>
  <c r="J14" i="6"/>
  <c r="J13" i="6"/>
  <c r="J12" i="6"/>
  <c r="I11" i="6"/>
  <c r="H11" i="6"/>
  <c r="G11" i="6"/>
  <c r="J9" i="6"/>
  <c r="I8" i="6"/>
  <c r="I7" i="6" s="1"/>
  <c r="H8" i="6"/>
  <c r="J8" i="6" s="1"/>
  <c r="G8" i="6"/>
  <c r="G7" i="6" s="1"/>
  <c r="C83" i="7" l="1"/>
  <c r="H520" i="6"/>
  <c r="J530" i="6"/>
  <c r="J33" i="6"/>
  <c r="J165" i="6"/>
  <c r="J236" i="6"/>
  <c r="G509" i="6"/>
  <c r="J168" i="6"/>
  <c r="G172" i="6"/>
  <c r="J184" i="6"/>
  <c r="J196" i="6"/>
  <c r="J206" i="6"/>
  <c r="J255" i="6"/>
  <c r="J257" i="6"/>
  <c r="J521" i="6"/>
  <c r="J498" i="6"/>
  <c r="J55" i="6"/>
  <c r="J61" i="6"/>
  <c r="J65" i="6"/>
  <c r="J226" i="6"/>
  <c r="J230" i="6"/>
  <c r="J268" i="6"/>
  <c r="J327" i="6"/>
  <c r="J331" i="6"/>
  <c r="J445" i="6"/>
  <c r="J471" i="6"/>
  <c r="J477" i="6"/>
  <c r="J493" i="6"/>
  <c r="J546" i="6"/>
  <c r="J567" i="6"/>
  <c r="H509" i="6"/>
  <c r="J509" i="6" s="1"/>
  <c r="G21" i="6"/>
  <c r="J39" i="6"/>
  <c r="J180" i="6"/>
  <c r="J193" i="6"/>
  <c r="J239" i="6"/>
  <c r="J241" i="6"/>
  <c r="J301" i="6"/>
  <c r="J379" i="6"/>
  <c r="H479" i="6"/>
  <c r="I32" i="6"/>
  <c r="J32" i="6" s="1"/>
  <c r="J70" i="6"/>
  <c r="I69" i="6"/>
  <c r="J69" i="6" s="1"/>
  <c r="G72" i="6"/>
  <c r="G138" i="6"/>
  <c r="J219" i="6"/>
  <c r="J234" i="6"/>
  <c r="J259" i="6"/>
  <c r="J265" i="6"/>
  <c r="J297" i="6"/>
  <c r="J397" i="6"/>
  <c r="G436" i="6"/>
  <c r="J467" i="6"/>
  <c r="J475" i="6"/>
  <c r="J507" i="6"/>
  <c r="J517" i="6"/>
  <c r="H553" i="6"/>
  <c r="H552" i="6" s="1"/>
  <c r="J558" i="6"/>
  <c r="G10" i="6"/>
  <c r="G6" i="6" s="1"/>
  <c r="I21" i="6"/>
  <c r="J48" i="6"/>
  <c r="J67" i="6"/>
  <c r="J79" i="6"/>
  <c r="J152" i="6"/>
  <c r="J412" i="6"/>
  <c r="I411" i="6"/>
  <c r="J554" i="6"/>
  <c r="J565" i="6"/>
  <c r="G387" i="6"/>
  <c r="G479" i="6"/>
  <c r="J27" i="6"/>
  <c r="J84" i="6"/>
  <c r="G229" i="6"/>
  <c r="J339" i="6"/>
  <c r="G466" i="6"/>
  <c r="G465" i="6" s="1"/>
  <c r="J481" i="6"/>
  <c r="G545" i="6"/>
  <c r="J411" i="6"/>
  <c r="J263" i="6"/>
  <c r="J249" i="6"/>
  <c r="G246" i="6"/>
  <c r="J393" i="6"/>
  <c r="J401" i="6"/>
  <c r="I378" i="6"/>
  <c r="J378" i="6" s="1"/>
  <c r="J388" i="6"/>
  <c r="H387" i="6"/>
  <c r="J431" i="6"/>
  <c r="I506" i="6"/>
  <c r="J506" i="6" s="1"/>
  <c r="H532" i="6"/>
  <c r="J540" i="6"/>
  <c r="J405" i="6"/>
  <c r="J488" i="6"/>
  <c r="H487" i="6"/>
  <c r="G520" i="6"/>
  <c r="G516" i="6" s="1"/>
  <c r="J539" i="6"/>
  <c r="J542" i="6"/>
  <c r="G146" i="6"/>
  <c r="G492" i="6"/>
  <c r="G366" i="6"/>
  <c r="I387" i="6"/>
  <c r="J459" i="6"/>
  <c r="I458" i="6"/>
  <c r="J458" i="6" s="1"/>
  <c r="I480" i="6"/>
  <c r="J480" i="6" s="1"/>
  <c r="J484" i="6"/>
  <c r="I483" i="6"/>
  <c r="J514" i="6"/>
  <c r="J199" i="6"/>
  <c r="H208" i="6"/>
  <c r="J307" i="6"/>
  <c r="J334" i="6"/>
  <c r="J429" i="6"/>
  <c r="J437" i="6"/>
  <c r="J533" i="6"/>
  <c r="H7" i="6"/>
  <c r="J25" i="6"/>
  <c r="J44" i="6"/>
  <c r="J77" i="6"/>
  <c r="J81" i="6"/>
  <c r="J143" i="6"/>
  <c r="J147" i="6"/>
  <c r="J154" i="6"/>
  <c r="J156" i="6"/>
  <c r="J158" i="6"/>
  <c r="J173" i="6"/>
  <c r="H172" i="6"/>
  <c r="J188" i="6"/>
  <c r="J190" i="6"/>
  <c r="J202" i="6"/>
  <c r="J209" i="6"/>
  <c r="J213" i="6"/>
  <c r="I229" i="6"/>
  <c r="H246" i="6"/>
  <c r="H270" i="6"/>
  <c r="J270" i="6" s="1"/>
  <c r="I306" i="6"/>
  <c r="J306" i="6" s="1"/>
  <c r="J314" i="6"/>
  <c r="G320" i="6"/>
  <c r="J345" i="6"/>
  <c r="I366" i="6"/>
  <c r="J373" i="6"/>
  <c r="G381" i="6"/>
  <c r="J407" i="6"/>
  <c r="G411" i="6"/>
  <c r="J420" i="6"/>
  <c r="I428" i="6"/>
  <c r="J428" i="6" s="1"/>
  <c r="J432" i="6"/>
  <c r="I436" i="6"/>
  <c r="J436" i="6" s="1"/>
  <c r="J440" i="6"/>
  <c r="H449" i="6"/>
  <c r="J469" i="6"/>
  <c r="I492" i="6"/>
  <c r="G497" i="6"/>
  <c r="J532" i="6"/>
  <c r="J563" i="6"/>
  <c r="J18" i="6"/>
  <c r="J132" i="6"/>
  <c r="J222" i="6"/>
  <c r="J243" i="6"/>
  <c r="J364" i="6"/>
  <c r="J399" i="6"/>
  <c r="J403" i="6"/>
  <c r="J425" i="6"/>
  <c r="J490" i="6"/>
  <c r="J518" i="6"/>
  <c r="J537" i="6"/>
  <c r="J543" i="6"/>
  <c r="J556" i="6"/>
  <c r="J560" i="6"/>
  <c r="J36" i="6"/>
  <c r="J43" i="6"/>
  <c r="J63" i="6"/>
  <c r="J73" i="6"/>
  <c r="J134" i="6"/>
  <c r="J140" i="6"/>
  <c r="J161" i="6"/>
  <c r="J176" i="6"/>
  <c r="J216" i="6"/>
  <c r="H229" i="6"/>
  <c r="J247" i="6"/>
  <c r="J341" i="6"/>
  <c r="G361" i="6"/>
  <c r="H366" i="6"/>
  <c r="H319" i="6" s="1"/>
  <c r="J382" i="6"/>
  <c r="J389" i="6"/>
  <c r="G396" i="6"/>
  <c r="J416" i="6"/>
  <c r="J443" i="6"/>
  <c r="J450" i="6"/>
  <c r="H466" i="6"/>
  <c r="H465" i="6" s="1"/>
  <c r="J473" i="6"/>
  <c r="G487" i="6"/>
  <c r="H492" i="6"/>
  <c r="J502" i="6"/>
  <c r="J510" i="6"/>
  <c r="J526" i="6"/>
  <c r="G553" i="6"/>
  <c r="G552" i="6" s="1"/>
  <c r="J569" i="6"/>
  <c r="I47" i="6"/>
  <c r="J47" i="6" s="1"/>
  <c r="J251" i="6"/>
  <c r="G50" i="6"/>
  <c r="J261" i="6"/>
  <c r="J325" i="6"/>
  <c r="J375" i="6"/>
  <c r="J376" i="6"/>
  <c r="J362" i="6"/>
  <c r="J329" i="6"/>
  <c r="J321" i="6"/>
  <c r="I320" i="6"/>
  <c r="J320" i="6" s="1"/>
  <c r="J310" i="6"/>
  <c r="G309" i="6"/>
  <c r="J316" i="6"/>
  <c r="J303" i="6"/>
  <c r="J304" i="6"/>
  <c r="I267" i="6"/>
  <c r="J267" i="6" s="1"/>
  <c r="J253" i="6"/>
  <c r="I246" i="6"/>
  <c r="I208" i="6"/>
  <c r="J208" i="6" s="1"/>
  <c r="I142" i="6"/>
  <c r="I138" i="6" s="1"/>
  <c r="J138" i="6" s="1"/>
  <c r="J139" i="6"/>
  <c r="J135" i="6"/>
  <c r="I131" i="6"/>
  <c r="J131" i="6" s="1"/>
  <c r="J123" i="6"/>
  <c r="I122" i="6"/>
  <c r="J122" i="6" s="1"/>
  <c r="J51" i="6"/>
  <c r="I50" i="6"/>
  <c r="J50" i="6" s="1"/>
  <c r="I38" i="6"/>
  <c r="G38" i="6"/>
  <c r="J28" i="6"/>
  <c r="J22" i="6"/>
  <c r="I17" i="6"/>
  <c r="J17" i="6" s="1"/>
  <c r="H10" i="6"/>
  <c r="J11" i="6"/>
  <c r="I10" i="6"/>
  <c r="J7" i="6"/>
  <c r="J15" i="6"/>
  <c r="H21" i="6"/>
  <c r="J41" i="6"/>
  <c r="J53" i="6"/>
  <c r="H60" i="6"/>
  <c r="H46" i="6" s="1"/>
  <c r="I83" i="6"/>
  <c r="J83" i="6" s="1"/>
  <c r="I60" i="6"/>
  <c r="J60" i="6" s="1"/>
  <c r="I35" i="6"/>
  <c r="J35" i="6" s="1"/>
  <c r="H38" i="6"/>
  <c r="I72" i="6"/>
  <c r="J72" i="6" s="1"/>
  <c r="H146" i="6"/>
  <c r="I172" i="6"/>
  <c r="J178" i="6"/>
  <c r="J211" i="6"/>
  <c r="J535" i="6"/>
  <c r="I146" i="6"/>
  <c r="J232" i="6"/>
  <c r="I309" i="6"/>
  <c r="J309" i="6" s="1"/>
  <c r="J323" i="6"/>
  <c r="I361" i="6"/>
  <c r="J361" i="6" s="1"/>
  <c r="J369" i="6"/>
  <c r="I381" i="6"/>
  <c r="J381" i="6" s="1"/>
  <c r="J392" i="6"/>
  <c r="J414" i="6"/>
  <c r="I466" i="6"/>
  <c r="I487" i="6"/>
  <c r="J495" i="6"/>
  <c r="I497" i="6"/>
  <c r="J497" i="6" s="1"/>
  <c r="J523" i="6"/>
  <c r="J550" i="6"/>
  <c r="I553" i="6"/>
  <c r="J452" i="6"/>
  <c r="I296" i="6"/>
  <c r="J296" i="6" s="1"/>
  <c r="E257" i="5"/>
  <c r="D83" i="7" l="1"/>
  <c r="H6" i="6"/>
  <c r="G319" i="6"/>
  <c r="J520" i="6"/>
  <c r="J38" i="6"/>
  <c r="G486" i="6"/>
  <c r="J142" i="6"/>
  <c r="G46" i="6"/>
  <c r="I479" i="6"/>
  <c r="J479" i="6" s="1"/>
  <c r="H486" i="6"/>
  <c r="G20" i="6"/>
  <c r="J483" i="6"/>
  <c r="J172" i="6"/>
  <c r="H395" i="6"/>
  <c r="G395" i="6"/>
  <c r="J246" i="6"/>
  <c r="H145" i="6"/>
  <c r="G145" i="6"/>
  <c r="J387" i="6"/>
  <c r="I6" i="6"/>
  <c r="J10" i="6"/>
  <c r="J545" i="6"/>
  <c r="J229" i="6"/>
  <c r="J449" i="6"/>
  <c r="J492" i="6"/>
  <c r="J366" i="6"/>
  <c r="I46" i="6"/>
  <c r="J46" i="6" s="1"/>
  <c r="I20" i="6"/>
  <c r="J553" i="6"/>
  <c r="I552" i="6"/>
  <c r="J552" i="6" s="1"/>
  <c r="J487" i="6"/>
  <c r="I486" i="6"/>
  <c r="J396" i="6"/>
  <c r="I395" i="6"/>
  <c r="J146" i="6"/>
  <c r="I145" i="6"/>
  <c r="I319" i="6"/>
  <c r="J319" i="6" s="1"/>
  <c r="H20" i="6"/>
  <c r="J21" i="6"/>
  <c r="J466" i="6"/>
  <c r="I465" i="6"/>
  <c r="J465" i="6" s="1"/>
  <c r="H578" i="4"/>
  <c r="J486" i="6" l="1"/>
  <c r="J6" i="6"/>
  <c r="J516" i="6"/>
  <c r="J395" i="6"/>
  <c r="J145" i="6"/>
  <c r="G571" i="6"/>
  <c r="G575" i="6" s="1"/>
  <c r="J20" i="6"/>
  <c r="H571" i="6"/>
  <c r="H575" i="6" s="1"/>
  <c r="I571" i="6"/>
  <c r="J568" i="4"/>
  <c r="G585" i="6" l="1"/>
  <c r="I575" i="6"/>
  <c r="J571" i="6"/>
  <c r="I585" i="6"/>
  <c r="I561" i="4"/>
  <c r="J561" i="4" s="1"/>
  <c r="H561" i="4"/>
  <c r="K556" i="4"/>
  <c r="D258" i="5" l="1"/>
  <c r="C258" i="5"/>
  <c r="J122" i="4"/>
  <c r="J317" i="4" l="1"/>
  <c r="J319" i="4"/>
  <c r="J321" i="4"/>
  <c r="J323" i="4"/>
  <c r="J325" i="4"/>
  <c r="J327" i="4"/>
  <c r="J328" i="4"/>
  <c r="J330" i="4"/>
  <c r="J331" i="4"/>
  <c r="J332" i="4"/>
  <c r="J333" i="4"/>
  <c r="J335" i="4"/>
  <c r="J337" i="4"/>
  <c r="J338" i="4"/>
  <c r="J339" i="4"/>
  <c r="J341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8" i="4"/>
  <c r="J360" i="4"/>
  <c r="J363" i="4"/>
  <c r="J365" i="4"/>
  <c r="J367" i="4"/>
  <c r="J369" i="4"/>
  <c r="J372" i="4"/>
  <c r="J375" i="4"/>
  <c r="J378" i="4"/>
  <c r="J380" i="4"/>
  <c r="J384" i="4"/>
  <c r="J387" i="4"/>
  <c r="J391" i="4"/>
  <c r="J393" i="4"/>
  <c r="J395" i="4"/>
  <c r="J397" i="4"/>
  <c r="J399" i="4"/>
  <c r="J401" i="4"/>
  <c r="J404" i="4"/>
  <c r="J406" i="4"/>
  <c r="J408" i="4"/>
  <c r="J409" i="4"/>
  <c r="J410" i="4"/>
  <c r="J412" i="4"/>
  <c r="J413" i="4"/>
  <c r="J414" i="4"/>
  <c r="J415" i="4"/>
  <c r="J417" i="4"/>
  <c r="J418" i="4"/>
  <c r="J421" i="4"/>
  <c r="J424" i="4"/>
  <c r="J427" i="4"/>
  <c r="J428" i="4"/>
  <c r="J430" i="4"/>
  <c r="J431" i="4"/>
  <c r="J433" i="4"/>
  <c r="J435" i="4"/>
  <c r="J436" i="4"/>
  <c r="J437" i="4"/>
  <c r="J438" i="4"/>
  <c r="J439" i="4"/>
  <c r="J440" i="4"/>
  <c r="J441" i="4"/>
  <c r="J444" i="4"/>
  <c r="J446" i="4"/>
  <c r="J447" i="4"/>
  <c r="J448" i="4"/>
  <c r="J451" i="4"/>
  <c r="J452" i="4"/>
  <c r="J453" i="4"/>
  <c r="J454" i="4"/>
  <c r="J455" i="4"/>
  <c r="J459" i="4"/>
  <c r="J461" i="4"/>
  <c r="J463" i="4"/>
  <c r="J465" i="4"/>
  <c r="J467" i="4"/>
  <c r="J469" i="4"/>
  <c r="J473" i="4"/>
  <c r="J476" i="4"/>
  <c r="J480" i="4"/>
  <c r="J482" i="4"/>
  <c r="J485" i="4"/>
  <c r="J487" i="4"/>
  <c r="J490" i="4"/>
  <c r="J492" i="4"/>
  <c r="J494" i="4"/>
  <c r="J496" i="4"/>
  <c r="J499" i="4"/>
  <c r="J502" i="4"/>
  <c r="J503" i="4"/>
  <c r="J504" i="4"/>
  <c r="J506" i="4"/>
  <c r="J510" i="4"/>
  <c r="J513" i="4"/>
  <c r="J515" i="4"/>
  <c r="J516" i="4"/>
  <c r="J518" i="4"/>
  <c r="J520" i="4"/>
  <c r="J521" i="4"/>
  <c r="J522" i="4"/>
  <c r="J524" i="4"/>
  <c r="J525" i="4"/>
  <c r="J527" i="4"/>
  <c r="J528" i="4"/>
  <c r="J531" i="4"/>
  <c r="J533" i="4"/>
  <c r="J535" i="4"/>
  <c r="J538" i="4"/>
  <c r="J541" i="4"/>
  <c r="J544" i="4"/>
  <c r="J546" i="4"/>
  <c r="J550" i="4"/>
  <c r="J552" i="4"/>
  <c r="J554" i="4"/>
  <c r="J556" i="4"/>
  <c r="J558" i="4"/>
  <c r="J560" i="4"/>
  <c r="J564" i="4"/>
  <c r="I462" i="4"/>
  <c r="J136" i="4"/>
  <c r="J139" i="4"/>
  <c r="J143" i="4"/>
  <c r="J144" i="4"/>
  <c r="J146" i="4"/>
  <c r="J148" i="4"/>
  <c r="J150" i="4"/>
  <c r="J152" i="4"/>
  <c r="J154" i="4"/>
  <c r="J155" i="4"/>
  <c r="J157" i="4"/>
  <c r="J158" i="4"/>
  <c r="J159" i="4"/>
  <c r="J161" i="4"/>
  <c r="J162" i="4"/>
  <c r="J164" i="4"/>
  <c r="J165" i="4"/>
  <c r="J166" i="4"/>
  <c r="J169" i="4"/>
  <c r="J170" i="4"/>
  <c r="J172" i="4"/>
  <c r="J174" i="4"/>
  <c r="J176" i="4"/>
  <c r="J178" i="4"/>
  <c r="J180" i="4"/>
  <c r="J181" i="4"/>
  <c r="J182" i="4"/>
  <c r="J184" i="4"/>
  <c r="J186" i="4"/>
  <c r="J187" i="4"/>
  <c r="J189" i="4"/>
  <c r="J190" i="4"/>
  <c r="J192" i="4"/>
  <c r="J193" i="4"/>
  <c r="J195" i="4"/>
  <c r="J196" i="4"/>
  <c r="J198" i="4"/>
  <c r="J199" i="4"/>
  <c r="J200" i="4"/>
  <c r="J202" i="4"/>
  <c r="J205" i="4"/>
  <c r="J207" i="4"/>
  <c r="J209" i="4"/>
  <c r="J210" i="4"/>
  <c r="J212" i="4"/>
  <c r="J213" i="4"/>
  <c r="J215" i="4"/>
  <c r="J216" i="4"/>
  <c r="J218" i="4"/>
  <c r="J219" i="4"/>
  <c r="J220" i="4"/>
  <c r="J222" i="4"/>
  <c r="J223" i="4"/>
  <c r="J226" i="4"/>
  <c r="J228" i="4"/>
  <c r="J230" i="4"/>
  <c r="J232" i="4"/>
  <c r="J233" i="4"/>
  <c r="J235" i="4"/>
  <c r="J237" i="4"/>
  <c r="J239" i="4"/>
  <c r="J240" i="4"/>
  <c r="J243" i="4"/>
  <c r="J245" i="4"/>
  <c r="J247" i="4"/>
  <c r="J249" i="4"/>
  <c r="J251" i="4"/>
  <c r="J253" i="4"/>
  <c r="J255" i="4"/>
  <c r="J257" i="4"/>
  <c r="J259" i="4"/>
  <c r="J261" i="4"/>
  <c r="J264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3" i="4"/>
  <c r="J294" i="4"/>
  <c r="J295" i="4"/>
  <c r="J297" i="4"/>
  <c r="J300" i="4"/>
  <c r="J303" i="4"/>
  <c r="J306" i="4"/>
  <c r="J307" i="4"/>
  <c r="J308" i="4"/>
  <c r="J310" i="4"/>
  <c r="J312" i="4"/>
  <c r="J313" i="4"/>
  <c r="H151" i="4"/>
  <c r="H79" i="4"/>
  <c r="J50" i="4"/>
  <c r="J47" i="4"/>
  <c r="J52" i="4"/>
  <c r="J54" i="4"/>
  <c r="J57" i="4"/>
  <c r="J59" i="4"/>
  <c r="J61" i="4"/>
  <c r="J63" i="4"/>
  <c r="J66" i="4"/>
  <c r="J69" i="4"/>
  <c r="J70" i="4"/>
  <c r="J71" i="4"/>
  <c r="J73" i="4"/>
  <c r="J75" i="4"/>
  <c r="J77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9" i="4"/>
  <c r="J120" i="4"/>
  <c r="J121" i="4"/>
  <c r="J123" i="4"/>
  <c r="J124" i="4"/>
  <c r="J125" i="4"/>
  <c r="J128" i="4"/>
  <c r="J131" i="4"/>
  <c r="J132" i="4"/>
  <c r="J43" i="4"/>
  <c r="J29" i="4"/>
  <c r="J32" i="4"/>
  <c r="J35" i="4"/>
  <c r="J38" i="4"/>
  <c r="J40" i="4"/>
  <c r="J23" i="4"/>
  <c r="J24" i="4"/>
  <c r="J26" i="4"/>
  <c r="J19" i="4" l="1"/>
  <c r="J9" i="4"/>
  <c r="J12" i="4"/>
  <c r="J13" i="4"/>
  <c r="J14" i="4"/>
  <c r="J16" i="4"/>
  <c r="H563" i="4"/>
  <c r="H559" i="4"/>
  <c r="H557" i="4"/>
  <c r="H555" i="4"/>
  <c r="H553" i="4"/>
  <c r="H551" i="4"/>
  <c r="H549" i="4"/>
  <c r="H545" i="4"/>
  <c r="H543" i="4"/>
  <c r="H540" i="4"/>
  <c r="H539" i="4" s="1"/>
  <c r="H537" i="4"/>
  <c r="H536" i="4" s="1"/>
  <c r="H534" i="4"/>
  <c r="H532" i="4"/>
  <c r="H530" i="4"/>
  <c r="H526" i="4"/>
  <c r="H523" i="4"/>
  <c r="H519" i="4"/>
  <c r="H517" i="4"/>
  <c r="H514" i="4"/>
  <c r="H512" i="4"/>
  <c r="H509" i="4"/>
  <c r="H508" i="4" s="1"/>
  <c r="H505" i="4"/>
  <c r="H501" i="4"/>
  <c r="H498" i="4"/>
  <c r="H497" i="4" s="1"/>
  <c r="H495" i="4"/>
  <c r="H493" i="4"/>
  <c r="H491" i="4"/>
  <c r="H489" i="4"/>
  <c r="H486" i="4"/>
  <c r="H484" i="4"/>
  <c r="H481" i="4"/>
  <c r="H479" i="4"/>
  <c r="H475" i="4"/>
  <c r="H474" i="4" s="1"/>
  <c r="H472" i="4"/>
  <c r="H471" i="4" s="1"/>
  <c r="H468" i="4"/>
  <c r="H466" i="4"/>
  <c r="H464" i="4"/>
  <c r="H462" i="4"/>
  <c r="J462" i="4" s="1"/>
  <c r="H460" i="4"/>
  <c r="H458" i="4"/>
  <c r="H450" i="4"/>
  <c r="H449" i="4" s="1"/>
  <c r="H445" i="4"/>
  <c r="H443" i="4"/>
  <c r="H434" i="4"/>
  <c r="H432" i="4"/>
  <c r="H429" i="4"/>
  <c r="H426" i="4"/>
  <c r="H423" i="4"/>
  <c r="H422" i="4" s="1"/>
  <c r="H420" i="4"/>
  <c r="H419" i="4" s="1"/>
  <c r="H416" i="4"/>
  <c r="H411" i="4"/>
  <c r="H407" i="4"/>
  <c r="H405" i="4"/>
  <c r="H403" i="4"/>
  <c r="H400" i="4"/>
  <c r="H398" i="4"/>
  <c r="H396" i="4"/>
  <c r="H394" i="4"/>
  <c r="H392" i="4"/>
  <c r="H390" i="4"/>
  <c r="H386" i="4"/>
  <c r="H385" i="4" s="1"/>
  <c r="H383" i="4"/>
  <c r="H382" i="4" s="1"/>
  <c r="H379" i="4"/>
  <c r="H377" i="4"/>
  <c r="H374" i="4"/>
  <c r="H373" i="4" s="1"/>
  <c r="H371" i="4"/>
  <c r="H370" i="4" s="1"/>
  <c r="H368" i="4"/>
  <c r="H366" i="4"/>
  <c r="H364" i="4"/>
  <c r="H362" i="4"/>
  <c r="H359" i="4"/>
  <c r="H357" i="4"/>
  <c r="H340" i="4"/>
  <c r="H336" i="4"/>
  <c r="H334" i="4"/>
  <c r="H329" i="4"/>
  <c r="H326" i="4"/>
  <c r="H324" i="4"/>
  <c r="H322" i="4"/>
  <c r="H320" i="4"/>
  <c r="H318" i="4"/>
  <c r="H316" i="4"/>
  <c r="H311" i="4"/>
  <c r="H309" i="4"/>
  <c r="H305" i="4"/>
  <c r="H302" i="4"/>
  <c r="H301" i="4" s="1"/>
  <c r="H299" i="4"/>
  <c r="H298" i="4" s="1"/>
  <c r="H296" i="4"/>
  <c r="H291" i="4" s="1"/>
  <c r="H292" i="4"/>
  <c r="H266" i="4"/>
  <c r="H265" i="4" s="1"/>
  <c r="H263" i="4"/>
  <c r="H262" i="4" s="1"/>
  <c r="H260" i="4"/>
  <c r="H258" i="4"/>
  <c r="H256" i="4"/>
  <c r="H254" i="4"/>
  <c r="H252" i="4"/>
  <c r="H250" i="4"/>
  <c r="H248" i="4"/>
  <c r="H246" i="4"/>
  <c r="H244" i="4"/>
  <c r="H242" i="4"/>
  <c r="H238" i="4"/>
  <c r="H236" i="4"/>
  <c r="H234" i="4"/>
  <c r="H231" i="4"/>
  <c r="H229" i="4"/>
  <c r="H227" i="4"/>
  <c r="H225" i="4"/>
  <c r="H221" i="4"/>
  <c r="H217" i="4"/>
  <c r="H214" i="4"/>
  <c r="H211" i="4"/>
  <c r="H208" i="4"/>
  <c r="H206" i="4"/>
  <c r="H204" i="4"/>
  <c r="H201" i="4"/>
  <c r="H197" i="4"/>
  <c r="H194" i="4"/>
  <c r="H191" i="4"/>
  <c r="H188" i="4"/>
  <c r="H185" i="4"/>
  <c r="H183" i="4"/>
  <c r="H179" i="4"/>
  <c r="H177" i="4"/>
  <c r="H175" i="4"/>
  <c r="H173" i="4"/>
  <c r="H171" i="4"/>
  <c r="H168" i="4"/>
  <c r="H163" i="4"/>
  <c r="H160" i="4"/>
  <c r="H156" i="4"/>
  <c r="H153" i="4"/>
  <c r="H149" i="4"/>
  <c r="H147" i="4"/>
  <c r="H145" i="4"/>
  <c r="J145" i="4" s="1"/>
  <c r="H142" i="4"/>
  <c r="H138" i="4"/>
  <c r="H137" i="4" s="1"/>
  <c r="H135" i="4"/>
  <c r="H134" i="4" s="1"/>
  <c r="H130" i="4"/>
  <c r="H129" i="4" s="1"/>
  <c r="H127" i="4"/>
  <c r="H126" i="4" s="1"/>
  <c r="H118" i="4"/>
  <c r="H117" i="4" s="1"/>
  <c r="H78" i="4"/>
  <c r="H76" i="4"/>
  <c r="H74" i="4"/>
  <c r="H72" i="4"/>
  <c r="H68" i="4"/>
  <c r="H65" i="4"/>
  <c r="H64" i="4" s="1"/>
  <c r="H62" i="4"/>
  <c r="H60" i="4"/>
  <c r="H58" i="4"/>
  <c r="H56" i="4"/>
  <c r="H53" i="4"/>
  <c r="H51" i="4"/>
  <c r="H49" i="4"/>
  <c r="H46" i="4"/>
  <c r="H45" i="4" s="1"/>
  <c r="H42" i="4"/>
  <c r="H41" i="4" s="1"/>
  <c r="H39" i="4"/>
  <c r="H37" i="4"/>
  <c r="H34" i="4"/>
  <c r="H33" i="4" s="1"/>
  <c r="H31" i="4"/>
  <c r="H30" i="4" s="1"/>
  <c r="H28" i="4"/>
  <c r="H27" i="4" s="1"/>
  <c r="H25" i="4"/>
  <c r="H22" i="4"/>
  <c r="H18" i="4"/>
  <c r="H17" i="4" s="1"/>
  <c r="H15" i="4"/>
  <c r="I15" i="4"/>
  <c r="G11" i="4"/>
  <c r="H11" i="4"/>
  <c r="I11" i="4"/>
  <c r="H8" i="4"/>
  <c r="H7" i="4" s="1"/>
  <c r="I8" i="4"/>
  <c r="I7" i="4" s="1"/>
  <c r="J15" i="4" l="1"/>
  <c r="H21" i="4"/>
  <c r="H36" i="4"/>
  <c r="H20" i="4" s="1"/>
  <c r="H356" i="4"/>
  <c r="H376" i="4"/>
  <c r="H478" i="4"/>
  <c r="H442" i="4"/>
  <c r="H483" i="4"/>
  <c r="H511" i="4"/>
  <c r="H315" i="4"/>
  <c r="H133" i="4"/>
  <c r="H389" i="4"/>
  <c r="J7" i="4"/>
  <c r="H55" i="4"/>
  <c r="H500" i="4"/>
  <c r="H548" i="4"/>
  <c r="H547" i="4" s="1"/>
  <c r="H48" i="4"/>
  <c r="H457" i="4"/>
  <c r="H456" i="4" s="1"/>
  <c r="H241" i="4"/>
  <c r="H167" i="4"/>
  <c r="H304" i="4"/>
  <c r="H425" i="4"/>
  <c r="H529" i="4"/>
  <c r="J8" i="4"/>
  <c r="I10" i="4"/>
  <c r="H488" i="4"/>
  <c r="H67" i="4"/>
  <c r="H203" i="4"/>
  <c r="H361" i="4"/>
  <c r="H402" i="4"/>
  <c r="H542" i="4"/>
  <c r="J11" i="4"/>
  <c r="H470" i="4"/>
  <c r="H224" i="4"/>
  <c r="H141" i="4"/>
  <c r="H381" i="4"/>
  <c r="H10" i="4"/>
  <c r="H388" i="4" l="1"/>
  <c r="H477" i="4"/>
  <c r="H44" i="4"/>
  <c r="H314" i="4"/>
  <c r="H140" i="4"/>
  <c r="H507" i="4"/>
  <c r="J10" i="4"/>
  <c r="H6" i="4"/>
  <c r="H565" i="4" l="1"/>
  <c r="H579" i="4" s="1"/>
  <c r="I545" i="4"/>
  <c r="J545" i="4" s="1"/>
  <c r="G545" i="4"/>
  <c r="I543" i="4"/>
  <c r="J543" i="4" s="1"/>
  <c r="G543" i="4"/>
  <c r="I540" i="4"/>
  <c r="G540" i="4"/>
  <c r="G539" i="4" s="1"/>
  <c r="I534" i="4"/>
  <c r="J534" i="4" s="1"/>
  <c r="G534" i="4"/>
  <c r="I532" i="4"/>
  <c r="J532" i="4" s="1"/>
  <c r="G532" i="4"/>
  <c r="I530" i="4"/>
  <c r="J530" i="4" s="1"/>
  <c r="G530" i="4"/>
  <c r="I517" i="4"/>
  <c r="J517" i="4" s="1"/>
  <c r="G517" i="4"/>
  <c r="I514" i="4"/>
  <c r="J514" i="4" s="1"/>
  <c r="G514" i="4"/>
  <c r="I512" i="4"/>
  <c r="J512" i="4" s="1"/>
  <c r="G512" i="4"/>
  <c r="I505" i="4"/>
  <c r="J505" i="4" s="1"/>
  <c r="I501" i="4"/>
  <c r="J501" i="4" s="1"/>
  <c r="G501" i="4"/>
  <c r="I495" i="4"/>
  <c r="J495" i="4" s="1"/>
  <c r="G495" i="4"/>
  <c r="I493" i="4"/>
  <c r="J493" i="4" s="1"/>
  <c r="G493" i="4"/>
  <c r="I491" i="4"/>
  <c r="J491" i="4" s="1"/>
  <c r="G491" i="4"/>
  <c r="I479" i="4"/>
  <c r="J479" i="4" s="1"/>
  <c r="G479" i="4"/>
  <c r="I475" i="4"/>
  <c r="G475" i="4"/>
  <c r="G462" i="4"/>
  <c r="I468" i="4"/>
  <c r="J468" i="4" s="1"/>
  <c r="G468" i="4"/>
  <c r="I458" i="4"/>
  <c r="J458" i="4" s="1"/>
  <c r="I450" i="4"/>
  <c r="G450" i="4"/>
  <c r="G449" i="4" s="1"/>
  <c r="I443" i="4"/>
  <c r="J443" i="4" s="1"/>
  <c r="G443" i="4"/>
  <c r="I445" i="4"/>
  <c r="J445" i="4" s="1"/>
  <c r="G445" i="4"/>
  <c r="I426" i="4"/>
  <c r="J426" i="4" s="1"/>
  <c r="I429" i="4"/>
  <c r="J429" i="4" s="1"/>
  <c r="G429" i="4"/>
  <c r="G426" i="4"/>
  <c r="G423" i="4"/>
  <c r="I420" i="4"/>
  <c r="G420" i="4"/>
  <c r="I405" i="4"/>
  <c r="J405" i="4" s="1"/>
  <c r="G405" i="4"/>
  <c r="I403" i="4"/>
  <c r="J403" i="4" s="1"/>
  <c r="G403" i="4"/>
  <c r="I386" i="4"/>
  <c r="J386" i="4" s="1"/>
  <c r="I383" i="4"/>
  <c r="I379" i="4"/>
  <c r="J379" i="4" s="1"/>
  <c r="G379" i="4"/>
  <c r="I377" i="4"/>
  <c r="J377" i="4" s="1"/>
  <c r="G377" i="4"/>
  <c r="I374" i="4"/>
  <c r="I368" i="4"/>
  <c r="J368" i="4" s="1"/>
  <c r="G368" i="4"/>
  <c r="I371" i="4"/>
  <c r="J371" i="4" s="1"/>
  <c r="G371" i="4"/>
  <c r="I359" i="4"/>
  <c r="J359" i="4" s="1"/>
  <c r="G359" i="4"/>
  <c r="I357" i="4"/>
  <c r="J357" i="4" s="1"/>
  <c r="I334" i="4"/>
  <c r="J334" i="4" s="1"/>
  <c r="G334" i="4"/>
  <c r="I324" i="4"/>
  <c r="J324" i="4" s="1"/>
  <c r="G324" i="4"/>
  <c r="I322" i="4"/>
  <c r="J322" i="4" s="1"/>
  <c r="G322" i="4"/>
  <c r="I320" i="4"/>
  <c r="J320" i="4" s="1"/>
  <c r="G320" i="4"/>
  <c r="I318" i="4"/>
  <c r="J318" i="4" s="1"/>
  <c r="G318" i="4"/>
  <c r="I316" i="4"/>
  <c r="J316" i="4" s="1"/>
  <c r="G316" i="4"/>
  <c r="I299" i="4"/>
  <c r="G299" i="4"/>
  <c r="G298" i="4" s="1"/>
  <c r="G302" i="4"/>
  <c r="G301" i="4" s="1"/>
  <c r="I302" i="4"/>
  <c r="H569" i="4" l="1"/>
  <c r="I539" i="4"/>
  <c r="J539" i="4" s="1"/>
  <c r="J540" i="4"/>
  <c r="I474" i="4"/>
  <c r="J474" i="4" s="1"/>
  <c r="J475" i="4"/>
  <c r="I449" i="4"/>
  <c r="J449" i="4" s="1"/>
  <c r="J450" i="4"/>
  <c r="I419" i="4"/>
  <c r="J419" i="4" s="1"/>
  <c r="J420" i="4"/>
  <c r="I382" i="4"/>
  <c r="J382" i="4" s="1"/>
  <c r="J383" i="4"/>
  <c r="I373" i="4"/>
  <c r="J373" i="4" s="1"/>
  <c r="J374" i="4"/>
  <c r="I301" i="4"/>
  <c r="J301" i="4" s="1"/>
  <c r="J302" i="4"/>
  <c r="I298" i="4"/>
  <c r="J298" i="4" s="1"/>
  <c r="J299" i="4"/>
  <c r="G542" i="4"/>
  <c r="I542" i="4"/>
  <c r="J542" i="4" s="1"/>
  <c r="I500" i="4"/>
  <c r="J500" i="4" s="1"/>
  <c r="I529" i="4"/>
  <c r="J529" i="4" s="1"/>
  <c r="G529" i="4"/>
  <c r="I511" i="4"/>
  <c r="J511" i="4" s="1"/>
  <c r="G511" i="4"/>
  <c r="G442" i="4"/>
  <c r="I442" i="4"/>
  <c r="J442" i="4" s="1"/>
  <c r="G402" i="4"/>
  <c r="I402" i="4"/>
  <c r="J402" i="4" s="1"/>
  <c r="G376" i="4"/>
  <c r="I376" i="4"/>
  <c r="J376" i="4" s="1"/>
  <c r="G315" i="4"/>
  <c r="I315" i="4"/>
  <c r="J315" i="4" s="1"/>
  <c r="I311" i="4"/>
  <c r="J311" i="4" s="1"/>
  <c r="G311" i="4"/>
  <c r="I309" i="4"/>
  <c r="J309" i="4" s="1"/>
  <c r="I305" i="4"/>
  <c r="J305" i="4" s="1"/>
  <c r="G309" i="4"/>
  <c r="G305" i="4"/>
  <c r="I296" i="4"/>
  <c r="J296" i="4" s="1"/>
  <c r="G296" i="4"/>
  <c r="G291" i="4" s="1"/>
  <c r="G292" i="4"/>
  <c r="I292" i="4"/>
  <c r="J292" i="4" s="1"/>
  <c r="I263" i="4"/>
  <c r="G263" i="4"/>
  <c r="G262" i="4" s="1"/>
  <c r="I260" i="4"/>
  <c r="J260" i="4" s="1"/>
  <c r="I242" i="4"/>
  <c r="J242" i="4" s="1"/>
  <c r="G260" i="4"/>
  <c r="I204" i="4"/>
  <c r="J204" i="4" s="1"/>
  <c r="G204" i="4"/>
  <c r="I201" i="4"/>
  <c r="J201" i="4" s="1"/>
  <c r="G201" i="4"/>
  <c r="I183" i="4"/>
  <c r="J183" i="4" s="1"/>
  <c r="G183" i="4"/>
  <c r="I177" i="4"/>
  <c r="J177" i="4" s="1"/>
  <c r="I175" i="4"/>
  <c r="J175" i="4" s="1"/>
  <c r="G175" i="4"/>
  <c r="I173" i="4"/>
  <c r="J173" i="4" s="1"/>
  <c r="G173" i="4"/>
  <c r="I171" i="4"/>
  <c r="J171" i="4" s="1"/>
  <c r="G171" i="4"/>
  <c r="I168" i="4"/>
  <c r="J168" i="4" s="1"/>
  <c r="G168" i="4"/>
  <c r="I149" i="4"/>
  <c r="J149" i="4" s="1"/>
  <c r="G149" i="4"/>
  <c r="I147" i="4"/>
  <c r="J147" i="4" s="1"/>
  <c r="G147" i="4"/>
  <c r="I142" i="4"/>
  <c r="J142" i="4" s="1"/>
  <c r="G142" i="4"/>
  <c r="I68" i="4"/>
  <c r="J68" i="4" s="1"/>
  <c r="G68" i="4"/>
  <c r="I262" i="4" l="1"/>
  <c r="J262" i="4" s="1"/>
  <c r="J263" i="4"/>
  <c r="G304" i="4"/>
  <c r="I304" i="4"/>
  <c r="J304" i="4" s="1"/>
  <c r="I167" i="4"/>
  <c r="J167" i="4" s="1"/>
  <c r="I138" i="4"/>
  <c r="G138" i="4"/>
  <c r="G137" i="4" s="1"/>
  <c r="I135" i="4"/>
  <c r="G135" i="4"/>
  <c r="G134" i="4" s="1"/>
  <c r="I130" i="4"/>
  <c r="G130" i="4"/>
  <c r="G129" i="4" s="1"/>
  <c r="I118" i="4"/>
  <c r="G118" i="4"/>
  <c r="G117" i="4" s="1"/>
  <c r="I79" i="4"/>
  <c r="G79" i="4"/>
  <c r="G78" i="4" s="1"/>
  <c r="I76" i="4"/>
  <c r="J76" i="4" s="1"/>
  <c r="I74" i="4"/>
  <c r="J74" i="4" s="1"/>
  <c r="I72" i="4"/>
  <c r="J72" i="4" s="1"/>
  <c r="I117" i="4" l="1"/>
  <c r="J117" i="4" s="1"/>
  <c r="J118" i="4"/>
  <c r="I134" i="4"/>
  <c r="J134" i="4" s="1"/>
  <c r="J135" i="4"/>
  <c r="I78" i="4"/>
  <c r="J78" i="4" s="1"/>
  <c r="J79" i="4"/>
  <c r="I129" i="4"/>
  <c r="J129" i="4" s="1"/>
  <c r="J130" i="4"/>
  <c r="I137" i="4"/>
  <c r="J137" i="4" s="1"/>
  <c r="J138" i="4"/>
  <c r="I67" i="4"/>
  <c r="G133" i="4"/>
  <c r="I18" i="4"/>
  <c r="G18" i="4"/>
  <c r="G17" i="4" s="1"/>
  <c r="G15" i="4"/>
  <c r="G8" i="4"/>
  <c r="G7" i="4" s="1"/>
  <c r="J67" i="4" l="1"/>
  <c r="I133" i="4"/>
  <c r="J133" i="4" s="1"/>
  <c r="I17" i="4"/>
  <c r="J18" i="4"/>
  <c r="G10" i="4"/>
  <c r="G6" i="4" s="1"/>
  <c r="I42" i="4"/>
  <c r="G42" i="4"/>
  <c r="G41" i="4" s="1"/>
  <c r="G39" i="4"/>
  <c r="I39" i="4"/>
  <c r="J39" i="4" s="1"/>
  <c r="I37" i="4"/>
  <c r="J37" i="4" s="1"/>
  <c r="G37" i="4"/>
  <c r="I34" i="4"/>
  <c r="G34" i="4"/>
  <c r="G33" i="4" s="1"/>
  <c r="I31" i="4"/>
  <c r="G31" i="4"/>
  <c r="G30" i="4" s="1"/>
  <c r="I22" i="4"/>
  <c r="J22" i="4" s="1"/>
  <c r="G22" i="4"/>
  <c r="I25" i="4"/>
  <c r="J25" i="4" s="1"/>
  <c r="G25" i="4"/>
  <c r="I28" i="4"/>
  <c r="G28" i="4"/>
  <c r="G27" i="4" s="1"/>
  <c r="I30" i="4" l="1"/>
  <c r="J30" i="4" s="1"/>
  <c r="J31" i="4"/>
  <c r="I41" i="4"/>
  <c r="J41" i="4" s="1"/>
  <c r="J42" i="4"/>
  <c r="I27" i="4"/>
  <c r="J27" i="4" s="1"/>
  <c r="J28" i="4"/>
  <c r="I33" i="4"/>
  <c r="J33" i="4" s="1"/>
  <c r="J34" i="4"/>
  <c r="J17" i="4"/>
  <c r="I6" i="4"/>
  <c r="J6" i="4" s="1"/>
  <c r="I21" i="4"/>
  <c r="J21" i="4" s="1"/>
  <c r="G21" i="4"/>
  <c r="G36" i="4"/>
  <c r="I36" i="4"/>
  <c r="J36" i="4" s="1"/>
  <c r="I291" i="4"/>
  <c r="J291" i="4" s="1"/>
  <c r="I246" i="4"/>
  <c r="J246" i="4" s="1"/>
  <c r="G246" i="4"/>
  <c r="I244" i="4"/>
  <c r="J244" i="4" s="1"/>
  <c r="G244" i="4"/>
  <c r="I258" i="4" l="1"/>
  <c r="J258" i="4" s="1"/>
  <c r="G258" i="4"/>
  <c r="G229" i="4"/>
  <c r="I229" i="4"/>
  <c r="J229" i="4" s="1"/>
  <c r="I416" i="4"/>
  <c r="J416" i="4" s="1"/>
  <c r="G416" i="4"/>
  <c r="I434" i="4"/>
  <c r="J434" i="4" s="1"/>
  <c r="G434" i="4"/>
  <c r="I432" i="4"/>
  <c r="G432" i="4"/>
  <c r="G425" i="4" s="1"/>
  <c r="G419" i="4"/>
  <c r="I398" i="4"/>
  <c r="J398" i="4" s="1"/>
  <c r="I396" i="4"/>
  <c r="J396" i="4" s="1"/>
  <c r="I394" i="4"/>
  <c r="J394" i="4" s="1"/>
  <c r="I392" i="4"/>
  <c r="J392" i="4" s="1"/>
  <c r="I390" i="4"/>
  <c r="J390" i="4" s="1"/>
  <c r="I563" i="4"/>
  <c r="J563" i="4" s="1"/>
  <c r="G563" i="4"/>
  <c r="G505" i="4"/>
  <c r="G500" i="4" s="1"/>
  <c r="G509" i="4"/>
  <c r="G508" i="4" s="1"/>
  <c r="I509" i="4"/>
  <c r="I46" i="4"/>
  <c r="J46" i="4" s="1"/>
  <c r="G46" i="4"/>
  <c r="I508" i="4" l="1"/>
  <c r="J508" i="4" s="1"/>
  <c r="J509" i="4"/>
  <c r="I425" i="4"/>
  <c r="J425" i="4" s="1"/>
  <c r="J432" i="4"/>
  <c r="I127" i="4"/>
  <c r="G127" i="4"/>
  <c r="G126" i="4" s="1"/>
  <c r="G72" i="4"/>
  <c r="I126" i="4" l="1"/>
  <c r="J126" i="4" s="1"/>
  <c r="J127" i="4"/>
  <c r="I578" i="4"/>
  <c r="G578" i="4"/>
  <c r="I559" i="4" l="1"/>
  <c r="G559" i="4"/>
  <c r="I557" i="4"/>
  <c r="J557" i="4" s="1"/>
  <c r="G557" i="4"/>
  <c r="I555" i="4"/>
  <c r="J555" i="4" s="1"/>
  <c r="G555" i="4"/>
  <c r="I553" i="4"/>
  <c r="J553" i="4" s="1"/>
  <c r="G553" i="4"/>
  <c r="I551" i="4"/>
  <c r="J551" i="4" s="1"/>
  <c r="G551" i="4"/>
  <c r="I549" i="4"/>
  <c r="J549" i="4" s="1"/>
  <c r="G549" i="4"/>
  <c r="I537" i="4"/>
  <c r="G537" i="4"/>
  <c r="G536" i="4" s="1"/>
  <c r="G507" i="4" s="1"/>
  <c r="I526" i="4"/>
  <c r="J526" i="4" s="1"/>
  <c r="G526" i="4"/>
  <c r="I523" i="4"/>
  <c r="J523" i="4" s="1"/>
  <c r="G523" i="4"/>
  <c r="I519" i="4"/>
  <c r="J519" i="4" s="1"/>
  <c r="G519" i="4"/>
  <c r="I498" i="4"/>
  <c r="G498" i="4"/>
  <c r="G497" i="4" s="1"/>
  <c r="I489" i="4"/>
  <c r="G489" i="4"/>
  <c r="G488" i="4" s="1"/>
  <c r="I486" i="4"/>
  <c r="J486" i="4" s="1"/>
  <c r="G486" i="4"/>
  <c r="I484" i="4"/>
  <c r="J484" i="4" s="1"/>
  <c r="G484" i="4"/>
  <c r="I481" i="4"/>
  <c r="G481" i="4"/>
  <c r="G478" i="4" s="1"/>
  <c r="G474" i="4"/>
  <c r="I472" i="4"/>
  <c r="G472" i="4"/>
  <c r="G471" i="4" s="1"/>
  <c r="I466" i="4"/>
  <c r="J466" i="4" s="1"/>
  <c r="G466" i="4"/>
  <c r="I464" i="4"/>
  <c r="J464" i="4" s="1"/>
  <c r="G464" i="4"/>
  <c r="I460" i="4"/>
  <c r="G460" i="4"/>
  <c r="G458" i="4"/>
  <c r="G422" i="4"/>
  <c r="I411" i="4"/>
  <c r="J411" i="4" s="1"/>
  <c r="G411" i="4"/>
  <c r="I407" i="4"/>
  <c r="J407" i="4" s="1"/>
  <c r="G407" i="4"/>
  <c r="I400" i="4"/>
  <c r="G400" i="4"/>
  <c r="G398" i="4"/>
  <c r="G396" i="4"/>
  <c r="G394" i="4"/>
  <c r="G392" i="4"/>
  <c r="G390" i="4"/>
  <c r="I385" i="4"/>
  <c r="J385" i="4" s="1"/>
  <c r="G386" i="4"/>
  <c r="G385" i="4" s="1"/>
  <c r="G383" i="4"/>
  <c r="G382" i="4" s="1"/>
  <c r="G374" i="4"/>
  <c r="G373" i="4" s="1"/>
  <c r="I370" i="4"/>
  <c r="J370" i="4" s="1"/>
  <c r="G370" i="4"/>
  <c r="I366" i="4"/>
  <c r="J366" i="4" s="1"/>
  <c r="G366" i="4"/>
  <c r="I364" i="4"/>
  <c r="J364" i="4" s="1"/>
  <c r="G364" i="4"/>
  <c r="I362" i="4"/>
  <c r="J362" i="4" s="1"/>
  <c r="G362" i="4"/>
  <c r="G357" i="4"/>
  <c r="I340" i="4"/>
  <c r="J340" i="4" s="1"/>
  <c r="G340" i="4"/>
  <c r="I336" i="4"/>
  <c r="J336" i="4" s="1"/>
  <c r="G336" i="4"/>
  <c r="I329" i="4"/>
  <c r="J329" i="4" s="1"/>
  <c r="G329" i="4"/>
  <c r="I326" i="4"/>
  <c r="J326" i="4" s="1"/>
  <c r="G326" i="4"/>
  <c r="I266" i="4"/>
  <c r="G266" i="4"/>
  <c r="G265" i="4" s="1"/>
  <c r="I256" i="4"/>
  <c r="J256" i="4" s="1"/>
  <c r="G256" i="4"/>
  <c r="I254" i="4"/>
  <c r="J254" i="4" s="1"/>
  <c r="G254" i="4"/>
  <c r="I252" i="4"/>
  <c r="J252" i="4" s="1"/>
  <c r="G252" i="4"/>
  <c r="I250" i="4"/>
  <c r="J250" i="4" s="1"/>
  <c r="G250" i="4"/>
  <c r="I248" i="4"/>
  <c r="J248" i="4" s="1"/>
  <c r="G248" i="4"/>
  <c r="G242" i="4"/>
  <c r="I238" i="4"/>
  <c r="J238" i="4" s="1"/>
  <c r="G238" i="4"/>
  <c r="I236" i="4"/>
  <c r="J236" i="4" s="1"/>
  <c r="G236" i="4"/>
  <c r="I234" i="4"/>
  <c r="J234" i="4" s="1"/>
  <c r="G234" i="4"/>
  <c r="I231" i="4"/>
  <c r="J231" i="4" s="1"/>
  <c r="G231" i="4"/>
  <c r="I227" i="4"/>
  <c r="J227" i="4" s="1"/>
  <c r="G227" i="4"/>
  <c r="I225" i="4"/>
  <c r="J225" i="4" s="1"/>
  <c r="G225" i="4"/>
  <c r="I221" i="4"/>
  <c r="J221" i="4" s="1"/>
  <c r="G221" i="4"/>
  <c r="I217" i="4"/>
  <c r="J217" i="4" s="1"/>
  <c r="G217" i="4"/>
  <c r="I214" i="4"/>
  <c r="J214" i="4" s="1"/>
  <c r="G214" i="4"/>
  <c r="I211" i="4"/>
  <c r="J211" i="4" s="1"/>
  <c r="G211" i="4"/>
  <c r="I208" i="4"/>
  <c r="J208" i="4" s="1"/>
  <c r="G208" i="4"/>
  <c r="I206" i="4"/>
  <c r="G206" i="4"/>
  <c r="G203" i="4" s="1"/>
  <c r="I197" i="4"/>
  <c r="J197" i="4" s="1"/>
  <c r="G197" i="4"/>
  <c r="I194" i="4"/>
  <c r="J194" i="4" s="1"/>
  <c r="G194" i="4"/>
  <c r="I191" i="4"/>
  <c r="J191" i="4" s="1"/>
  <c r="G191" i="4"/>
  <c r="I188" i="4"/>
  <c r="J188" i="4" s="1"/>
  <c r="G188" i="4"/>
  <c r="I185" i="4"/>
  <c r="J185" i="4" s="1"/>
  <c r="G185" i="4"/>
  <c r="I179" i="4"/>
  <c r="J179" i="4" s="1"/>
  <c r="G179" i="4"/>
  <c r="G177" i="4"/>
  <c r="G167" i="4" s="1"/>
  <c r="I163" i="4"/>
  <c r="J163" i="4" s="1"/>
  <c r="G163" i="4"/>
  <c r="I160" i="4"/>
  <c r="J160" i="4" s="1"/>
  <c r="G160" i="4"/>
  <c r="I156" i="4"/>
  <c r="J156" i="4" s="1"/>
  <c r="G156" i="4"/>
  <c r="I153" i="4"/>
  <c r="J153" i="4" s="1"/>
  <c r="G153" i="4"/>
  <c r="I151" i="4"/>
  <c r="J151" i="4" s="1"/>
  <c r="G151" i="4"/>
  <c r="G145" i="4"/>
  <c r="G76" i="4"/>
  <c r="G74" i="4"/>
  <c r="I65" i="4"/>
  <c r="I64" i="4" s="1"/>
  <c r="G65" i="4"/>
  <c r="G64" i="4" s="1"/>
  <c r="I62" i="4"/>
  <c r="J62" i="4" s="1"/>
  <c r="G62" i="4"/>
  <c r="I60" i="4"/>
  <c r="J60" i="4" s="1"/>
  <c r="G60" i="4"/>
  <c r="I58" i="4"/>
  <c r="J58" i="4" s="1"/>
  <c r="G58" i="4"/>
  <c r="I56" i="4"/>
  <c r="J56" i="4" s="1"/>
  <c r="G56" i="4"/>
  <c r="I53" i="4"/>
  <c r="J53" i="4" s="1"/>
  <c r="G53" i="4"/>
  <c r="I51" i="4"/>
  <c r="J51" i="4" s="1"/>
  <c r="G51" i="4"/>
  <c r="I49" i="4"/>
  <c r="J49" i="4" s="1"/>
  <c r="G49" i="4"/>
  <c r="I45" i="4"/>
  <c r="G45" i="4"/>
  <c r="G20" i="4"/>
  <c r="J559" i="4" l="1"/>
  <c r="I548" i="4"/>
  <c r="I547" i="4" s="1"/>
  <c r="J45" i="4"/>
  <c r="I536" i="4"/>
  <c r="J537" i="4"/>
  <c r="I497" i="4"/>
  <c r="J497" i="4" s="1"/>
  <c r="J498" i="4"/>
  <c r="I488" i="4"/>
  <c r="J488" i="4" s="1"/>
  <c r="J489" i="4"/>
  <c r="I478" i="4"/>
  <c r="J478" i="4" s="1"/>
  <c r="J481" i="4"/>
  <c r="I471" i="4"/>
  <c r="J472" i="4"/>
  <c r="I457" i="4"/>
  <c r="I456" i="4" s="1"/>
  <c r="J456" i="4" s="1"/>
  <c r="J460" i="4"/>
  <c r="I389" i="4"/>
  <c r="J389" i="4" s="1"/>
  <c r="J400" i="4"/>
  <c r="J64" i="4"/>
  <c r="J65" i="4"/>
  <c r="I203" i="4"/>
  <c r="J203" i="4" s="1"/>
  <c r="J206" i="4"/>
  <c r="I265" i="4"/>
  <c r="J265" i="4" s="1"/>
  <c r="J266" i="4"/>
  <c r="G548" i="4"/>
  <c r="G547" i="4" s="1"/>
  <c r="I483" i="4"/>
  <c r="G483" i="4"/>
  <c r="G477" i="4" s="1"/>
  <c r="G470" i="4"/>
  <c r="G457" i="4"/>
  <c r="G456" i="4" s="1"/>
  <c r="G389" i="4"/>
  <c r="G388" i="4" s="1"/>
  <c r="G381" i="4"/>
  <c r="I361" i="4"/>
  <c r="J361" i="4" s="1"/>
  <c r="G361" i="4"/>
  <c r="G241" i="4"/>
  <c r="I241" i="4"/>
  <c r="J241" i="4" s="1"/>
  <c r="G67" i="4"/>
  <c r="I20" i="4"/>
  <c r="J20" i="4" s="1"/>
  <c r="G356" i="4"/>
  <c r="G48" i="4"/>
  <c r="I48" i="4"/>
  <c r="J48" i="4" s="1"/>
  <c r="I356" i="4"/>
  <c r="J356" i="4" s="1"/>
  <c r="I224" i="4"/>
  <c r="J224" i="4" s="1"/>
  <c r="G224" i="4"/>
  <c r="I381" i="4"/>
  <c r="J381" i="4" s="1"/>
  <c r="I141" i="4"/>
  <c r="J141" i="4" s="1"/>
  <c r="I55" i="4"/>
  <c r="J55" i="4" s="1"/>
  <c r="I423" i="4"/>
  <c r="G141" i="4"/>
  <c r="G55" i="4"/>
  <c r="I44" i="4" l="1"/>
  <c r="J44" i="4" s="1"/>
  <c r="J547" i="4"/>
  <c r="J548" i="4"/>
  <c r="I507" i="4"/>
  <c r="J507" i="4" s="1"/>
  <c r="J536" i="4"/>
  <c r="I477" i="4"/>
  <c r="J477" i="4" s="1"/>
  <c r="J483" i="4"/>
  <c r="I470" i="4"/>
  <c r="J470" i="4" s="1"/>
  <c r="J471" i="4"/>
  <c r="J457" i="4"/>
  <c r="I422" i="4"/>
  <c r="J423" i="4"/>
  <c r="G140" i="4"/>
  <c r="G314" i="4"/>
  <c r="I140" i="4"/>
  <c r="J140" i="4" s="1"/>
  <c r="G44" i="4"/>
  <c r="I314" i="4"/>
  <c r="J314" i="4" s="1"/>
  <c r="I388" i="4" l="1"/>
  <c r="J388" i="4" s="1"/>
  <c r="J422" i="4"/>
  <c r="G565" i="4"/>
  <c r="G579" i="4" s="1"/>
  <c r="I565" i="4" l="1"/>
  <c r="G569" i="4"/>
  <c r="I569" i="4" l="1"/>
  <c r="I579" i="4"/>
  <c r="J565" i="4"/>
</calcChain>
</file>

<file path=xl/sharedStrings.xml><?xml version="1.0" encoding="utf-8"?>
<sst xmlns="http://schemas.openxmlformats.org/spreadsheetml/2006/main" count="2486" uniqueCount="497">
  <si>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</si>
  <si>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</si>
  <si>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</si>
  <si>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</si>
  <si>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</si>
  <si>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</si>
  <si>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</si>
  <si>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</si>
  <si>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</si>
  <si>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</si>
  <si>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</si>
  <si>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</si>
  <si>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</si>
  <si>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244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</si>
  <si>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</si>
  <si>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</si>
  <si>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</si>
  <si>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</si>
  <si>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</si>
  <si>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</si>
  <si>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</si>
  <si>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</si>
  <si>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</si>
  <si>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</si>
  <si>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</si>
  <si>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</si>
  <si>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</si>
  <si>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</si>
  <si>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</si>
  <si>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</si>
  <si>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</si>
  <si>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</si>
  <si>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</si>
  <si>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</si>
  <si>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</si>
  <si>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</si>
  <si>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</si>
  <si>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Реализация программ (проектов) инициативного бюджетирования</t>
  </si>
  <si>
    <t>0503</t>
  </si>
  <si>
    <t>03009 S587D</t>
  </si>
  <si>
    <t>03009 S587Б</t>
  </si>
  <si>
    <t>03009 S587Г</t>
  </si>
  <si>
    <t>03009 S587Д</t>
  </si>
  <si>
    <t>03009 S587Ж</t>
  </si>
  <si>
    <t>03009 S587Л</t>
  </si>
  <si>
    <t>03009 S587Н</t>
  </si>
  <si>
    <t>03009 S587П</t>
  </si>
  <si>
    <t>03009 S587Ч</t>
  </si>
  <si>
    <t>03009 S587Ш</t>
  </si>
  <si>
    <t>03009 S587Э</t>
  </si>
  <si>
    <t>03009 S587Я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</si>
  <si>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</si>
  <si>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</si>
  <si>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</si>
  <si>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</si>
  <si>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</si>
  <si>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</si>
  <si>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</si>
  <si>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</si>
  <si>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</si>
  <si>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</si>
  <si>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</si>
  <si>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</si>
  <si>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</si>
  <si>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</si>
  <si>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</si>
  <si>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</si>
  <si>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</si>
  <si>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</si>
  <si>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05001 S4820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</si>
  <si>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</si>
  <si>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</si>
  <si>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</si>
  <si>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05001 S4880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</si>
  <si>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</si>
  <si>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</si>
  <si>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</si>
  <si>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</si>
  <si>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</si>
  <si>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</si>
  <si>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</si>
  <si>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S4820</t>
  </si>
  <si>
    <t>05002 S4860</t>
  </si>
  <si>
    <t>05002 S4880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</si>
  <si>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</si>
  <si>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</si>
  <si>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</si>
  <si>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</si>
  <si>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</si>
  <si>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</si>
  <si>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</si>
  <si>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</si>
  <si>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</si>
  <si>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</si>
  <si>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</si>
  <si>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</si>
  <si>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</si>
  <si>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</si>
  <si>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</si>
  <si>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</si>
  <si>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</si>
  <si>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</si>
  <si>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</si>
  <si>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</si>
  <si>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</si>
  <si>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</si>
  <si>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</si>
  <si>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</si>
  <si>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</si>
  <si>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</si>
  <si>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</si>
  <si>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</si>
  <si>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</si>
  <si>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05007 S587J</t>
  </si>
  <si>
    <t>05007 S587N</t>
  </si>
  <si>
    <t>05007 S587Q</t>
  </si>
  <si>
    <t>05007 S587W</t>
  </si>
  <si>
    <t>05007 S587М</t>
  </si>
  <si>
    <t>05007 S587Ф</t>
  </si>
  <si>
    <t>05007 S587Ю</t>
  </si>
  <si>
    <t>050Е2 54910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</si>
  <si>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</si>
  <si>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</si>
  <si>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</si>
  <si>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</si>
  <si>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</si>
  <si>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</si>
  <si>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</si>
  <si>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</si>
  <si>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</si>
  <si>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</si>
  <si>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</si>
  <si>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S1310</t>
  </si>
  <si>
    <t>06001 S587V</t>
  </si>
  <si>
    <t>06001 S587Z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</si>
  <si>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</si>
  <si>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</si>
  <si>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</si>
  <si>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</si>
  <si>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</si>
  <si>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</si>
  <si>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</si>
  <si>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</si>
  <si>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</si>
  <si>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</si>
  <si>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</si>
  <si>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09502</t>
  </si>
  <si>
    <t>081F3 09602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</si>
  <si>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</si>
  <si>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</si>
  <si>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</si>
  <si>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</si>
  <si>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</si>
  <si>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</si>
  <si>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</si>
  <si>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08001 81880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</si>
  <si>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</si>
  <si>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</si>
  <si>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 xml:space="preserve">Приобретение специализированной техники для предприятий жилищно-коммунального комплекса </t>
  </si>
  <si>
    <t>08002 81850</t>
  </si>
  <si>
    <t>08002 S3430</t>
  </si>
  <si>
    <t>08002 81680</t>
  </si>
  <si>
    <t>Региональный проект "Чистая вода (Брянская область)"</t>
  </si>
  <si>
    <t>080F5 52430</t>
  </si>
  <si>
    <t>09001 82420</t>
  </si>
  <si>
    <t>09001 83270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</si>
  <si>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</si>
  <si>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</si>
  <si>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</si>
  <si>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</si>
  <si>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</si>
  <si>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</si>
  <si>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</si>
  <si>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</si>
  <si>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</si>
  <si>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</si>
  <si>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</si>
  <si>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</si>
  <si>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</si>
  <si>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</si>
  <si>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</si>
  <si>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</si>
  <si>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</si>
  <si>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14002 S1270</t>
  </si>
  <si>
    <t>Отдельные мероприятия по развитию спорта</t>
  </si>
  <si>
    <t>14002 S7640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</si>
  <si>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</si>
  <si>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14002 S7690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</si>
  <si>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</si>
  <si>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</si>
  <si>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</si>
  <si>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</si>
  <si>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</si>
  <si>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</si>
  <si>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</si>
  <si>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</si>
  <si>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</si>
  <si>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</si>
  <si>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Начальник финансового управления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</si>
  <si>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</si>
  <si>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</si>
  <si>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</si>
  <si>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</si>
  <si>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</si>
  <si>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</si>
  <si>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</si>
  <si>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</si>
  <si>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</si>
  <si>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</si>
  <si>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</si>
  <si>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</si>
  <si>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</si>
  <si>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</si>
  <si>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</si>
  <si>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</si>
  <si>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</si>
  <si>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</si>
  <si>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</si>
  <si>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</si>
  <si>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</si>
  <si>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</si>
  <si>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</si>
  <si>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</si>
  <si>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</si>
  <si>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</si>
  <si>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</si>
  <si>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</si>
  <si>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</si>
  <si>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</si>
  <si>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</si>
  <si>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</si>
  <si>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</si>
  <si>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</si>
  <si>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</si>
  <si>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</si>
  <si>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</si>
  <si>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</si>
  <si>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</si>
  <si>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</si>
  <si>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</si>
  <si>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</si>
  <si>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</si>
  <si>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</si>
  <si>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</si>
  <si>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</si>
  <si>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</si>
  <si>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</si>
  <si>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</si>
  <si>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</si>
  <si>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</si>
  <si>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</si>
  <si>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</si>
  <si>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</si>
  <si>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</si>
  <si>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</si>
  <si>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</si>
  <si>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</si>
  <si>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</si>
  <si>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</si>
  <si>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</si>
  <si>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</si>
  <si>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</si>
  <si>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</si>
  <si>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</si>
  <si>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</si>
  <si>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</si>
  <si>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</si>
  <si>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</si>
  <si>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</si>
  <si>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</si>
  <si>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</si>
  <si>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</si>
  <si>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</si>
  <si>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</si>
  <si>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</si>
  <si>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</si>
  <si>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</si>
  <si>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</si>
  <si>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</si>
  <si>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</si>
  <si>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</si>
  <si>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</si>
  <si>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</si>
  <si>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</si>
  <si>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</si>
  <si>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</si>
  <si>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</si>
  <si>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</si>
  <si>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</si>
  <si>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</si>
  <si>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</si>
  <si>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</si>
  <si>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</si>
  <si>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</si>
  <si>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</si>
  <si>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</si>
  <si>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</si>
  <si>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</si>
  <si>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</si>
  <si>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</si>
  <si>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</si>
  <si>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05110 98006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</si>
  <si>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</si>
  <si>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</si>
  <si>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</si>
  <si>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Приведение в нормативное состояние автомобильных дорог и искусственных дорожных сооружений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</si>
  <si>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</si>
  <si>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</si>
  <si>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</si>
  <si>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</si>
  <si>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</si>
  <si>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</si>
  <si>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</si>
  <si>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</si>
  <si>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</si>
  <si>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</si>
  <si>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</si>
  <si>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Подпрограмма "Внешнее благоустройство территории горда Брянска"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</si>
  <si>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</si>
  <si>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</si>
  <si>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</si>
  <si>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</si>
  <si>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Исполнено на                  1 февраля                             2023 г.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</si>
  <si>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</si>
  <si>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</si>
  <si>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</si>
  <si>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</si>
  <si>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</si>
  <si>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</si>
  <si>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</si>
  <si>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</si>
  <si>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</si>
  <si>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</si>
  <si>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</si>
  <si>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</si>
  <si>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</si>
  <si>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</si>
  <si>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021R1 53940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</si>
  <si>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</si>
  <si>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</si>
  <si>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</si>
  <si>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</si>
  <si>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</si>
  <si>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</si>
  <si>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</si>
  <si>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</si>
  <si>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</si>
  <si>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</si>
  <si>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</si>
  <si>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</si>
  <si>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</si>
  <si>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</si>
  <si>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</si>
  <si>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</si>
  <si>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</si>
  <si>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</si>
  <si>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</si>
  <si>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</si>
  <si>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</si>
  <si>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</si>
  <si>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</si>
  <si>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</si>
  <si>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</si>
  <si>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03413 80700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</si>
  <si>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</si>
  <si>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</si>
  <si>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</si>
  <si>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</si>
  <si>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</si>
  <si>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</si>
  <si>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</si>
  <si>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</si>
  <si>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</si>
  <si>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</si>
  <si>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</si>
  <si>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</si>
  <si>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</si>
  <si>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</si>
  <si>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</si>
  <si>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</si>
  <si>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</si>
  <si>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</si>
  <si>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</si>
  <si>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</si>
  <si>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</si>
  <si>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</si>
  <si>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</si>
  <si>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</si>
  <si>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</si>
  <si>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</si>
  <si>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</si>
  <si>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</si>
  <si>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</si>
  <si>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</si>
  <si>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</si>
  <si>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</si>
  <si>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</si>
  <si>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</si>
  <si>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</si>
  <si>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</si>
  <si>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</si>
  <si>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</si>
  <si>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</si>
  <si>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</si>
  <si>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</si>
  <si>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</si>
  <si>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</si>
  <si>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</si>
  <si>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</si>
  <si>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</si>
  <si>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</si>
  <si>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</si>
  <si>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</si>
  <si>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</si>
  <si>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</si>
  <si>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</si>
  <si>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</si>
  <si>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</si>
  <si>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</si>
  <si>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</si>
  <si>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</si>
  <si>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</si>
  <si>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</si>
  <si>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</si>
  <si>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</si>
  <si>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</si>
  <si>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</si>
  <si>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</si>
  <si>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</si>
  <si>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</si>
  <si>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</si>
  <si>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</si>
  <si>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</si>
  <si>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</si>
  <si>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</si>
  <si>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</si>
  <si>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</si>
  <si>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</si>
  <si>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</si>
  <si>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</si>
  <si>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</si>
  <si>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</si>
  <si>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</si>
  <si>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</si>
  <si>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</si>
  <si>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</si>
  <si>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</si>
  <si>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</si>
  <si>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</si>
  <si>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</si>
  <si>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</si>
  <si>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</si>
  <si>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</si>
  <si>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</si>
  <si>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</si>
  <si>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</si>
  <si>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</si>
  <si>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</si>
  <si>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</si>
  <si>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</si>
  <si>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</si>
  <si>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</si>
  <si>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</si>
  <si>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</si>
  <si>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</si>
  <si>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</si>
  <si>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</si>
  <si>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</si>
  <si>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</si>
  <si>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</si>
  <si>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</si>
  <si>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</si>
  <si>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</si>
  <si>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</si>
  <si>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</si>
  <si>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</si>
  <si>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</si>
  <si>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</si>
  <si>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Исполнено на                  1 марта                             2023 г.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</si>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</sst>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</fills>
  <borders count="1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9" fillId="0" borderId="0">
      <alignment horizontal="left" wrapText="1"/>
    </xf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0" applyNumberFormat="0" applyBorder="0" applyAlignment="0" applyProtection="0"/>
    <xf numFmtId="0" fontId="26" fillId="0" borderId="0"/>
    <xf numFmtId="0" fontId="27" fillId="0" borderId="0"/>
    <xf numFmtId="0" fontId="28" fillId="17" borderId="55" applyNumberFormat="0" applyAlignment="0" applyProtection="0"/>
    <xf numFmtId="0" fontId="29" fillId="18" borderId="56" applyNumberFormat="0" applyAlignment="0" applyProtection="0"/>
    <xf numFmtId="0" fontId="26" fillId="0" borderId="0"/>
    <xf numFmtId="0" fontId="27" fillId="0" borderId="0"/>
    <xf numFmtId="0" fontId="30" fillId="0" borderId="0" applyNumberFormat="0" applyFill="0" applyBorder="0" applyAlignment="0" applyProtection="0"/>
    <xf numFmtId="0" fontId="31" fillId="19" borderId="0" applyNumberFormat="0" applyBorder="0" applyAlignment="0" applyProtection="0"/>
    <xf numFmtId="0" fontId="32" fillId="0" borderId="57" applyNumberFormat="0" applyFill="0" applyAlignment="0" applyProtection="0"/>
    <xf numFmtId="0" fontId="33" fillId="0" borderId="58" applyNumberFormat="0" applyFill="0" applyAlignment="0" applyProtection="0"/>
    <xf numFmtId="0" fontId="34" fillId="0" borderId="5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55" applyNumberFormat="0" applyAlignment="0" applyProtection="0"/>
    <xf numFmtId="0" fontId="36" fillId="0" borderId="60" applyNumberFormat="0" applyFill="0" applyAlignment="0" applyProtection="0"/>
    <xf numFmtId="0" fontId="37" fillId="9" borderId="0" applyNumberFormat="0" applyBorder="0" applyAlignment="0" applyProtection="0"/>
    <xf numFmtId="0" fontId="26" fillId="5" borderId="61" applyNumberFormat="0" applyFont="0" applyAlignment="0" applyProtection="0"/>
    <xf numFmtId="0" fontId="38" fillId="17" borderId="62" applyNumberFormat="0" applyAlignment="0" applyProtection="0"/>
    <xf numFmtId="0" fontId="39" fillId="0" borderId="0"/>
    <xf numFmtId="0" fontId="40" fillId="0" borderId="0"/>
    <xf numFmtId="0" fontId="39" fillId="0" borderId="0"/>
    <xf numFmtId="0" fontId="40" fillId="0" borderId="0"/>
    <xf numFmtId="0" fontId="41" fillId="0" borderId="0" applyNumberFormat="0" applyFill="0" applyBorder="0" applyAlignment="0" applyProtection="0"/>
    <xf numFmtId="0" fontId="42" fillId="0" borderId="63" applyNumberFormat="0" applyFill="0" applyAlignment="0" applyProtection="0"/>
    <xf numFmtId="0" fontId="26" fillId="0" borderId="0"/>
    <xf numFmtId="0" fontId="27" fillId="0" borderId="0"/>
    <xf numFmtId="0" fontId="43" fillId="0" borderId="0" applyNumberFormat="0" applyFill="0" applyBorder="0" applyAlignment="0" applyProtection="0"/>
    <xf numFmtId="0" fontId="19" fillId="20" borderId="0"/>
    <xf numFmtId="0" fontId="40" fillId="21" borderId="0"/>
    <xf numFmtId="0" fontId="19" fillId="0" borderId="0">
      <alignment wrapText="1"/>
    </xf>
    <xf numFmtId="0" fontId="40" fillId="0" borderId="50">
      <alignment horizontal="center" vertical="center" wrapText="1"/>
    </xf>
    <xf numFmtId="0" fontId="44" fillId="0" borderId="0">
      <alignment horizontal="center" wrapText="1"/>
    </xf>
    <xf numFmtId="1" fontId="40" fillId="0" borderId="50">
      <alignment horizontal="left" vertical="top" wrapText="1" indent="2"/>
    </xf>
    <xf numFmtId="0" fontId="44" fillId="0" borderId="0">
      <alignment horizontal="center"/>
    </xf>
    <xf numFmtId="0" fontId="40" fillId="0" borderId="0"/>
    <xf numFmtId="0" fontId="19" fillId="0" borderId="0">
      <alignment horizontal="right"/>
    </xf>
    <xf numFmtId="0" fontId="40" fillId="0" borderId="50">
      <alignment horizontal="center" vertical="center" wrapText="1"/>
    </xf>
    <xf numFmtId="0" fontId="19" fillId="20" borderId="64"/>
    <xf numFmtId="1" fontId="40" fillId="0" borderId="50">
      <alignment horizontal="center" vertical="top" shrinkToFit="1"/>
    </xf>
    <xf numFmtId="0" fontId="19" fillId="0" borderId="33">
      <alignment horizontal="center" vertical="center" wrapText="1"/>
    </xf>
    <xf numFmtId="0" fontId="40" fillId="0" borderId="50">
      <alignment horizontal="center" vertical="center" wrapText="1"/>
    </xf>
    <xf numFmtId="0" fontId="19" fillId="20" borderId="65"/>
    <xf numFmtId="0" fontId="40" fillId="0" borderId="50">
      <alignment horizontal="center" vertical="center" wrapText="1"/>
    </xf>
    <xf numFmtId="49" fontId="19" fillId="0" borderId="33">
      <alignment horizontal="left" vertical="top" wrapText="1" indent="2"/>
    </xf>
    <xf numFmtId="0" fontId="40" fillId="0" borderId="50">
      <alignment horizontal="center" vertical="center" wrapText="1"/>
    </xf>
    <xf numFmtId="0" fontId="45" fillId="0" borderId="33">
      <alignment horizontal="left"/>
    </xf>
    <xf numFmtId="0" fontId="40" fillId="0" borderId="50">
      <alignment horizontal="center" vertical="center" wrapText="1"/>
    </xf>
    <xf numFmtId="0" fontId="19" fillId="20" borderId="66"/>
    <xf numFmtId="0" fontId="40" fillId="0" borderId="50">
      <alignment horizontal="center" vertical="center" wrapText="1"/>
    </xf>
    <xf numFmtId="0" fontId="19" fillId="0" borderId="0"/>
    <xf numFmtId="0" fontId="40" fillId="0" borderId="50">
      <alignment horizontal="center" vertical="center" wrapText="1"/>
    </xf>
    <xf numFmtId="0" fontId="19" fillId="0" borderId="0">
      <alignment horizontal="left" wrapText="1"/>
    </xf>
    <xf numFmtId="0" fontId="40" fillId="21" borderId="0">
      <alignment shrinkToFit="1"/>
    </xf>
    <xf numFmtId="49" fontId="19" fillId="0" borderId="33">
      <alignment horizontal="center" vertical="top" shrinkToFit="1"/>
    </xf>
    <xf numFmtId="0" fontId="40" fillId="0" borderId="50">
      <alignment horizontal="center" vertical="center" wrapText="1"/>
    </xf>
    <xf numFmtId="4" fontId="19" fillId="0" borderId="33">
      <alignment horizontal="right" vertical="top" shrinkToFit="1"/>
    </xf>
    <xf numFmtId="0" fontId="40" fillId="0" borderId="50">
      <alignment horizontal="center" vertical="center" wrapText="1"/>
    </xf>
    <xf numFmtId="4" fontId="45" fillId="5" borderId="33">
      <alignment horizontal="right" vertical="top" shrinkToFit="1"/>
    </xf>
    <xf numFmtId="0" fontId="40" fillId="0" borderId="50">
      <alignment horizontal="center" vertical="center" wrapText="1"/>
    </xf>
    <xf numFmtId="0" fontId="19" fillId="0" borderId="33">
      <alignment horizontal="center" vertical="center" wrapText="1"/>
    </xf>
    <xf numFmtId="0" fontId="46" fillId="0" borderId="50">
      <alignment horizontal="left"/>
    </xf>
    <xf numFmtId="0" fontId="40" fillId="0" borderId="50">
      <alignment horizontal="center" vertical="center" wrapText="1"/>
    </xf>
    <xf numFmtId="10" fontId="19" fillId="0" borderId="33">
      <alignment horizontal="right" vertical="top" shrinkToFit="1"/>
    </xf>
    <xf numFmtId="4" fontId="40" fillId="0" borderId="50">
      <alignment horizontal="right" vertical="top" shrinkToFit="1"/>
    </xf>
    <xf numFmtId="10" fontId="45" fillId="5" borderId="33">
      <alignment horizontal="right" vertical="top" shrinkToFit="1"/>
    </xf>
    <xf numFmtId="4" fontId="46" fillId="2" borderId="50">
      <alignment horizontal="right" vertical="top" shrinkToFit="1"/>
    </xf>
    <xf numFmtId="0" fontId="44" fillId="0" borderId="0">
      <alignment horizontal="center" wrapText="1"/>
    </xf>
    <xf numFmtId="0" fontId="40" fillId="0" borderId="0">
      <alignment wrapText="1"/>
    </xf>
    <xf numFmtId="0" fontId="44" fillId="0" borderId="0">
      <alignment horizontal="center"/>
    </xf>
    <xf numFmtId="0" fontId="40" fillId="0" borderId="50">
      <alignment horizontal="center" vertical="center" wrapText="1"/>
    </xf>
    <xf numFmtId="0" fontId="45" fillId="0" borderId="33">
      <alignment vertical="top" wrapText="1"/>
    </xf>
    <xf numFmtId="0" fontId="40" fillId="0" borderId="50">
      <alignment horizontal="center" vertical="center" wrapText="1"/>
    </xf>
    <xf numFmtId="4" fontId="45" fillId="22" borderId="33">
      <alignment horizontal="right" vertical="top" shrinkToFit="1"/>
    </xf>
    <xf numFmtId="0" fontId="40" fillId="0" borderId="50">
      <alignment horizontal="center" vertical="center" wrapText="1"/>
    </xf>
    <xf numFmtId="10" fontId="45" fillId="22" borderId="33">
      <alignment horizontal="right" vertical="top" shrinkToFi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0">
      <alignment horizontal="left" wrapText="1"/>
    </xf>
    <xf numFmtId="10" fontId="40" fillId="0" borderId="50">
      <alignment horizontal="right" vertical="top" shrinkToFit="1"/>
    </xf>
    <xf numFmtId="10" fontId="46" fillId="2" borderId="50">
      <alignment horizontal="right" vertical="top" shrinkToFit="1"/>
    </xf>
    <xf numFmtId="0" fontId="47" fillId="0" borderId="0">
      <alignment horizontal="center" wrapText="1"/>
    </xf>
    <xf numFmtId="0" fontId="47" fillId="0" borderId="0">
      <alignment horizontal="center"/>
    </xf>
    <xf numFmtId="0" fontId="40" fillId="0" borderId="0">
      <alignment horizontal="right"/>
    </xf>
    <xf numFmtId="0" fontId="40" fillId="0" borderId="0">
      <alignment vertical="top"/>
    </xf>
    <xf numFmtId="0" fontId="46" fillId="0" borderId="50">
      <alignment vertical="top" wrapText="1"/>
    </xf>
    <xf numFmtId="0" fontId="40" fillId="21" borderId="0">
      <alignment horizontal="center"/>
    </xf>
    <xf numFmtId="0" fontId="40" fillId="21" borderId="0">
      <alignment horizontal="left"/>
    </xf>
    <xf numFmtId="4" fontId="46" fillId="23" borderId="50">
      <alignment horizontal="right" vertical="top" shrinkToFit="1"/>
    </xf>
    <xf numFmtId="10" fontId="46" fillId="23" borderId="50">
      <alignment horizontal="right" vertical="top" shrinkToFit="1"/>
    </xf>
    <xf numFmtId="0" fontId="27" fillId="0" borderId="0"/>
    <xf numFmtId="0" fontId="1" fillId="0" borderId="0"/>
    <xf numFmtId="0" fontId="48" fillId="0" borderId="0">
      <alignment vertical="top" wrapText="1"/>
    </xf>
  </cellStyleXfs>
  <cellXfs count="541">
    <xf numFmtId="0" fontId="0" fillId="0" borderId="0" xfId="0"/>
    <xf numFmtId="0" fontId="0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8" fillId="0" borderId="0" xfId="0" applyFont="1"/>
    <xf numFmtId="0" fontId="3" fillId="0" borderId="0" xfId="0" applyFont="1"/>
    <xf numFmtId="0" fontId="10" fillId="0" borderId="0" xfId="0" applyFont="1"/>
    <xf numFmtId="49" fontId="0" fillId="0" borderId="7" xfId="0" applyNumberFormat="1" applyFont="1" applyFill="1" applyBorder="1" applyAlignment="1">
      <alignment horizontal="center" vertical="center"/>
    </xf>
    <xf numFmtId="0" fontId="9" fillId="0" borderId="0" xfId="0" applyFont="1"/>
    <xf numFmtId="0" fontId="18" fillId="0" borderId="0" xfId="0" applyFont="1"/>
    <xf numFmtId="49" fontId="11" fillId="0" borderId="33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5" fillId="0" borderId="0" xfId="0" applyFont="1"/>
    <xf numFmtId="49" fontId="0" fillId="0" borderId="43" xfId="0" applyNumberFormat="1" applyFont="1" applyFill="1" applyBorder="1" applyAlignment="1">
      <alignment horizontal="center" vertical="center"/>
    </xf>
    <xf numFmtId="49" fontId="0" fillId="0" borderId="43" xfId="0" applyNumberForma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11" fillId="0" borderId="47" xfId="0" applyNumberFormat="1" applyFont="1" applyFill="1" applyBorder="1" applyAlignment="1">
      <alignment horizontal="center" vertical="center" wrapText="1"/>
    </xf>
    <xf numFmtId="49" fontId="11" fillId="0" borderId="36" xfId="0" applyNumberFormat="1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/>
    </xf>
    <xf numFmtId="0" fontId="18" fillId="0" borderId="46" xfId="0" applyFont="1" applyFill="1" applyBorder="1" applyAlignment="1">
      <alignment horizontal="center" vertical="center"/>
    </xf>
    <xf numFmtId="0" fontId="20" fillId="0" borderId="0" xfId="0" applyFont="1"/>
    <xf numFmtId="0" fontId="0" fillId="0" borderId="46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22" fillId="0" borderId="0" xfId="0" applyFont="1"/>
    <xf numFmtId="0" fontId="12" fillId="0" borderId="0" xfId="0" applyFont="1"/>
    <xf numFmtId="49" fontId="0" fillId="0" borderId="51" xfId="0" applyNumberFormat="1" applyFont="1" applyFill="1" applyBorder="1" applyAlignment="1">
      <alignment horizontal="center" vertical="center"/>
    </xf>
    <xf numFmtId="49" fontId="11" fillId="0" borderId="5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" fontId="0" fillId="0" borderId="0" xfId="0" applyNumberFormat="1" applyAlignment="1"/>
    <xf numFmtId="4" fontId="0" fillId="0" borderId="17" xfId="0" applyNumberFormat="1" applyFill="1" applyBorder="1" applyAlignment="1"/>
    <xf numFmtId="49" fontId="0" fillId="0" borderId="0" xfId="0" applyNumberFormat="1" applyFill="1" applyAlignment="1">
      <alignment horizontal="right" vertical="center"/>
    </xf>
    <xf numFmtId="4" fontId="0" fillId="0" borderId="0" xfId="0" applyNumberFormat="1"/>
    <xf numFmtId="2" fontId="0" fillId="0" borderId="0" xfId="0" applyNumberFormat="1" applyAlignment="1">
      <alignment horizontal="right" vertical="center" wrapText="1"/>
    </xf>
    <xf numFmtId="10" fontId="0" fillId="0" borderId="17" xfId="0" applyNumberFormat="1" applyBorder="1" applyAlignment="1"/>
    <xf numFmtId="49" fontId="5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0" fontId="21" fillId="0" borderId="0" xfId="0" applyFont="1"/>
    <xf numFmtId="0" fontId="6" fillId="0" borderId="0" xfId="0" applyFont="1"/>
    <xf numFmtId="0" fontId="18" fillId="0" borderId="0" xfId="0" applyFont="1" applyFill="1"/>
    <xf numFmtId="4" fontId="0" fillId="0" borderId="0" xfId="0" applyNumberFormat="1" applyFont="1" applyFill="1"/>
    <xf numFmtId="0" fontId="20" fillId="0" borderId="46" xfId="0" applyFont="1" applyFill="1" applyBorder="1" applyAlignment="1">
      <alignment horizontal="center" vertical="center"/>
    </xf>
    <xf numFmtId="0" fontId="15" fillId="0" borderId="0" xfId="0" applyFont="1"/>
    <xf numFmtId="49" fontId="11" fillId="0" borderId="7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6" xfId="0" applyFont="1" applyFill="1" applyBorder="1" applyAlignment="1">
      <alignment horizontal="center" vertical="center"/>
    </xf>
    <xf numFmtId="0" fontId="0" fillId="0" borderId="49" xfId="0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11" fillId="0" borderId="75" xfId="0" applyNumberFormat="1" applyFont="1" applyFill="1" applyBorder="1" applyAlignment="1">
      <alignment horizontal="center" vertical="center"/>
    </xf>
    <xf numFmtId="0" fontId="11" fillId="0" borderId="46" xfId="0" applyFont="1" applyFill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17" fillId="24" borderId="11" xfId="0" applyNumberFormat="1" applyFont="1" applyFill="1" applyBorder="1" applyAlignment="1">
      <alignment horizontal="center" vertical="center" wrapText="1"/>
    </xf>
    <xf numFmtId="49" fontId="17" fillId="24" borderId="12" xfId="0" applyNumberFormat="1" applyFont="1" applyFill="1" applyBorder="1" applyAlignment="1">
      <alignment horizontal="center" vertical="center" wrapText="1"/>
    </xf>
    <xf numFmtId="49" fontId="12" fillId="26" borderId="11" xfId="0" applyNumberFormat="1" applyFont="1" applyFill="1" applyBorder="1" applyAlignment="1">
      <alignment horizontal="center" vertical="center" wrapText="1"/>
    </xf>
    <xf numFmtId="49" fontId="12" fillId="26" borderId="12" xfId="0" applyNumberFormat="1" applyFont="1" applyFill="1" applyBorder="1" applyAlignment="1">
      <alignment horizontal="center" vertical="center" wrapText="1"/>
    </xf>
    <xf numFmtId="49" fontId="12" fillId="26" borderId="13" xfId="0" applyNumberFormat="1" applyFont="1" applyFill="1" applyBorder="1" applyAlignment="1">
      <alignment horizontal="center" vertical="center" wrapText="1"/>
    </xf>
    <xf numFmtId="49" fontId="11" fillId="27" borderId="19" xfId="0" applyNumberFormat="1" applyFont="1" applyFill="1" applyBorder="1" applyAlignment="1">
      <alignment horizontal="center" vertical="center"/>
    </xf>
    <xf numFmtId="49" fontId="11" fillId="27" borderId="20" xfId="0" applyNumberFormat="1" applyFont="1" applyFill="1" applyBorder="1" applyAlignment="1">
      <alignment horizontal="center" vertical="center"/>
    </xf>
    <xf numFmtId="49" fontId="11" fillId="27" borderId="16" xfId="0" applyNumberFormat="1" applyFont="1" applyFill="1" applyBorder="1" applyAlignment="1">
      <alignment horizontal="center" vertical="center"/>
    </xf>
    <xf numFmtId="49" fontId="11" fillId="27" borderId="17" xfId="0" applyNumberFormat="1" applyFont="1" applyFill="1" applyBorder="1" applyAlignment="1">
      <alignment horizontal="center" vertical="center"/>
    </xf>
    <xf numFmtId="49" fontId="7" fillId="0" borderId="42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3" fillId="0" borderId="33" xfId="0" applyNumberFormat="1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7" fillId="25" borderId="15" xfId="0" applyNumberFormat="1" applyFont="1" applyFill="1" applyBorder="1" applyAlignment="1">
      <alignment horizontal="center" vertical="center" wrapText="1"/>
    </xf>
    <xf numFmtId="49" fontId="17" fillId="25" borderId="8" xfId="0" applyNumberFormat="1" applyFont="1" applyFill="1" applyBorder="1" applyAlignment="1">
      <alignment horizontal="center" vertical="center" wrapText="1"/>
    </xf>
    <xf numFmtId="49" fontId="13" fillId="28" borderId="43" xfId="0" applyNumberFormat="1" applyFont="1" applyFill="1" applyBorder="1" applyAlignment="1">
      <alignment horizontal="center" vertical="center"/>
    </xf>
    <xf numFmtId="49" fontId="13" fillId="28" borderId="33" xfId="0" applyNumberFormat="1" applyFont="1" applyFill="1" applyBorder="1" applyAlignment="1">
      <alignment horizontal="center" vertical="center"/>
    </xf>
    <xf numFmtId="49" fontId="7" fillId="27" borderId="42" xfId="0" applyNumberFormat="1" applyFont="1" applyFill="1" applyBorder="1" applyAlignment="1">
      <alignment horizontal="center" vertical="center"/>
    </xf>
    <xf numFmtId="49" fontId="7" fillId="27" borderId="32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49" fontId="0" fillId="0" borderId="42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3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3" fillId="28" borderId="82" xfId="0" applyNumberFormat="1" applyFont="1" applyFill="1" applyBorder="1" applyAlignment="1">
      <alignment horizontal="center" vertical="center"/>
    </xf>
    <xf numFmtId="49" fontId="13" fillId="28" borderId="83" xfId="0" applyNumberFormat="1" applyFont="1" applyFill="1" applyBorder="1" applyAlignment="1">
      <alignment horizontal="center" vertical="center"/>
    </xf>
    <xf numFmtId="49" fontId="13" fillId="28" borderId="84" xfId="0" applyNumberFormat="1" applyFont="1" applyFill="1" applyBorder="1" applyAlignment="1">
      <alignment horizontal="center" vertical="center"/>
    </xf>
    <xf numFmtId="49" fontId="13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11" fillId="0" borderId="45" xfId="0" applyNumberFormat="1" applyFont="1" applyFill="1" applyBorder="1" applyAlignment="1">
      <alignment horizontal="center" vertical="center"/>
    </xf>
    <xf numFmtId="49" fontId="11" fillId="0" borderId="40" xfId="0" applyNumberFormat="1" applyFont="1" applyFill="1" applyBorder="1" applyAlignment="1">
      <alignment horizontal="center" vertical="center"/>
    </xf>
    <xf numFmtId="4" fontId="17" fillId="24" borderId="14" xfId="0" applyNumberFormat="1" applyFont="1" applyFill="1" applyBorder="1" applyAlignment="1">
      <alignment horizontal="right" vertical="center" wrapText="1"/>
    </xf>
    <xf numFmtId="4" fontId="12" fillId="26" borderId="14" xfId="0" applyNumberFormat="1" applyFont="1" applyFill="1" applyBorder="1" applyAlignment="1">
      <alignment horizontal="right" vertical="center" wrapText="1"/>
    </xf>
    <xf numFmtId="4" fontId="3" fillId="27" borderId="85" xfId="0" applyNumberFormat="1" applyFont="1" applyFill="1" applyBorder="1" applyAlignment="1">
      <alignment horizontal="right" vertical="center" wrapText="1"/>
    </xf>
    <xf numFmtId="4" fontId="11" fillId="0" borderId="86" xfId="0" applyNumberFormat="1" applyFont="1" applyFill="1" applyBorder="1" applyAlignment="1">
      <alignment horizontal="right" vertical="center" wrapText="1"/>
    </xf>
    <xf numFmtId="4" fontId="11" fillId="0" borderId="87" xfId="0" applyNumberFormat="1" applyFont="1" applyFill="1" applyBorder="1" applyAlignment="1">
      <alignment horizontal="right" vertical="center" wrapText="1"/>
    </xf>
    <xf numFmtId="4" fontId="3" fillId="27" borderId="87" xfId="0" applyNumberFormat="1" applyFont="1" applyFill="1" applyBorder="1" applyAlignment="1">
      <alignment horizontal="right" vertical="center" wrapText="1"/>
    </xf>
    <xf numFmtId="4" fontId="3" fillId="27" borderId="88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Fill="1" applyBorder="1" applyAlignment="1">
      <alignment horizontal="right" vertical="center" wrapText="1"/>
    </xf>
    <xf numFmtId="4" fontId="11" fillId="0" borderId="89" xfId="0" applyNumberFormat="1" applyFont="1" applyFill="1" applyBorder="1" applyAlignment="1">
      <alignment horizontal="right" vertical="center" wrapText="1"/>
    </xf>
    <xf numFmtId="4" fontId="16" fillId="27" borderId="87" xfId="0" applyNumberFormat="1" applyFont="1" applyFill="1" applyBorder="1" applyAlignment="1">
      <alignment horizontal="right" vertical="center" wrapText="1"/>
    </xf>
    <xf numFmtId="4" fontId="11" fillId="0" borderId="87" xfId="0" applyNumberFormat="1" applyFont="1" applyFill="1" applyBorder="1" applyAlignment="1">
      <alignment vertical="center" wrapText="1"/>
    </xf>
    <xf numFmtId="4" fontId="7" fillId="27" borderId="87" xfId="0" applyNumberFormat="1" applyFont="1" applyFill="1" applyBorder="1" applyAlignment="1">
      <alignment horizontal="right" vertical="center" wrapText="1"/>
    </xf>
    <xf numFmtId="4" fontId="12" fillId="28" borderId="87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Fill="1" applyBorder="1" applyAlignment="1">
      <alignment vertical="center" wrapText="1"/>
    </xf>
    <xf numFmtId="49" fontId="13" fillId="28" borderId="90" xfId="0" applyNumberFormat="1" applyFont="1" applyFill="1" applyBorder="1" applyAlignment="1">
      <alignment horizontal="center" vertical="center"/>
    </xf>
    <xf numFmtId="49" fontId="7" fillId="27" borderId="91" xfId="0" applyNumberFormat="1" applyFont="1" applyFill="1" applyBorder="1" applyAlignment="1">
      <alignment horizontal="center" vertical="center"/>
    </xf>
    <xf numFmtId="49" fontId="11" fillId="0" borderId="92" xfId="0" applyNumberFormat="1" applyFont="1" applyFill="1" applyBorder="1" applyAlignment="1">
      <alignment horizontal="center" vertical="center"/>
    </xf>
    <xf numFmtId="49" fontId="13" fillId="28" borderId="92" xfId="0" applyNumberFormat="1" applyFont="1" applyFill="1" applyBorder="1" applyAlignment="1">
      <alignment horizontal="center" vertical="center"/>
    </xf>
    <xf numFmtId="49" fontId="13" fillId="28" borderId="18" xfId="0" applyNumberFormat="1" applyFont="1" applyFill="1" applyBorder="1" applyAlignment="1">
      <alignment horizontal="center" vertical="center"/>
    </xf>
    <xf numFmtId="49" fontId="11" fillId="0" borderId="93" xfId="0" applyNumberFormat="1" applyFont="1" applyFill="1" applyBorder="1" applyAlignment="1">
      <alignment horizontal="center" vertical="center"/>
    </xf>
    <xf numFmtId="4" fontId="11" fillId="0" borderId="31" xfId="0" applyNumberFormat="1" applyFont="1" applyFill="1" applyBorder="1" applyAlignment="1">
      <alignment horizontal="right" vertical="center" wrapText="1"/>
    </xf>
    <xf numFmtId="49" fontId="12" fillId="26" borderId="78" xfId="0" applyNumberFormat="1" applyFont="1" applyFill="1" applyBorder="1" applyAlignment="1">
      <alignment horizontal="center" vertical="center" wrapText="1"/>
    </xf>
    <xf numFmtId="49" fontId="12" fillId="26" borderId="79" xfId="0" applyNumberFormat="1" applyFont="1" applyFill="1" applyBorder="1" applyAlignment="1">
      <alignment horizontal="center" vertical="center" wrapText="1"/>
    </xf>
    <xf numFmtId="49" fontId="12" fillId="26" borderId="94" xfId="0" applyNumberFormat="1" applyFont="1" applyFill="1" applyBorder="1" applyAlignment="1">
      <alignment horizontal="center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49" fontId="12" fillId="26" borderId="17" xfId="0" applyNumberFormat="1" applyFont="1" applyFill="1" applyBorder="1" applyAlignment="1">
      <alignment horizontal="center" vertical="center" wrapText="1"/>
    </xf>
    <xf numFmtId="0" fontId="5" fillId="24" borderId="53" xfId="0" applyFont="1" applyFill="1" applyBorder="1" applyAlignment="1">
      <alignment horizontal="center" vertical="center"/>
    </xf>
    <xf numFmtId="0" fontId="5" fillId="25" borderId="53" xfId="0" applyFont="1" applyFill="1" applyBorder="1" applyAlignment="1">
      <alignment horizontal="center" vertical="center"/>
    </xf>
    <xf numFmtId="49" fontId="17" fillId="24" borderId="13" xfId="0" applyNumberFormat="1" applyFont="1" applyFill="1" applyBorder="1" applyAlignment="1">
      <alignment horizontal="center" vertical="center" wrapText="1"/>
    </xf>
    <xf numFmtId="49" fontId="11" fillId="27" borderId="21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27" borderId="18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7" fillId="25" borderId="77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12" fillId="26" borderId="16" xfId="0" applyNumberFormat="1" applyFont="1" applyFill="1" applyBorder="1" applyAlignment="1">
      <alignment horizontal="center" vertical="center" wrapText="1"/>
    </xf>
    <xf numFmtId="49" fontId="12" fillId="26" borderId="18" xfId="0" applyNumberFormat="1" applyFont="1" applyFill="1" applyBorder="1" applyAlignment="1">
      <alignment horizontal="center" vertical="center" wrapText="1"/>
    </xf>
    <xf numFmtId="49" fontId="11" fillId="0" borderId="91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11" fillId="0" borderId="30" xfId="0" applyNumberFormat="1" applyFont="1" applyFill="1" applyBorder="1" applyAlignment="1">
      <alignment horizontal="right" vertical="center" wrapText="1"/>
    </xf>
    <xf numFmtId="4" fontId="12" fillId="26" borderId="87" xfId="0" applyNumberFormat="1" applyFont="1" applyFill="1" applyBorder="1" applyAlignment="1">
      <alignment horizontal="right" vertical="center" wrapText="1"/>
    </xf>
    <xf numFmtId="4" fontId="7" fillId="27" borderId="85" xfId="0" applyNumberFormat="1" applyFont="1" applyFill="1" applyBorder="1" applyAlignment="1">
      <alignment horizontal="right" vertical="center" wrapText="1"/>
    </xf>
    <xf numFmtId="49" fontId="17" fillId="25" borderId="11" xfId="0" applyNumberFormat="1" applyFont="1" applyFill="1" applyBorder="1" applyAlignment="1">
      <alignment horizontal="center" vertical="center" wrapText="1"/>
    </xf>
    <xf numFmtId="49" fontId="17" fillId="25" borderId="12" xfId="0" applyNumberFormat="1" applyFont="1" applyFill="1" applyBorder="1" applyAlignment="1">
      <alignment horizontal="center" vertical="center" wrapText="1"/>
    </xf>
    <xf numFmtId="49" fontId="17" fillId="25" borderId="13" xfId="0" applyNumberFormat="1" applyFont="1" applyFill="1" applyBorder="1" applyAlignment="1">
      <alignment horizontal="center" vertical="center" wrapText="1"/>
    </xf>
    <xf numFmtId="4" fontId="17" fillId="25" borderId="14" xfId="0" applyNumberFormat="1" applyFont="1" applyFill="1" applyBorder="1" applyAlignment="1">
      <alignment horizontal="right" vertical="center" wrapText="1"/>
    </xf>
    <xf numFmtId="49" fontId="13" fillId="28" borderId="41" xfId="0" applyNumberFormat="1" applyFont="1" applyFill="1" applyBorder="1" applyAlignment="1">
      <alignment horizontal="center" vertical="center"/>
    </xf>
    <xf numFmtId="49" fontId="13" fillId="28" borderId="28" xfId="0" applyNumberFormat="1" applyFont="1" applyFill="1" applyBorder="1" applyAlignment="1">
      <alignment horizontal="center" vertical="center"/>
    </xf>
    <xf numFmtId="49" fontId="13" fillId="28" borderId="29" xfId="0" applyNumberFormat="1" applyFont="1" applyFill="1" applyBorder="1" applyAlignment="1">
      <alignment horizontal="center" vertical="center"/>
    </xf>
    <xf numFmtId="4" fontId="12" fillId="28" borderId="14" xfId="0" applyNumberFormat="1" applyFont="1" applyFill="1" applyBorder="1" applyAlignment="1">
      <alignment horizontal="right" vertical="center" wrapText="1"/>
    </xf>
    <xf numFmtId="4" fontId="17" fillId="25" borderId="53" xfId="0" applyNumberFormat="1" applyFont="1" applyFill="1" applyBorder="1" applyAlignment="1">
      <alignment horizontal="right" vertical="center" wrapText="1"/>
    </xf>
    <xf numFmtId="4" fontId="12" fillId="28" borderId="53" xfId="0" applyNumberFormat="1" applyFont="1" applyFill="1" applyBorder="1" applyAlignment="1">
      <alignment horizontal="right" vertical="center" wrapText="1"/>
    </xf>
    <xf numFmtId="4" fontId="14" fillId="0" borderId="87" xfId="0" applyNumberFormat="1" applyFont="1" applyFill="1" applyBorder="1" applyAlignment="1">
      <alignment horizontal="right" vertical="center" wrapText="1"/>
    </xf>
    <xf numFmtId="49" fontId="18" fillId="0" borderId="43" xfId="0" applyNumberFormat="1" applyFont="1" applyFill="1" applyBorder="1" applyAlignment="1">
      <alignment horizontal="center" vertical="center"/>
    </xf>
    <xf numFmtId="49" fontId="7" fillId="0" borderId="33" xfId="0" applyNumberFormat="1" applyFont="1" applyFill="1" applyBorder="1" applyAlignment="1">
      <alignment horizontal="center" vertical="center"/>
    </xf>
    <xf numFmtId="49" fontId="17" fillId="25" borderId="74" xfId="0" applyNumberFormat="1" applyFont="1" applyFill="1" applyBorder="1" applyAlignment="1">
      <alignment horizontal="center" vertical="center" wrapText="1"/>
    </xf>
    <xf numFmtId="49" fontId="7" fillId="27" borderId="73" xfId="0" applyNumberFormat="1" applyFont="1" applyFill="1" applyBorder="1" applyAlignment="1">
      <alignment horizontal="center" vertical="center"/>
    </xf>
    <xf numFmtId="49" fontId="13" fillId="28" borderId="69" xfId="0" applyNumberFormat="1" applyFont="1" applyFill="1" applyBorder="1" applyAlignment="1">
      <alignment horizontal="center" vertical="center"/>
    </xf>
    <xf numFmtId="2" fontId="17" fillId="25" borderId="14" xfId="0" applyNumberFormat="1" applyFont="1" applyFill="1" applyBorder="1" applyAlignment="1">
      <alignment horizontal="left" vertical="center" wrapText="1"/>
    </xf>
    <xf numFmtId="2" fontId="12" fillId="28" borderId="88" xfId="0" applyNumberFormat="1" applyFont="1" applyFill="1" applyBorder="1" applyAlignment="1">
      <alignment horizontal="left" vertical="center" wrapText="1"/>
    </xf>
    <xf numFmtId="2" fontId="7" fillId="27" borderId="85" xfId="0" applyNumberFormat="1" applyFont="1" applyFill="1" applyBorder="1" applyAlignment="1">
      <alignment horizontal="left" vertical="center" wrapText="1"/>
    </xf>
    <xf numFmtId="2" fontId="3" fillId="0" borderId="87" xfId="0" applyNumberFormat="1" applyFont="1" applyBorder="1" applyAlignment="1">
      <alignment horizontal="left" vertical="center" wrapText="1"/>
    </xf>
    <xf numFmtId="2" fontId="12" fillId="28" borderId="14" xfId="0" applyNumberFormat="1" applyFont="1" applyFill="1" applyBorder="1" applyAlignment="1">
      <alignment horizontal="left" vertical="center" wrapText="1"/>
    </xf>
    <xf numFmtId="2" fontId="3" fillId="0" borderId="31" xfId="0" applyNumberFormat="1" applyFont="1" applyBorder="1" applyAlignment="1">
      <alignment horizontal="left" vertical="center" wrapText="1"/>
    </xf>
    <xf numFmtId="49" fontId="7" fillId="0" borderId="43" xfId="0" applyNumberFormat="1" applyFont="1" applyFill="1" applyBorder="1" applyAlignment="1">
      <alignment horizontal="center" vertical="center"/>
    </xf>
    <xf numFmtId="49" fontId="8" fillId="0" borderId="43" xfId="0" applyNumberFormat="1" applyFont="1" applyFill="1" applyBorder="1" applyAlignment="1">
      <alignment horizontal="center" vertical="center"/>
    </xf>
    <xf numFmtId="49" fontId="7" fillId="0" borderId="18" xfId="0" applyNumberFormat="1" applyFont="1" applyFill="1" applyBorder="1" applyAlignment="1">
      <alignment horizontal="center" vertical="center"/>
    </xf>
    <xf numFmtId="4" fontId="7" fillId="0" borderId="87" xfId="0" applyNumberFormat="1" applyFont="1" applyFill="1" applyBorder="1" applyAlignment="1">
      <alignment horizontal="right" vertical="center" wrapText="1"/>
    </xf>
    <xf numFmtId="4" fontId="7" fillId="27" borderId="81" xfId="0" applyNumberFormat="1" applyFont="1" applyFill="1" applyBorder="1" applyAlignment="1">
      <alignment horizontal="right" vertical="center" wrapText="1"/>
    </xf>
    <xf numFmtId="4" fontId="12" fillId="0" borderId="87" xfId="0" applyNumberFormat="1" applyFont="1" applyFill="1" applyBorder="1" applyAlignment="1">
      <alignment horizontal="right" vertical="center" wrapText="1"/>
    </xf>
    <xf numFmtId="2" fontId="12" fillId="26" borderId="27" xfId="0" applyNumberFormat="1" applyFont="1" applyFill="1" applyBorder="1" applyAlignment="1">
      <alignment horizontal="left" vertical="center" wrapText="1"/>
    </xf>
    <xf numFmtId="2" fontId="7" fillId="27" borderId="87" xfId="0" applyNumberFormat="1" applyFont="1" applyFill="1" applyBorder="1" applyAlignment="1">
      <alignment horizontal="left" vertical="center" wrapText="1"/>
    </xf>
    <xf numFmtId="2" fontId="3" fillId="0" borderId="87" xfId="0" applyNumberFormat="1" applyFont="1" applyFill="1" applyBorder="1" applyAlignment="1">
      <alignment horizontal="right" vertical="center" wrapText="1"/>
    </xf>
    <xf numFmtId="2" fontId="7" fillId="0" borderId="87" xfId="0" applyNumberFormat="1" applyFont="1" applyFill="1" applyBorder="1" applyAlignment="1">
      <alignment horizontal="left" vertical="center" wrapText="1"/>
    </xf>
    <xf numFmtId="2" fontId="3" fillId="0" borderId="87" xfId="0" applyNumberFormat="1" applyFont="1" applyFill="1" applyBorder="1" applyAlignment="1">
      <alignment horizontal="left" vertical="center" wrapText="1"/>
    </xf>
    <xf numFmtId="2" fontId="12" fillId="26" borderId="87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Fill="1" applyBorder="1" applyAlignment="1">
      <alignment horizontal="right" vertical="center" wrapText="1"/>
    </xf>
    <xf numFmtId="2" fontId="12" fillId="0" borderId="87" xfId="0" applyNumberFormat="1" applyFont="1" applyFill="1" applyBorder="1" applyAlignment="1">
      <alignment horizontal="left" vertical="center" wrapText="1"/>
    </xf>
    <xf numFmtId="2" fontId="3" fillId="0" borderId="87" xfId="0" applyNumberFormat="1" applyFont="1" applyFill="1" applyBorder="1" applyAlignment="1">
      <alignment vertical="center" wrapText="1"/>
    </xf>
    <xf numFmtId="2" fontId="3" fillId="0" borderId="86" xfId="0" applyNumberFormat="1" applyFont="1" applyFill="1" applyBorder="1" applyAlignment="1">
      <alignment horizontal="right" vertical="center" wrapText="1"/>
    </xf>
    <xf numFmtId="2" fontId="12" fillId="26" borderId="14" xfId="0" applyNumberFormat="1" applyFont="1" applyFill="1" applyBorder="1" applyAlignment="1">
      <alignment horizontal="left" vertical="center" wrapText="1"/>
    </xf>
    <xf numFmtId="2" fontId="11" fillId="0" borderId="87" xfId="0" applyNumberFormat="1" applyFont="1" applyFill="1" applyBorder="1" applyAlignment="1">
      <alignment horizontal="left" vertical="center" wrapText="1"/>
    </xf>
    <xf numFmtId="2" fontId="16" fillId="0" borderId="87" xfId="0" applyNumberFormat="1" applyFont="1" applyFill="1" applyBorder="1" applyAlignment="1">
      <alignment horizontal="right" vertical="center" wrapText="1"/>
    </xf>
    <xf numFmtId="2" fontId="3" fillId="0" borderId="31" xfId="0" applyNumberFormat="1" applyFont="1" applyFill="1" applyBorder="1" applyAlignment="1">
      <alignment horizontal="right" vertical="center" wrapText="1"/>
    </xf>
    <xf numFmtId="49" fontId="7" fillId="0" borderId="92" xfId="0" applyNumberFormat="1" applyFont="1" applyFill="1" applyBorder="1" applyAlignment="1">
      <alignment horizontal="center" vertical="center"/>
    </xf>
    <xf numFmtId="49" fontId="18" fillId="0" borderId="16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9" fontId="12" fillId="0" borderId="92" xfId="0" applyNumberFormat="1" applyFont="1" applyFill="1" applyBorder="1" applyAlignment="1">
      <alignment horizontal="center" vertical="center"/>
    </xf>
    <xf numFmtId="49" fontId="11" fillId="0" borderId="99" xfId="0" applyNumberFormat="1" applyFont="1" applyFill="1" applyBorder="1" applyAlignment="1">
      <alignment horizontal="center" vertical="center" wrapText="1"/>
    </xf>
    <xf numFmtId="49" fontId="11" fillId="0" borderId="71" xfId="0" applyNumberFormat="1" applyFont="1" applyFill="1" applyBorder="1" applyAlignment="1">
      <alignment horizontal="center" vertical="center" wrapText="1"/>
    </xf>
    <xf numFmtId="49" fontId="11" fillId="0" borderId="72" xfId="0" applyNumberFormat="1" applyFont="1" applyFill="1" applyBorder="1" applyAlignment="1">
      <alignment horizontal="center" vertical="center" wrapText="1"/>
    </xf>
    <xf numFmtId="49" fontId="11" fillId="0" borderId="100" xfId="0" applyNumberFormat="1" applyFont="1" applyFill="1" applyBorder="1" applyAlignment="1">
      <alignment horizontal="center" vertical="center" wrapText="1"/>
    </xf>
    <xf numFmtId="49" fontId="18" fillId="0" borderId="42" xfId="0" applyNumberFormat="1" applyFont="1" applyFill="1" applyBorder="1" applyAlignment="1">
      <alignment horizontal="center" vertical="center"/>
    </xf>
    <xf numFmtId="49" fontId="7" fillId="0" borderId="19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/>
    </xf>
    <xf numFmtId="49" fontId="7" fillId="0" borderId="21" xfId="0" applyNumberFormat="1" applyFont="1" applyFill="1" applyBorder="1" applyAlignment="1">
      <alignment horizontal="center" vertical="center"/>
    </xf>
    <xf numFmtId="4" fontId="7" fillId="0" borderId="85" xfId="0" applyNumberFormat="1" applyFont="1" applyFill="1" applyBorder="1" applyAlignment="1">
      <alignment horizontal="right" vertical="center" wrapText="1"/>
    </xf>
    <xf numFmtId="4" fontId="11" fillId="0" borderId="87" xfId="0" applyNumberFormat="1" applyFont="1" applyBorder="1" applyAlignment="1">
      <alignment horizontal="right" vertical="center" wrapText="1"/>
    </xf>
    <xf numFmtId="49" fontId="13" fillId="28" borderId="2" xfId="0" applyNumberFormat="1" applyFont="1" applyFill="1" applyBorder="1" applyAlignment="1">
      <alignment horizontal="center" vertical="center"/>
    </xf>
    <xf numFmtId="49" fontId="13" fillId="28" borderId="3" xfId="0" applyNumberFormat="1" applyFont="1" applyFill="1" applyBorder="1" applyAlignment="1">
      <alignment horizontal="center" vertical="center"/>
    </xf>
    <xf numFmtId="49" fontId="13" fillId="28" borderId="4" xfId="0" applyNumberFormat="1" applyFont="1" applyFill="1" applyBorder="1" applyAlignment="1">
      <alignment horizontal="center" vertical="center"/>
    </xf>
    <xf numFmtId="49" fontId="7" fillId="0" borderId="91" xfId="0" applyNumberFormat="1" applyFont="1" applyFill="1" applyBorder="1" applyAlignment="1">
      <alignment horizontal="center" vertical="center"/>
    </xf>
    <xf numFmtId="49" fontId="12" fillId="26" borderId="20" xfId="0" applyNumberFormat="1" applyFont="1" applyFill="1" applyBorder="1" applyAlignment="1">
      <alignment horizontal="center" vertical="center" wrapText="1"/>
    </xf>
    <xf numFmtId="49" fontId="12" fillId="26" borderId="26" xfId="0" applyNumberFormat="1" applyFont="1" applyFill="1" applyBorder="1" applyAlignment="1">
      <alignment horizontal="center" vertical="center" wrapText="1"/>
    </xf>
    <xf numFmtId="4" fontId="12" fillId="26" borderId="85" xfId="0" applyNumberFormat="1" applyFont="1" applyFill="1" applyBorder="1" applyAlignment="1">
      <alignment horizontal="right" vertical="center" wrapText="1"/>
    </xf>
    <xf numFmtId="49" fontId="12" fillId="26" borderId="19" xfId="0" applyNumberFormat="1" applyFont="1" applyFill="1" applyBorder="1" applyAlignment="1">
      <alignment horizontal="center" vertical="center" wrapText="1"/>
    </xf>
    <xf numFmtId="49" fontId="12" fillId="26" borderId="21" xfId="0" applyNumberFormat="1" applyFont="1" applyFill="1" applyBorder="1" applyAlignment="1">
      <alignment horizontal="center" vertical="center" wrapText="1"/>
    </xf>
    <xf numFmtId="49" fontId="12" fillId="26" borderId="25" xfId="0" applyNumberFormat="1" applyFont="1" applyFill="1" applyBorder="1" applyAlignment="1">
      <alignment horizontal="center" vertical="center" wrapText="1"/>
    </xf>
    <xf numFmtId="49" fontId="0" fillId="0" borderId="15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77" xfId="0" applyNumberFormat="1" applyFont="1" applyFill="1" applyBorder="1" applyAlignment="1">
      <alignment horizontal="center" vertical="center"/>
    </xf>
    <xf numFmtId="49" fontId="2" fillId="0" borderId="43" xfId="0" applyNumberFormat="1" applyFon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/>
    </xf>
    <xf numFmtId="4" fontId="3" fillId="0" borderId="87" xfId="0" applyNumberFormat="1" applyFont="1" applyFill="1" applyBorder="1" applyAlignment="1">
      <alignment horizontal="right" vertical="center" wrapText="1"/>
    </xf>
    <xf numFmtId="49" fontId="3" fillId="0" borderId="92" xfId="0" applyNumberFormat="1" applyFont="1" applyFill="1" applyBorder="1" applyAlignment="1">
      <alignment horizontal="center" vertical="center"/>
    </xf>
    <xf numFmtId="49" fontId="0" fillId="0" borderId="51" xfId="0" applyNumberFormat="1" applyFill="1" applyBorder="1" applyAlignment="1">
      <alignment horizontal="center" vertical="center"/>
    </xf>
    <xf numFmtId="49" fontId="11" fillId="0" borderId="101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3" fillId="28" borderId="19" xfId="0" applyNumberFormat="1" applyFont="1" applyFill="1" applyBorder="1" applyAlignment="1">
      <alignment horizontal="center" vertical="center"/>
    </xf>
    <xf numFmtId="49" fontId="13" fillId="28" borderId="20" xfId="0" applyNumberFormat="1" applyFont="1" applyFill="1" applyBorder="1" applyAlignment="1">
      <alignment horizontal="center" vertical="center"/>
    </xf>
    <xf numFmtId="49" fontId="13" fillId="28" borderId="21" xfId="0" applyNumberFormat="1" applyFont="1" applyFill="1" applyBorder="1" applyAlignment="1">
      <alignment horizontal="center" vertical="center"/>
    </xf>
    <xf numFmtId="4" fontId="12" fillId="28" borderId="85" xfId="0" applyNumberFormat="1" applyFont="1" applyFill="1" applyBorder="1" applyAlignment="1">
      <alignment horizontal="right" vertical="center" wrapText="1"/>
    </xf>
    <xf numFmtId="49" fontId="12" fillId="26" borderId="2" xfId="0" applyNumberFormat="1" applyFont="1" applyFill="1" applyBorder="1" applyAlignment="1">
      <alignment horizontal="center" vertical="center" wrapText="1"/>
    </xf>
    <xf numFmtId="49" fontId="12" fillId="26" borderId="3" xfId="0" applyNumberFormat="1" applyFont="1" applyFill="1" applyBorder="1" applyAlignment="1">
      <alignment horizontal="center" vertical="center" wrapText="1"/>
    </xf>
    <xf numFmtId="49" fontId="12" fillId="26" borderId="4" xfId="0" applyNumberFormat="1" applyFont="1" applyFill="1" applyBorder="1" applyAlignment="1">
      <alignment horizontal="center" vertical="center" wrapText="1"/>
    </xf>
    <xf numFmtId="4" fontId="12" fillId="26" borderId="88" xfId="0" applyNumberFormat="1" applyFont="1" applyFill="1" applyBorder="1" applyAlignment="1">
      <alignment horizontal="right" vertical="center" wrapText="1"/>
    </xf>
    <xf numFmtId="49" fontId="2" fillId="0" borderId="102" xfId="0" applyNumberFormat="1" applyFont="1" applyFill="1" applyBorder="1" applyAlignment="1">
      <alignment horizontal="center" vertical="center" wrapText="1"/>
    </xf>
    <xf numFmtId="49" fontId="2" fillId="0" borderId="40" xfId="0" applyNumberFormat="1" applyFont="1" applyFill="1" applyBorder="1" applyAlignment="1">
      <alignment horizontal="center" vertical="center" wrapText="1"/>
    </xf>
    <xf numFmtId="49" fontId="2" fillId="0" borderId="76" xfId="0" applyNumberFormat="1" applyFont="1" applyFill="1" applyBorder="1" applyAlignment="1">
      <alignment horizontal="center" vertical="center" wrapText="1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2" fontId="17" fillId="24" borderId="14" xfId="0" applyNumberFormat="1" applyFont="1" applyFill="1" applyBorder="1" applyAlignment="1">
      <alignment horizontal="left" vertical="center" wrapText="1"/>
    </xf>
    <xf numFmtId="2" fontId="3" fillId="27" borderId="85" xfId="0" applyNumberFormat="1" applyFont="1" applyFill="1" applyBorder="1" applyAlignment="1">
      <alignment horizontal="left" vertical="center" wrapText="1"/>
    </xf>
    <xf numFmtId="2" fontId="3" fillId="0" borderId="86" xfId="0" applyNumberFormat="1" applyFont="1" applyFill="1" applyBorder="1" applyAlignment="1">
      <alignment horizontal="left" vertical="center" wrapText="1"/>
    </xf>
    <xf numFmtId="2" fontId="3" fillId="27" borderId="87" xfId="0" applyNumberFormat="1" applyFont="1" applyFill="1" applyBorder="1" applyAlignment="1">
      <alignment horizontal="left" vertical="center" wrapText="1"/>
    </xf>
    <xf numFmtId="2" fontId="3" fillId="27" borderId="88" xfId="0" applyNumberFormat="1" applyFont="1" applyFill="1" applyBorder="1" applyAlignment="1">
      <alignment horizontal="left" vertical="center" wrapText="1"/>
    </xf>
    <xf numFmtId="2" fontId="3" fillId="0" borderId="31" xfId="0" applyNumberFormat="1" applyFont="1" applyBorder="1" applyAlignment="1">
      <alignment horizontal="right" vertical="center" wrapText="1"/>
    </xf>
    <xf numFmtId="2" fontId="17" fillId="25" borderId="31" xfId="0" applyNumberFormat="1" applyFont="1" applyFill="1" applyBorder="1" applyAlignment="1">
      <alignment horizontal="left" vertical="center" wrapText="1"/>
    </xf>
    <xf numFmtId="2" fontId="12" fillId="28" borderId="87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2" fontId="3" fillId="0" borderId="87" xfId="0" applyNumberFormat="1" applyFont="1" applyBorder="1" applyAlignment="1">
      <alignment horizontal="right" vertical="center" wrapText="1"/>
    </xf>
    <xf numFmtId="2" fontId="11" fillId="0" borderId="86" xfId="0" applyNumberFormat="1" applyFont="1" applyFill="1" applyBorder="1" applyAlignment="1">
      <alignment horizontal="left" vertical="center" wrapText="1"/>
    </xf>
    <xf numFmtId="2" fontId="3" fillId="0" borderId="86" xfId="0" applyNumberFormat="1" applyFont="1" applyBorder="1" applyAlignment="1">
      <alignment horizontal="right" vertical="center" wrapText="1"/>
    </xf>
    <xf numFmtId="2" fontId="3" fillId="0" borderId="85" xfId="0" applyNumberFormat="1" applyFont="1" applyBorder="1" applyAlignment="1">
      <alignment horizontal="right" vertical="center" wrapText="1"/>
    </xf>
    <xf numFmtId="2" fontId="16" fillId="0" borderId="87" xfId="0" applyNumberFormat="1" applyFont="1" applyBorder="1" applyAlignment="1">
      <alignment horizontal="right" vertical="center" wrapText="1"/>
    </xf>
    <xf numFmtId="2" fontId="16" fillId="0" borderId="87" xfId="0" applyNumberFormat="1" applyFont="1" applyFill="1" applyBorder="1" applyAlignment="1">
      <alignment horizontal="left" vertical="center" wrapText="1"/>
    </xf>
    <xf numFmtId="2" fontId="7" fillId="0" borderId="85" xfId="0" applyNumberFormat="1" applyFont="1" applyFill="1" applyBorder="1" applyAlignment="1">
      <alignment horizontal="left" vertical="center" wrapText="1"/>
    </xf>
    <xf numFmtId="2" fontId="12" fillId="26" borderId="85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Border="1" applyAlignment="1">
      <alignment horizontal="left" vertical="center" wrapText="1"/>
    </xf>
    <xf numFmtId="4" fontId="3" fillId="0" borderId="87" xfId="0" applyNumberFormat="1" applyFont="1" applyFill="1" applyBorder="1"/>
    <xf numFmtId="4" fontId="3" fillId="0" borderId="87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Fill="1" applyBorder="1" applyAlignment="1">
      <alignment horizontal="left" vertical="center" wrapText="1"/>
    </xf>
    <xf numFmtId="4" fontId="11" fillId="0" borderId="87" xfId="0" applyNumberFormat="1" applyFont="1" applyFill="1" applyBorder="1" applyAlignment="1">
      <alignment horizontal="left" vertical="center" wrapText="1"/>
    </xf>
    <xf numFmtId="2" fontId="11" fillId="0" borderId="30" xfId="0" applyNumberFormat="1" applyFont="1" applyFill="1" applyBorder="1" applyAlignment="1">
      <alignment horizontal="left" vertical="center" wrapText="1"/>
    </xf>
    <xf numFmtId="2" fontId="11" fillId="0" borderId="87" xfId="0" applyNumberFormat="1" applyFont="1" applyFill="1" applyBorder="1" applyAlignment="1">
      <alignment horizontal="right" vertical="center" wrapText="1"/>
    </xf>
    <xf numFmtId="4" fontId="11" fillId="0" borderId="30" xfId="0" applyNumberFormat="1" applyFont="1" applyFill="1" applyBorder="1" applyAlignment="1">
      <alignment horizontal="left" vertical="center" wrapText="1"/>
    </xf>
    <xf numFmtId="2" fontId="12" fillId="28" borderId="85" xfId="0" applyNumberFormat="1" applyFont="1" applyFill="1" applyBorder="1" applyAlignment="1">
      <alignment horizontal="left" vertical="center" wrapText="1"/>
    </xf>
    <xf numFmtId="4" fontId="17" fillId="29" borderId="14" xfId="0" applyNumberFormat="1" applyFont="1" applyFill="1" applyBorder="1" applyAlignment="1"/>
    <xf numFmtId="4" fontId="20" fillId="26" borderId="0" xfId="0" applyNumberFormat="1" applyFont="1" applyFill="1" applyAlignment="1"/>
    <xf numFmtId="4" fontId="0" fillId="26" borderId="0" xfId="0" applyNumberFormat="1" applyFont="1" applyFill="1"/>
    <xf numFmtId="49" fontId="11" fillId="0" borderId="34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9" fontId="7" fillId="27" borderId="9" xfId="0" applyNumberFormat="1" applyFont="1" applyFill="1" applyBorder="1" applyAlignment="1">
      <alignment horizontal="center" vertical="center"/>
    </xf>
    <xf numFmtId="49" fontId="7" fillId="27" borderId="77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4" fontId="17" fillId="24" borderId="53" xfId="0" applyNumberFormat="1" applyFont="1" applyFill="1" applyBorder="1" applyAlignment="1">
      <alignment horizontal="right" vertical="center" wrapText="1"/>
    </xf>
    <xf numFmtId="4" fontId="12" fillId="26" borderId="53" xfId="0" applyNumberFormat="1" applyFont="1" applyFill="1" applyBorder="1" applyAlignment="1">
      <alignment horizontal="right" vertical="center" wrapText="1"/>
    </xf>
    <xf numFmtId="4" fontId="3" fillId="27" borderId="81" xfId="0" applyNumberFormat="1" applyFont="1" applyFill="1" applyBorder="1" applyAlignment="1">
      <alignment horizontal="right" vertical="center" wrapText="1"/>
    </xf>
    <xf numFmtId="4" fontId="11" fillId="0" borderId="104" xfId="0" applyNumberFormat="1" applyFont="1" applyFill="1" applyBorder="1" applyAlignment="1">
      <alignment horizontal="right" vertical="center" wrapText="1"/>
    </xf>
    <xf numFmtId="4" fontId="11" fillId="0" borderId="105" xfId="0" applyNumberFormat="1" applyFont="1" applyFill="1" applyBorder="1" applyAlignment="1">
      <alignment horizontal="right" vertical="center" wrapText="1"/>
    </xf>
    <xf numFmtId="4" fontId="3" fillId="27" borderId="105" xfId="0" applyNumberFormat="1" applyFont="1" applyFill="1" applyBorder="1" applyAlignment="1">
      <alignment horizontal="right" vertical="center" wrapText="1"/>
    </xf>
    <xf numFmtId="4" fontId="3" fillId="27" borderId="80" xfId="0" applyNumberFormat="1" applyFont="1" applyFill="1" applyBorder="1" applyAlignment="1">
      <alignment horizontal="right" vertical="center" wrapText="1"/>
    </xf>
    <xf numFmtId="4" fontId="11" fillId="0" borderId="49" xfId="0" applyNumberFormat="1" applyFont="1" applyFill="1" applyBorder="1" applyAlignment="1">
      <alignment horizontal="right" vertical="center" wrapText="1"/>
    </xf>
    <xf numFmtId="4" fontId="16" fillId="27" borderId="105" xfId="0" applyNumberFormat="1" applyFont="1" applyFill="1" applyBorder="1" applyAlignment="1">
      <alignment horizontal="right" vertical="center" wrapText="1"/>
    </xf>
    <xf numFmtId="4" fontId="11" fillId="0" borderId="105" xfId="0" applyNumberFormat="1" applyFont="1" applyFill="1" applyBorder="1" applyAlignment="1">
      <alignment vertical="center" wrapText="1"/>
    </xf>
    <xf numFmtId="4" fontId="7" fillId="27" borderId="105" xfId="0" applyNumberFormat="1" applyFont="1" applyFill="1" applyBorder="1" applyAlignment="1">
      <alignment horizontal="right" vertical="center" wrapText="1"/>
    </xf>
    <xf numFmtId="4" fontId="12" fillId="28" borderId="105" xfId="0" applyNumberFormat="1" applyFont="1" applyFill="1" applyBorder="1" applyAlignment="1">
      <alignment horizontal="right" vertical="center" wrapText="1"/>
    </xf>
    <xf numFmtId="4" fontId="11" fillId="0" borderId="81" xfId="0" applyNumberFormat="1" applyFont="1" applyFill="1" applyBorder="1" applyAlignment="1">
      <alignment vertical="center" wrapText="1"/>
    </xf>
    <xf numFmtId="4" fontId="11" fillId="0" borderId="46" xfId="0" applyNumberFormat="1" applyFont="1" applyFill="1" applyBorder="1" applyAlignment="1">
      <alignment horizontal="right" vertical="center" wrapText="1"/>
    </xf>
    <xf numFmtId="4" fontId="12" fillId="26" borderId="105" xfId="0" applyNumberFormat="1" applyFont="1" applyFill="1" applyBorder="1" applyAlignment="1">
      <alignment horizontal="right" vertical="center" wrapText="1"/>
    </xf>
    <xf numFmtId="4" fontId="11" fillId="0" borderId="81" xfId="0" applyNumberFormat="1" applyFont="1" applyFill="1" applyBorder="1" applyAlignment="1">
      <alignment horizontal="right" vertical="center" wrapText="1"/>
    </xf>
    <xf numFmtId="4" fontId="7" fillId="0" borderId="105" xfId="0" applyNumberFormat="1" applyFont="1" applyFill="1" applyBorder="1" applyAlignment="1">
      <alignment horizontal="right" vertical="center" wrapText="1"/>
    </xf>
    <xf numFmtId="4" fontId="12" fillId="0" borderId="105" xfId="0" applyNumberFormat="1" applyFont="1" applyFill="1" applyBorder="1" applyAlignment="1">
      <alignment horizontal="right" vertical="center" wrapText="1"/>
    </xf>
    <xf numFmtId="4" fontId="14" fillId="0" borderId="105" xfId="0" applyNumberFormat="1" applyFont="1" applyFill="1" applyBorder="1" applyAlignment="1">
      <alignment horizontal="right" vertical="center" wrapText="1"/>
    </xf>
    <xf numFmtId="4" fontId="7" fillId="0" borderId="81" xfId="0" applyNumberFormat="1" applyFont="1" applyFill="1" applyBorder="1" applyAlignment="1">
      <alignment horizontal="right" vertical="center" wrapText="1"/>
    </xf>
    <xf numFmtId="4" fontId="11" fillId="0" borderId="105" xfId="0" applyNumberFormat="1" applyFont="1" applyBorder="1" applyAlignment="1">
      <alignment horizontal="right" vertical="center" wrapText="1"/>
    </xf>
    <xf numFmtId="4" fontId="12" fillId="26" borderId="81" xfId="0" applyNumberFormat="1" applyFont="1" applyFill="1" applyBorder="1" applyAlignment="1">
      <alignment horizontal="right" vertical="center" wrapText="1"/>
    </xf>
    <xf numFmtId="4" fontId="3" fillId="0" borderId="105" xfId="0" applyNumberFormat="1" applyFont="1" applyFill="1" applyBorder="1" applyAlignment="1">
      <alignment horizontal="right" vertical="center" wrapText="1"/>
    </xf>
    <xf numFmtId="4" fontId="12" fillId="28" borderId="81" xfId="0" applyNumberFormat="1" applyFont="1" applyFill="1" applyBorder="1" applyAlignment="1">
      <alignment horizontal="right" vertical="center" wrapText="1"/>
    </xf>
    <xf numFmtId="4" fontId="12" fillId="26" borderId="17" xfId="0" applyNumberFormat="1" applyFont="1" applyFill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4" fontId="12" fillId="28" borderId="17" xfId="0" applyNumberFormat="1" applyFont="1" applyFill="1" applyBorder="1" applyAlignment="1">
      <alignment horizontal="right" vertical="center" wrapText="1"/>
    </xf>
    <xf numFmtId="4" fontId="16" fillId="27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2" fillId="0" borderId="17" xfId="0" applyNumberFormat="1" applyFont="1" applyFill="1" applyBorder="1" applyAlignment="1">
      <alignment horizontal="right" vertical="center" wrapText="1"/>
    </xf>
    <xf numFmtId="4" fontId="14" fillId="0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Border="1" applyAlignment="1">
      <alignment horizontal="right" vertical="center" wrapText="1"/>
    </xf>
    <xf numFmtId="4" fontId="3" fillId="0" borderId="17" xfId="0" applyNumberFormat="1" applyFont="1" applyFill="1" applyBorder="1" applyAlignment="1">
      <alignment horizontal="right" vertical="center" wrapText="1"/>
    </xf>
    <xf numFmtId="4" fontId="12" fillId="26" borderId="49" xfId="0" applyNumberFormat="1" applyFont="1" applyFill="1" applyBorder="1" applyAlignment="1">
      <alignment horizontal="right" vertical="center" wrapText="1"/>
    </xf>
    <xf numFmtId="4" fontId="12" fillId="26" borderId="20" xfId="0" applyNumberFormat="1" applyFont="1" applyFill="1" applyBorder="1" applyAlignment="1">
      <alignment horizontal="right" vertical="center" wrapText="1"/>
    </xf>
    <xf numFmtId="4" fontId="17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" fontId="12" fillId="26" borderId="12" xfId="0" applyNumberFormat="1" applyFont="1" applyFill="1" applyBorder="1" applyAlignment="1">
      <alignment horizontal="right" vertical="center" wrapText="1"/>
    </xf>
    <xf numFmtId="49" fontId="11" fillId="27" borderId="2" xfId="0" applyNumberFormat="1" applyFont="1" applyFill="1" applyBorder="1" applyAlignment="1">
      <alignment horizontal="center" vertical="center"/>
    </xf>
    <xf numFmtId="49" fontId="11" fillId="27" borderId="3" xfId="0" applyNumberFormat="1" applyFont="1" applyFill="1" applyBorder="1" applyAlignment="1">
      <alignment horizontal="center" vertical="center"/>
    </xf>
    <xf numFmtId="49" fontId="11" fillId="27" borderId="4" xfId="0" applyNumberFormat="1" applyFont="1" applyFill="1" applyBorder="1" applyAlignment="1">
      <alignment horizontal="center" vertical="center"/>
    </xf>
    <xf numFmtId="2" fontId="3" fillId="0" borderId="89" xfId="0" applyNumberFormat="1" applyFont="1" applyFill="1" applyBorder="1" applyAlignment="1">
      <alignment horizontal="left" vertical="center" wrapText="1"/>
    </xf>
    <xf numFmtId="4" fontId="11" fillId="0" borderId="9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Fill="1" applyBorder="1" applyAlignment="1">
      <alignment horizontal="right" vertical="center" wrapText="1"/>
    </xf>
    <xf numFmtId="49" fontId="11" fillId="27" borderId="25" xfId="0" applyNumberFormat="1" applyFont="1" applyFill="1" applyBorder="1" applyAlignment="1">
      <alignment horizontal="center" vertical="center"/>
    </xf>
    <xf numFmtId="49" fontId="11" fillId="27" borderId="26" xfId="0" applyNumberFormat="1" applyFont="1" applyFill="1" applyBorder="1" applyAlignment="1">
      <alignment horizontal="center" vertical="center"/>
    </xf>
    <xf numFmtId="49" fontId="11" fillId="27" borderId="109" xfId="0" applyNumberFormat="1" applyFont="1" applyFill="1" applyBorder="1" applyAlignment="1">
      <alignment horizontal="center" vertical="center"/>
    </xf>
    <xf numFmtId="0" fontId="5" fillId="25" borderId="49" xfId="0" applyFont="1" applyFill="1" applyBorder="1" applyAlignment="1">
      <alignment horizontal="center" vertical="center"/>
    </xf>
    <xf numFmtId="4" fontId="17" fillId="29" borderId="12" xfId="0" applyNumberFormat="1" applyFont="1" applyFill="1" applyBorder="1" applyAlignment="1"/>
    <xf numFmtId="4" fontId="12" fillId="28" borderId="20" xfId="0" applyNumberFormat="1" applyFont="1" applyFill="1" applyBorder="1" applyAlignment="1">
      <alignment horizontal="right" vertical="center" wrapText="1"/>
    </xf>
    <xf numFmtId="4" fontId="17" fillId="25" borderId="12" xfId="0" applyNumberFormat="1" applyFont="1" applyFill="1" applyBorder="1" applyAlignment="1">
      <alignment horizontal="right" vertical="center" wrapText="1"/>
    </xf>
    <xf numFmtId="2" fontId="11" fillId="0" borderId="86" xfId="0" applyNumberFormat="1" applyFont="1" applyFill="1" applyBorder="1" applyAlignment="1">
      <alignment horizontal="righ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" fontId="11" fillId="0" borderId="30" xfId="0" applyNumberFormat="1" applyFont="1" applyFill="1" applyBorder="1" applyAlignment="1">
      <alignment vertical="center" wrapText="1"/>
    </xf>
    <xf numFmtId="4" fontId="11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12" fillId="28" borderId="12" xfId="0" applyNumberFormat="1" applyFont="1" applyFill="1" applyBorder="1" applyAlignment="1">
      <alignment horizontal="right" vertical="center" wrapText="1"/>
    </xf>
    <xf numFmtId="4" fontId="11" fillId="0" borderId="86" xfId="0" applyNumberFormat="1" applyFont="1" applyBorder="1" applyAlignment="1">
      <alignment horizontal="right" vertical="center" wrapText="1"/>
    </xf>
    <xf numFmtId="4" fontId="11" fillId="0" borderId="23" xfId="0" applyNumberFormat="1" applyFont="1" applyBorder="1" applyAlignment="1">
      <alignment horizontal="right" vertical="center" wrapText="1"/>
    </xf>
    <xf numFmtId="4" fontId="11" fillId="0" borderId="30" xfId="0" applyNumberFormat="1" applyFont="1" applyBorder="1" applyAlignment="1">
      <alignment horizontal="right" vertical="center" wrapText="1"/>
    </xf>
    <xf numFmtId="4" fontId="11" fillId="0" borderId="86" xfId="0" applyNumberFormat="1" applyFont="1" applyFill="1" applyBorder="1" applyAlignment="1">
      <alignment vertical="center" wrapText="1"/>
    </xf>
    <xf numFmtId="4" fontId="12" fillId="26" borderId="30" xfId="0" applyNumberFormat="1" applyFont="1" applyFill="1" applyBorder="1" applyAlignment="1">
      <alignment horizontal="right" vertical="center" wrapText="1"/>
    </xf>
    <xf numFmtId="10" fontId="17" fillId="24" borderId="13" xfId="0" applyNumberFormat="1" applyFont="1" applyFill="1" applyBorder="1" applyAlignment="1">
      <alignment horizontal="right" vertical="center" wrapText="1"/>
    </xf>
    <xf numFmtId="10" fontId="12" fillId="26" borderId="21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11" fillId="0" borderId="24" xfId="0" applyNumberFormat="1" applyFont="1" applyFill="1" applyBorder="1" applyAlignment="1">
      <alignment horizontal="right" vertical="center" wrapText="1"/>
    </xf>
    <xf numFmtId="10" fontId="12" fillId="26" borderId="13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10" fontId="11" fillId="0" borderId="10" xfId="0" applyNumberFormat="1" applyFont="1" applyFill="1" applyBorder="1" applyAlignment="1">
      <alignment horizontal="right" vertical="center" wrapText="1"/>
    </xf>
    <xf numFmtId="10" fontId="17" fillId="25" borderId="13" xfId="0" applyNumberFormat="1" applyFont="1" applyFill="1" applyBorder="1" applyAlignment="1">
      <alignment horizontal="right" vertical="center" wrapText="1"/>
    </xf>
    <xf numFmtId="10" fontId="12" fillId="28" borderId="21" xfId="0" applyNumberFormat="1" applyFont="1" applyFill="1" applyBorder="1" applyAlignment="1">
      <alignment horizontal="right" vertical="center" wrapText="1"/>
    </xf>
    <xf numFmtId="10" fontId="16" fillId="27" borderId="18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2" fillId="28" borderId="18" xfId="0" applyNumberFormat="1" applyFont="1" applyFill="1" applyBorder="1" applyAlignment="1">
      <alignment horizontal="right" vertical="center" wrapText="1"/>
    </xf>
    <xf numFmtId="4" fontId="11" fillId="0" borderId="46" xfId="0" applyNumberFormat="1" applyFont="1" applyFill="1" applyBorder="1" applyAlignment="1">
      <alignment vertical="center" wrapText="1"/>
    </xf>
    <xf numFmtId="10" fontId="11" fillId="0" borderId="24" xfId="0" applyNumberFormat="1" applyFont="1" applyFill="1" applyBorder="1" applyAlignment="1">
      <alignment vertical="center" wrapText="1"/>
    </xf>
    <xf numFmtId="4" fontId="12" fillId="26" borderId="46" xfId="0" applyNumberFormat="1" applyFont="1" applyFill="1" applyBorder="1" applyAlignment="1">
      <alignment horizontal="right" vertical="center" wrapText="1"/>
    </xf>
    <xf numFmtId="4" fontId="11" fillId="0" borderId="104" xfId="0" applyNumberFormat="1" applyFont="1" applyFill="1" applyBorder="1" applyAlignment="1">
      <alignment vertical="center" wrapText="1"/>
    </xf>
    <xf numFmtId="4" fontId="11" fillId="0" borderId="46" xfId="0" applyNumberFormat="1" applyFont="1" applyBorder="1" applyAlignment="1">
      <alignment horizontal="right" vertical="center" wrapText="1"/>
    </xf>
    <xf numFmtId="4" fontId="11" fillId="0" borderId="104" xfId="0" applyNumberFormat="1" applyFont="1" applyBorder="1" applyAlignment="1">
      <alignment horizontal="right" vertical="center" wrapText="1"/>
    </xf>
    <xf numFmtId="4" fontId="11" fillId="0" borderId="22" xfId="0" applyNumberFormat="1" applyFont="1" applyFill="1" applyBorder="1" applyAlignment="1">
      <alignment horizontal="right" vertical="center" wrapText="1"/>
    </xf>
    <xf numFmtId="4" fontId="17" fillId="29" borderId="11" xfId="0" applyNumberFormat="1" applyFont="1" applyFill="1" applyBorder="1" applyAlignment="1"/>
    <xf numFmtId="10" fontId="12" fillId="26" borderId="18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12" fillId="28" borderId="13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12" fillId="0" borderId="18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Border="1" applyAlignment="1">
      <alignment horizontal="right" vertical="center" wrapText="1"/>
    </xf>
    <xf numFmtId="10" fontId="11" fillId="0" borderId="24" xfId="0" applyNumberFormat="1" applyFont="1" applyBorder="1" applyAlignment="1">
      <alignment horizontal="right" vertical="center" wrapText="1"/>
    </xf>
    <xf numFmtId="10" fontId="3" fillId="0" borderId="18" xfId="0" applyNumberFormat="1" applyFont="1" applyFill="1" applyBorder="1" applyAlignment="1">
      <alignment horizontal="right" vertical="center" wrapText="1"/>
    </xf>
    <xf numFmtId="10" fontId="17" fillId="29" borderId="13" xfId="0" applyNumberFormat="1" applyFont="1" applyFill="1" applyBorder="1" applyAlignment="1"/>
    <xf numFmtId="49" fontId="0" fillId="0" borderId="22" xfId="0" applyNumberFormat="1" applyFill="1" applyBorder="1" applyAlignment="1">
      <alignment horizontal="center" vertical="center"/>
    </xf>
    <xf numFmtId="2" fontId="16" fillId="0" borderId="86" xfId="0" applyNumberFormat="1" applyFont="1" applyFill="1" applyBorder="1" applyAlignment="1">
      <alignment horizontal="right" vertical="center" wrapText="1"/>
    </xf>
    <xf numFmtId="4" fontId="14" fillId="0" borderId="0" xfId="0" applyNumberFormat="1" applyFont="1"/>
    <xf numFmtId="2" fontId="11" fillId="0" borderId="85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Alignment="1"/>
    <xf numFmtId="49" fontId="7" fillId="27" borderId="11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/>
    </xf>
    <xf numFmtId="2" fontId="17" fillId="0" borderId="14" xfId="0" applyNumberFormat="1" applyFont="1" applyFill="1" applyBorder="1" applyAlignment="1">
      <alignment horizontal="left" vertical="center" wrapText="1"/>
    </xf>
    <xf numFmtId="4" fontId="17" fillId="0" borderId="53" xfId="0" applyNumberFormat="1" applyFont="1" applyFill="1" applyBorder="1" applyAlignment="1">
      <alignment horizontal="right" vertical="center" wrapText="1"/>
    </xf>
    <xf numFmtId="4" fontId="17" fillId="0" borderId="12" xfId="0" applyNumberFormat="1" applyFont="1" applyFill="1" applyBorder="1" applyAlignment="1">
      <alignment horizontal="right" vertical="center" wrapText="1"/>
    </xf>
    <xf numFmtId="10" fontId="17" fillId="0" borderId="13" xfId="0" applyNumberFormat="1" applyFont="1" applyFill="1" applyBorder="1" applyAlignment="1">
      <alignment horizontal="right" vertical="center" wrapText="1"/>
    </xf>
    <xf numFmtId="2" fontId="12" fillId="0" borderId="14" xfId="0" applyNumberFormat="1" applyFont="1" applyFill="1" applyBorder="1" applyAlignment="1">
      <alignment horizontal="left" vertical="center" wrapText="1"/>
    </xf>
    <xf numFmtId="4" fontId="12" fillId="0" borderId="53" xfId="0" applyNumberFormat="1" applyFont="1" applyFill="1" applyBorder="1" applyAlignment="1">
      <alignment horizontal="right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10" fontId="12" fillId="0" borderId="13" xfId="0" applyNumberFormat="1" applyFont="1" applyFill="1" applyBorder="1" applyAlignment="1">
      <alignment horizontal="right" vertical="center" wrapText="1"/>
    </xf>
    <xf numFmtId="2" fontId="3" fillId="0" borderId="88" xfId="0" applyNumberFormat="1" applyFont="1" applyFill="1" applyBorder="1" applyAlignment="1">
      <alignment horizontal="left" vertical="center" wrapText="1"/>
    </xf>
    <xf numFmtId="4" fontId="3" fillId="0" borderId="81" xfId="0" applyNumberFormat="1" applyFont="1" applyFill="1" applyBorder="1" applyAlignment="1">
      <alignment horizontal="right" vertical="center" wrapText="1"/>
    </xf>
    <xf numFmtId="4" fontId="3" fillId="0" borderId="20" xfId="0" applyNumberFormat="1" applyFont="1" applyFill="1" applyBorder="1" applyAlignment="1">
      <alignment horizontal="right" vertical="center" wrapText="1"/>
    </xf>
    <xf numFmtId="10" fontId="3" fillId="0" borderId="21" xfId="0" applyNumberFormat="1" applyFont="1" applyFill="1" applyBorder="1" applyAlignment="1">
      <alignment horizontal="right" vertical="center" wrapText="1"/>
    </xf>
    <xf numFmtId="2" fontId="3" fillId="0" borderId="30" xfId="0" applyNumberFormat="1" applyFont="1" applyFill="1" applyBorder="1" applyAlignment="1">
      <alignment horizontal="left" vertical="center" wrapText="1"/>
    </xf>
    <xf numFmtId="4" fontId="3" fillId="0" borderId="46" xfId="0" applyNumberFormat="1" applyFont="1" applyFill="1" applyBorder="1" applyAlignment="1">
      <alignment horizontal="right" vertical="center" wrapText="1"/>
    </xf>
    <xf numFmtId="4" fontId="3" fillId="0" borderId="26" xfId="0" applyNumberFormat="1" applyFont="1" applyFill="1" applyBorder="1" applyAlignment="1">
      <alignment horizontal="right" vertical="center" wrapText="1"/>
    </xf>
    <xf numFmtId="10" fontId="3" fillId="0" borderId="109" xfId="0" applyNumberFormat="1" applyFont="1" applyFill="1" applyBorder="1" applyAlignment="1">
      <alignment horizontal="right" vertical="center" wrapText="1"/>
    </xf>
    <xf numFmtId="2" fontId="12" fillId="0" borderId="88" xfId="0" applyNumberFormat="1" applyFont="1" applyFill="1" applyBorder="1" applyAlignment="1">
      <alignment horizontal="left" vertical="center" wrapText="1"/>
    </xf>
    <xf numFmtId="4" fontId="12" fillId="0" borderId="81" xfId="0" applyNumberFormat="1" applyFont="1" applyFill="1" applyBorder="1" applyAlignment="1">
      <alignment horizontal="right" vertical="center" wrapText="1"/>
    </xf>
    <xf numFmtId="4" fontId="12" fillId="0" borderId="20" xfId="0" applyNumberFormat="1" applyFont="1" applyFill="1" applyBorder="1" applyAlignment="1">
      <alignment horizontal="right" vertical="center" wrapText="1"/>
    </xf>
    <xf numFmtId="10" fontId="12" fillId="0" borderId="21" xfId="0" applyNumberFormat="1" applyFont="1" applyFill="1" applyBorder="1" applyAlignment="1">
      <alignment horizontal="right" vertical="center" wrapText="1"/>
    </xf>
    <xf numFmtId="4" fontId="16" fillId="0" borderId="105" xfId="0" applyNumberFormat="1" applyFont="1" applyFill="1" applyBorder="1" applyAlignment="1">
      <alignment horizontal="right" vertical="center" wrapText="1"/>
    </xf>
    <xf numFmtId="4" fontId="16" fillId="0" borderId="17" xfId="0" applyNumberFormat="1" applyFont="1" applyFill="1" applyBorder="1" applyAlignment="1">
      <alignment horizontal="right" vertical="center" wrapText="1"/>
    </xf>
    <xf numFmtId="10" fontId="16" fillId="0" borderId="18" xfId="0" applyNumberFormat="1" applyFont="1" applyFill="1" applyBorder="1" applyAlignment="1">
      <alignment horizontal="right" vertical="center" wrapText="1"/>
    </xf>
    <xf numFmtId="4" fontId="7" fillId="0" borderId="104" xfId="0" applyNumberFormat="1" applyFont="1" applyFill="1" applyBorder="1" applyAlignment="1">
      <alignment horizontal="right" vertical="center" wrapText="1"/>
    </xf>
    <xf numFmtId="4" fontId="7" fillId="0" borderId="23" xfId="0" applyNumberFormat="1" applyFont="1" applyFill="1" applyBorder="1" applyAlignment="1">
      <alignment horizontal="right" vertical="center" wrapText="1"/>
    </xf>
    <xf numFmtId="10" fontId="7" fillId="0" borderId="24" xfId="0" applyNumberFormat="1" applyFont="1" applyFill="1" applyBorder="1" applyAlignment="1">
      <alignment horizontal="right" vertical="center" wrapText="1"/>
    </xf>
    <xf numFmtId="2" fontId="12" fillId="0" borderId="27" xfId="0" applyNumberFormat="1" applyFont="1" applyFill="1" applyBorder="1" applyAlignment="1">
      <alignment horizontal="left" vertical="center" wrapText="1"/>
    </xf>
    <xf numFmtId="4" fontId="12" fillId="0" borderId="46" xfId="0" applyNumberFormat="1" applyFont="1" applyFill="1" applyBorder="1" applyAlignment="1">
      <alignment horizontal="right" vertical="center" wrapText="1"/>
    </xf>
    <xf numFmtId="4" fontId="7" fillId="0" borderId="20" xfId="0" applyNumberFormat="1" applyFont="1" applyFill="1" applyBorder="1" applyAlignment="1">
      <alignment horizontal="right" vertical="center" wrapText="1"/>
    </xf>
    <xf numFmtId="10" fontId="7" fillId="0" borderId="21" xfId="0" applyNumberFormat="1" applyFont="1" applyFill="1" applyBorder="1" applyAlignment="1">
      <alignment horizontal="right" vertical="center" wrapText="1"/>
    </xf>
    <xf numFmtId="2" fontId="12" fillId="0" borderId="85" xfId="0" applyNumberFormat="1" applyFont="1" applyFill="1" applyBorder="1" applyAlignment="1">
      <alignment horizontal="left" vertical="center" wrapText="1"/>
    </xf>
    <xf numFmtId="4" fontId="17" fillId="0" borderId="11" xfId="0" applyNumberFormat="1" applyFont="1" applyFill="1" applyBorder="1" applyAlignment="1"/>
    <xf numFmtId="4" fontId="17" fillId="0" borderId="12" xfId="0" applyNumberFormat="1" applyFont="1" applyFill="1" applyBorder="1" applyAlignment="1"/>
    <xf numFmtId="10" fontId="17" fillId="0" borderId="13" xfId="0" applyNumberFormat="1" applyFont="1" applyFill="1" applyBorder="1" applyAlignment="1"/>
    <xf numFmtId="10" fontId="3" fillId="0" borderId="0" xfId="0" applyNumberFormat="1" applyFont="1" applyAlignment="1">
      <alignment horizontal="right" vertical="center" wrapText="1"/>
    </xf>
    <xf numFmtId="0" fontId="17" fillId="0" borderId="68" xfId="0" applyFont="1" applyFill="1" applyBorder="1" applyAlignment="1">
      <alignment horizontal="center" vertical="center"/>
    </xf>
    <xf numFmtId="49" fontId="17" fillId="29" borderId="53" xfId="0" applyNumberFormat="1" applyFont="1" applyFill="1" applyBorder="1" applyAlignment="1">
      <alignment horizontal="center" vertical="center"/>
    </xf>
    <xf numFmtId="49" fontId="17" fillId="29" borderId="54" xfId="0" applyNumberFormat="1" applyFont="1" applyFill="1" applyBorder="1" applyAlignment="1">
      <alignment horizontal="center" vertical="center"/>
    </xf>
    <xf numFmtId="2" fontId="17" fillId="29" borderId="14" xfId="0" applyNumberFormat="1" applyFont="1" applyFill="1" applyBorder="1" applyAlignment="1">
      <alignment horizontal="left" vertical="center" wrapText="1"/>
    </xf>
    <xf numFmtId="49" fontId="11" fillId="0" borderId="96" xfId="0" applyNumberFormat="1" applyFont="1" applyFill="1" applyBorder="1" applyAlignment="1">
      <alignment horizontal="center" vertical="center"/>
    </xf>
    <xf numFmtId="49" fontId="11" fillId="0" borderId="91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42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2" fontId="7" fillId="27" borderId="112" xfId="0" applyNumberFormat="1" applyFont="1" applyFill="1" applyBorder="1" applyAlignment="1">
      <alignment horizontal="left" vertical="center" wrapText="1"/>
    </xf>
    <xf numFmtId="0" fontId="8" fillId="0" borderId="113" xfId="0" applyFont="1" applyFill="1" applyBorder="1" applyAlignment="1">
      <alignment horizontal="center" vertical="center"/>
    </xf>
    <xf numFmtId="2" fontId="12" fillId="26" borderId="112" xfId="0" applyNumberFormat="1" applyFont="1" applyFill="1" applyBorder="1" applyAlignment="1">
      <alignment horizontal="left" vertical="center" wrapText="1"/>
    </xf>
    <xf numFmtId="2" fontId="3" fillId="0" borderId="114" xfId="0" applyNumberFormat="1" applyFont="1" applyBorder="1" applyAlignment="1">
      <alignment horizontal="left" vertical="center" wrapText="1"/>
    </xf>
    <xf numFmtId="2" fontId="3" fillId="0" borderId="112" xfId="0" applyNumberFormat="1" applyFont="1" applyBorder="1" applyAlignment="1">
      <alignment horizontal="left" vertical="center" wrapText="1"/>
    </xf>
    <xf numFmtId="49" fontId="0" fillId="0" borderId="37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/>
    </xf>
    <xf numFmtId="4" fontId="11" fillId="0" borderId="26" xfId="0" applyNumberFormat="1" applyFont="1" applyBorder="1" applyAlignment="1">
      <alignment horizontal="right" vertical="center" wrapText="1"/>
    </xf>
    <xf numFmtId="10" fontId="11" fillId="0" borderId="17" xfId="0" applyNumberFormat="1" applyFont="1" applyBorder="1" applyAlignment="1">
      <alignment horizontal="right" vertical="center" wrapText="1"/>
    </xf>
    <xf numFmtId="4" fontId="11" fillId="0" borderId="115" xfId="0" applyNumberFormat="1" applyFont="1" applyBorder="1" applyAlignment="1">
      <alignment horizontal="right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5" fillId="0" borderId="14" xfId="0" applyFont="1" applyFill="1" applyBorder="1" applyAlignment="1">
      <alignment horizontal="center" vertical="center"/>
    </xf>
    <xf numFmtId="2" fontId="17" fillId="0" borderId="31" xfId="0" applyNumberFormat="1" applyFont="1" applyFill="1" applyBorder="1" applyAlignment="1">
      <alignment horizontal="left" vertical="center" wrapText="1"/>
    </xf>
    <xf numFmtId="10" fontId="17" fillId="0" borderId="110" xfId="0" applyNumberFormat="1" applyFont="1" applyFill="1" applyBorder="1" applyAlignment="1">
      <alignment horizontal="right" vertical="center" wrapText="1"/>
    </xf>
    <xf numFmtId="2" fontId="13" fillId="0" borderId="14" xfId="0" applyNumberFormat="1" applyFont="1" applyFill="1" applyBorder="1" applyAlignment="1">
      <alignment horizontal="left" vertical="center" wrapText="1"/>
    </xf>
    <xf numFmtId="4" fontId="13" fillId="0" borderId="49" xfId="0" applyNumberFormat="1" applyFont="1" applyFill="1" applyBorder="1" applyAlignment="1">
      <alignment horizontal="right" vertical="center" wrapText="1"/>
    </xf>
    <xf numFmtId="4" fontId="13" fillId="0" borderId="20" xfId="0" applyNumberFormat="1" applyFont="1" applyFill="1" applyBorder="1" applyAlignment="1">
      <alignment horizontal="right" vertical="center" wrapText="1"/>
    </xf>
    <xf numFmtId="10" fontId="13" fillId="0" borderId="21" xfId="0" applyNumberFormat="1" applyFont="1" applyFill="1" applyBorder="1" applyAlignment="1">
      <alignment horizontal="right" vertical="center" wrapText="1"/>
    </xf>
    <xf numFmtId="4" fontId="13" fillId="0" borderId="53" xfId="0" applyNumberFormat="1" applyFont="1" applyFill="1" applyBorder="1" applyAlignment="1">
      <alignment horizontal="right" vertical="center" wrapText="1"/>
    </xf>
    <xf numFmtId="4" fontId="13" fillId="0" borderId="12" xfId="0" applyNumberFormat="1" applyFont="1" applyFill="1" applyBorder="1" applyAlignment="1">
      <alignment horizontal="right" vertical="center" wrapText="1"/>
    </xf>
    <xf numFmtId="10" fontId="13" fillId="0" borderId="13" xfId="0" applyNumberFormat="1" applyFont="1" applyFill="1" applyBorder="1" applyAlignment="1">
      <alignment horizontal="right" vertical="center" wrapText="1"/>
    </xf>
    <xf numFmtId="2" fontId="13" fillId="0" borderId="88" xfId="0" applyNumberFormat="1" applyFont="1" applyFill="1" applyBorder="1" applyAlignment="1">
      <alignment horizontal="left" vertical="center" wrapText="1"/>
    </xf>
    <xf numFmtId="4" fontId="13" fillId="0" borderId="81" xfId="0" applyNumberFormat="1" applyFont="1" applyFill="1" applyBorder="1" applyAlignment="1">
      <alignment horizontal="right" vertical="center" wrapText="1"/>
    </xf>
    <xf numFmtId="2" fontId="13" fillId="0" borderId="87" xfId="0" applyNumberFormat="1" applyFont="1" applyFill="1" applyBorder="1" applyAlignment="1">
      <alignment horizontal="left" vertical="center" wrapText="1"/>
    </xf>
    <xf numFmtId="4" fontId="13" fillId="0" borderId="105" xfId="0" applyNumberFormat="1" applyFont="1" applyFill="1" applyBorder="1" applyAlignment="1">
      <alignment horizontal="right" vertical="center" wrapText="1"/>
    </xf>
    <xf numFmtId="4" fontId="13" fillId="0" borderId="17" xfId="0" applyNumberFormat="1" applyFont="1" applyFill="1" applyBorder="1" applyAlignment="1">
      <alignment horizontal="right" vertical="center" wrapText="1"/>
    </xf>
    <xf numFmtId="10" fontId="13" fillId="0" borderId="18" xfId="0" applyNumberFormat="1" applyFont="1" applyFill="1" applyBorder="1" applyAlignment="1">
      <alignment horizontal="right" vertical="center" wrapText="1"/>
    </xf>
    <xf numFmtId="2" fontId="13" fillId="0" borderId="86" xfId="0" applyNumberFormat="1" applyFont="1" applyFill="1" applyBorder="1" applyAlignment="1">
      <alignment horizontal="left" vertical="center" wrapText="1"/>
    </xf>
    <xf numFmtId="4" fontId="13" fillId="0" borderId="104" xfId="0" applyNumberFormat="1" applyFont="1" applyFill="1" applyBorder="1" applyAlignment="1">
      <alignment horizontal="right" vertical="center" wrapText="1"/>
    </xf>
    <xf numFmtId="4" fontId="13" fillId="0" borderId="23" xfId="0" applyNumberFormat="1" applyFont="1" applyFill="1" applyBorder="1" applyAlignment="1">
      <alignment horizontal="right" vertical="center" wrapText="1"/>
    </xf>
    <xf numFmtId="10" fontId="13" fillId="0" borderId="24" xfId="0" applyNumberFormat="1" applyFont="1" applyFill="1" applyBorder="1" applyAlignment="1">
      <alignment horizontal="right" vertical="center" wrapText="1"/>
    </xf>
    <xf numFmtId="2" fontId="13" fillId="0" borderId="30" xfId="0" applyNumberFormat="1" applyFont="1" applyFill="1" applyBorder="1" applyAlignment="1">
      <alignment horizontal="left" vertical="center" wrapText="1"/>
    </xf>
    <xf numFmtId="4" fontId="13" fillId="0" borderId="46" xfId="0" applyNumberFormat="1" applyFont="1" applyFill="1" applyBorder="1" applyAlignment="1">
      <alignment horizontal="right" vertical="center" wrapText="1"/>
    </xf>
    <xf numFmtId="2" fontId="13" fillId="0" borderId="27" xfId="0" applyNumberFormat="1" applyFont="1" applyFill="1" applyBorder="1" applyAlignment="1">
      <alignment horizontal="left" vertical="center" wrapText="1"/>
    </xf>
    <xf numFmtId="2" fontId="13" fillId="0" borderId="85" xfId="0" applyNumberFormat="1" applyFont="1" applyFill="1" applyBorder="1" applyAlignment="1">
      <alignment horizontal="left" vertical="center" wrapText="1"/>
    </xf>
    <xf numFmtId="2" fontId="13" fillId="0" borderId="31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54" xfId="0" applyNumberFormat="1" applyFont="1" applyFill="1" applyBorder="1" applyAlignment="1">
      <alignment horizontal="center" vertical="center" wrapText="1"/>
    </xf>
    <xf numFmtId="49" fontId="0" fillId="0" borderId="110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2" fontId="2" fillId="0" borderId="68" xfId="0" applyNumberFormat="1" applyFont="1" applyFill="1" applyBorder="1" applyAlignment="1">
      <alignment horizontal="center" vertical="center" wrapText="1"/>
    </xf>
    <xf numFmtId="4" fontId="3" fillId="0" borderId="103" xfId="0" applyNumberFormat="1" applyFont="1" applyBorder="1" applyAlignment="1">
      <alignment horizontal="center" vertical="center" wrapText="1"/>
    </xf>
    <xf numFmtId="4" fontId="3" fillId="0" borderId="108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6" xfId="0" applyNumberFormat="1" applyFont="1" applyBorder="1" applyAlignment="1">
      <alignment horizontal="center" vertical="center" wrapText="1"/>
    </xf>
    <xf numFmtId="10" fontId="3" fillId="0" borderId="107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0" fillId="0" borderId="42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11" fillId="0" borderId="91" xfId="0" applyNumberFormat="1" applyFont="1" applyFill="1" applyBorder="1" applyAlignment="1">
      <alignment horizontal="center" vertical="center"/>
    </xf>
    <xf numFmtId="49" fontId="0" fillId="0" borderId="37" xfId="0" applyNumberFormat="1" applyFill="1" applyBorder="1" applyAlignment="1">
      <alignment horizontal="center" vertical="center"/>
    </xf>
    <xf numFmtId="49" fontId="0" fillId="0" borderId="38" xfId="0" applyNumberFormat="1" applyFill="1" applyBorder="1" applyAlignment="1">
      <alignment horizontal="center" vertical="center"/>
    </xf>
    <xf numFmtId="49" fontId="0" fillId="0" borderId="39" xfId="0" applyNumberFormat="1" applyFill="1" applyBorder="1" applyAlignment="1">
      <alignment horizontal="center" vertical="center"/>
    </xf>
    <xf numFmtId="49" fontId="11" fillId="0" borderId="35" xfId="0" applyNumberFormat="1" applyFont="1" applyFill="1" applyBorder="1" applyAlignment="1">
      <alignment horizontal="center" vertical="center"/>
    </xf>
    <xf numFmtId="49" fontId="11" fillId="0" borderId="97" xfId="0" applyNumberFormat="1" applyFont="1" applyFill="1" applyBorder="1" applyAlignment="1">
      <alignment horizontal="center" vertical="center"/>
    </xf>
    <xf numFmtId="49" fontId="0" fillId="0" borderId="48" xfId="0" applyNumberFormat="1" applyFill="1" applyBorder="1" applyAlignment="1">
      <alignment horizontal="center" vertical="center"/>
    </xf>
    <xf numFmtId="49" fontId="11" fillId="0" borderId="44" xfId="0" applyNumberFormat="1" applyFont="1" applyFill="1" applyBorder="1" applyAlignment="1">
      <alignment horizontal="center" vertical="center"/>
    </xf>
    <xf numFmtId="49" fontId="11" fillId="0" borderId="95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9" fontId="11" fillId="0" borderId="109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0" fillId="0" borderId="39" xfId="0" applyNumberFormat="1" applyFont="1" applyFill="1" applyBorder="1" applyAlignment="1">
      <alignment horizontal="center" vertical="center"/>
    </xf>
    <xf numFmtId="49" fontId="11" fillId="0" borderId="37" xfId="0" applyNumberFormat="1" applyFon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49" fontId="11" fillId="0" borderId="38" xfId="0" applyNumberFormat="1" applyFont="1" applyFill="1" applyBorder="1" applyAlignment="1">
      <alignment horizontal="center" vertical="center"/>
    </xf>
    <xf numFmtId="49" fontId="11" fillId="0" borderId="48" xfId="0" applyNumberFormat="1" applyFont="1" applyFill="1" applyBorder="1" applyAlignment="1">
      <alignment horizontal="center" vertical="center"/>
    </xf>
    <xf numFmtId="49" fontId="0" fillId="0" borderId="48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0" fillId="0" borderId="19" xfId="0" applyNumberFormat="1" applyFill="1" applyBorder="1" applyAlignment="1">
      <alignment horizontal="center" vertical="center"/>
    </xf>
    <xf numFmtId="10" fontId="3" fillId="0" borderId="106" xfId="0" applyNumberFormat="1" applyFont="1" applyFill="1" applyBorder="1" applyAlignment="1">
      <alignment horizontal="center" vertical="center" wrapText="1"/>
    </xf>
    <xf numFmtId="10" fontId="3" fillId="0" borderId="107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CCFFFF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9"/>
  <sheetViews>
    <sheetView zoomScaleNormal="100" workbookViewId="0">
      <pane ySplit="5" topLeftCell="A562" activePane="bottomLeft" state="frozen"/>
      <selection pane="bottomLeft" activeCell="K556" sqref="K556"/>
    </sheetView>
  </sheetViews>
  <sheetFormatPr defaultRowHeight="15" x14ac:dyDescent="0.25"/>
  <cols>
    <col min="1" max="1" width="5" style="32" customWidth="1"/>
    <col min="2" max="2" width="5.7109375" style="33" customWidth="1"/>
    <col min="3" max="3" width="6.7109375" style="33" customWidth="1"/>
    <col min="4" max="4" width="11.7109375" style="33" customWidth="1"/>
    <col min="5" max="5" width="5.7109375" style="33" customWidth="1"/>
    <col min="6" max="6" width="76.5703125" style="34" customWidth="1"/>
    <col min="7" max="7" width="19.42578125" style="38" hidden="1" customWidth="1"/>
    <col min="8" max="8" width="19.42578125" style="38" customWidth="1"/>
    <col min="9" max="9" width="19.140625" style="38" customWidth="1"/>
    <col min="10" max="10" width="19" style="38" customWidth="1"/>
    <col min="11" max="11" width="18.42578125" customWidth="1"/>
  </cols>
  <sheetData>
    <row r="1" spans="1:10" s="1" customFormat="1" ht="24" customHeight="1" x14ac:dyDescent="0.25">
      <c r="A1" s="485" t="s">
        <v>321</v>
      </c>
      <c r="B1" s="485"/>
      <c r="C1" s="485"/>
      <c r="D1" s="485"/>
      <c r="E1" s="485"/>
      <c r="F1" s="485"/>
      <c r="G1" s="485"/>
      <c r="H1" s="485"/>
      <c r="I1" s="485"/>
      <c r="J1" s="485"/>
    </row>
    <row r="2" spans="1:10" s="1" customFormat="1" ht="13.5" customHeight="1" x14ac:dyDescent="0.25">
      <c r="A2" s="486"/>
      <c r="B2" s="486"/>
      <c r="C2" s="486"/>
      <c r="D2" s="486"/>
      <c r="E2" s="486"/>
      <c r="F2" s="486"/>
      <c r="G2" s="486"/>
      <c r="H2" s="486"/>
      <c r="I2" s="486"/>
      <c r="J2" s="486"/>
    </row>
    <row r="3" spans="1:10" s="1" customFormat="1" ht="15" customHeight="1" thickBot="1" x14ac:dyDescent="0.3">
      <c r="A3" s="2"/>
      <c r="B3" s="4"/>
      <c r="C3" s="5"/>
      <c r="D3" s="4"/>
      <c r="E3" s="4"/>
      <c r="F3" s="3"/>
      <c r="G3" s="3"/>
      <c r="H3" s="3"/>
      <c r="I3" s="3"/>
      <c r="J3" s="424" t="s">
        <v>0</v>
      </c>
    </row>
    <row r="4" spans="1:10" s="1" customFormat="1" ht="27.75" customHeight="1" thickBot="1" x14ac:dyDescent="0.3">
      <c r="A4" s="487" t="s">
        <v>1</v>
      </c>
      <c r="B4" s="489" t="s">
        <v>2</v>
      </c>
      <c r="C4" s="490"/>
      <c r="D4" s="490"/>
      <c r="E4" s="491"/>
      <c r="F4" s="492" t="s">
        <v>323</v>
      </c>
      <c r="G4" s="494" t="s">
        <v>320</v>
      </c>
      <c r="H4" s="500" t="s">
        <v>319</v>
      </c>
      <c r="I4" s="496" t="s">
        <v>322</v>
      </c>
      <c r="J4" s="498" t="s">
        <v>318</v>
      </c>
    </row>
    <row r="5" spans="1:10" s="6" customFormat="1" ht="24.75" customHeight="1" thickBot="1" x14ac:dyDescent="0.3">
      <c r="A5" s="488"/>
      <c r="B5" s="239" t="s">
        <v>3</v>
      </c>
      <c r="C5" s="240" t="s">
        <v>4</v>
      </c>
      <c r="D5" s="240" t="s">
        <v>5</v>
      </c>
      <c r="E5" s="241" t="s">
        <v>6</v>
      </c>
      <c r="F5" s="493"/>
      <c r="G5" s="495"/>
      <c r="H5" s="501"/>
      <c r="I5" s="497"/>
      <c r="J5" s="499"/>
    </row>
    <row r="6" spans="1:10" s="7" customFormat="1" ht="36" customHeight="1" thickBot="1" x14ac:dyDescent="0.3">
      <c r="A6" s="130">
        <v>1</v>
      </c>
      <c r="B6" s="64"/>
      <c r="C6" s="65"/>
      <c r="D6" s="65"/>
      <c r="E6" s="132"/>
      <c r="F6" s="245" t="s">
        <v>267</v>
      </c>
      <c r="G6" s="104">
        <f>G7+G10+G17</f>
        <v>1517118806.54</v>
      </c>
      <c r="H6" s="286">
        <f t="shared" ref="H6:I6" si="0">H7+H10+H17</f>
        <v>1517118806.54</v>
      </c>
      <c r="I6" s="324">
        <f t="shared" si="0"/>
        <v>7296502.6500000004</v>
      </c>
      <c r="J6" s="351">
        <f>I6/H6</f>
        <v>4.8094471036455528E-3</v>
      </c>
    </row>
    <row r="7" spans="1:10" s="8" customFormat="1" ht="30" customHeight="1" thickBot="1" x14ac:dyDescent="0.3">
      <c r="A7" s="23"/>
      <c r="B7" s="66"/>
      <c r="C7" s="67"/>
      <c r="D7" s="67"/>
      <c r="E7" s="68"/>
      <c r="F7" s="190" t="s">
        <v>10</v>
      </c>
      <c r="G7" s="105">
        <f>G8</f>
        <v>100000</v>
      </c>
      <c r="H7" s="322">
        <f t="shared" ref="H7:I7" si="1">H8</f>
        <v>100000</v>
      </c>
      <c r="I7" s="323">
        <f t="shared" si="1"/>
        <v>0</v>
      </c>
      <c r="J7" s="352">
        <f t="shared" ref="J7:J17" si="2">I7/H7</f>
        <v>0</v>
      </c>
    </row>
    <row r="8" spans="1:10" s="9" customFormat="1" ht="20.25" customHeight="1" x14ac:dyDescent="0.25">
      <c r="A8" s="56"/>
      <c r="B8" s="327"/>
      <c r="C8" s="328"/>
      <c r="D8" s="328"/>
      <c r="E8" s="329"/>
      <c r="F8" s="249" t="s">
        <v>206</v>
      </c>
      <c r="G8" s="110">
        <f>SUM(G9:G9)</f>
        <v>100000</v>
      </c>
      <c r="H8" s="292">
        <f t="shared" ref="H8:I8" si="3">SUM(H9:H9)</f>
        <v>100000</v>
      </c>
      <c r="I8" s="311">
        <f t="shared" si="3"/>
        <v>0</v>
      </c>
      <c r="J8" s="353">
        <f t="shared" si="2"/>
        <v>0</v>
      </c>
    </row>
    <row r="9" spans="1:10" s="6" customFormat="1" ht="15" customHeight="1" thickBot="1" x14ac:dyDescent="0.3">
      <c r="A9" s="26"/>
      <c r="B9" s="77" t="s">
        <v>11</v>
      </c>
      <c r="C9" s="78"/>
      <c r="D9" s="78" t="s">
        <v>324</v>
      </c>
      <c r="E9" s="136" t="s">
        <v>12</v>
      </c>
      <c r="F9" s="330"/>
      <c r="G9" s="112">
        <v>100000</v>
      </c>
      <c r="H9" s="289">
        <v>100000</v>
      </c>
      <c r="I9" s="332">
        <v>0</v>
      </c>
      <c r="J9" s="354">
        <f t="shared" si="2"/>
        <v>0</v>
      </c>
    </row>
    <row r="10" spans="1:10" s="49" customFormat="1" ht="30" customHeight="1" thickBot="1" x14ac:dyDescent="0.3">
      <c r="A10" s="57"/>
      <c r="B10" s="66"/>
      <c r="C10" s="67"/>
      <c r="D10" s="67"/>
      <c r="E10" s="68"/>
      <c r="F10" s="190" t="s">
        <v>199</v>
      </c>
      <c r="G10" s="105">
        <f>G11+G15</f>
        <v>1497473673.9400001</v>
      </c>
      <c r="H10" s="287">
        <f t="shared" ref="H10:I10" si="4">H11+H15</f>
        <v>1497473673.9400001</v>
      </c>
      <c r="I10" s="326">
        <f t="shared" si="4"/>
        <v>7296502.6500000004</v>
      </c>
      <c r="J10" s="355">
        <f t="shared" si="2"/>
        <v>4.8725415190787203E-3</v>
      </c>
    </row>
    <row r="11" spans="1:10" s="9" customFormat="1" ht="45" customHeight="1" x14ac:dyDescent="0.25">
      <c r="A11" s="56"/>
      <c r="B11" s="69"/>
      <c r="C11" s="70"/>
      <c r="D11" s="70"/>
      <c r="E11" s="133"/>
      <c r="F11" s="246" t="s">
        <v>271</v>
      </c>
      <c r="G11" s="106">
        <f>SUM(G12:G14)</f>
        <v>654924280</v>
      </c>
      <c r="H11" s="288">
        <f t="shared" ref="H11:I11" si="5">SUM(H12:H14)</f>
        <v>654924280</v>
      </c>
      <c r="I11" s="325">
        <f t="shared" si="5"/>
        <v>7296502.6500000004</v>
      </c>
      <c r="J11" s="356">
        <f t="shared" si="2"/>
        <v>1.114098663436329E-2</v>
      </c>
    </row>
    <row r="12" spans="1:10" s="6" customFormat="1" ht="12.75" customHeight="1" x14ac:dyDescent="0.25">
      <c r="A12" s="26"/>
      <c r="B12" s="76" t="s">
        <v>11</v>
      </c>
      <c r="C12" s="277"/>
      <c r="D12" s="277" t="s">
        <v>325</v>
      </c>
      <c r="E12" s="278" t="s">
        <v>14</v>
      </c>
      <c r="F12" s="184"/>
      <c r="G12" s="108">
        <v>144000000</v>
      </c>
      <c r="H12" s="290">
        <v>144000000</v>
      </c>
      <c r="I12" s="312">
        <v>0</v>
      </c>
      <c r="J12" s="357">
        <f t="shared" si="2"/>
        <v>0</v>
      </c>
    </row>
    <row r="13" spans="1:10" s="6" customFormat="1" ht="12.75" customHeight="1" x14ac:dyDescent="0.25">
      <c r="A13" s="26"/>
      <c r="B13" s="76" t="s">
        <v>11</v>
      </c>
      <c r="C13" s="277"/>
      <c r="D13" s="277" t="s">
        <v>326</v>
      </c>
      <c r="E13" s="278" t="s">
        <v>15</v>
      </c>
      <c r="F13" s="184"/>
      <c r="G13" s="108">
        <v>3500000</v>
      </c>
      <c r="H13" s="290">
        <v>3500000</v>
      </c>
      <c r="I13" s="312">
        <v>0</v>
      </c>
      <c r="J13" s="357">
        <f t="shared" si="2"/>
        <v>0</v>
      </c>
    </row>
    <row r="14" spans="1:10" s="6" customFormat="1" ht="12.75" customHeight="1" x14ac:dyDescent="0.25">
      <c r="A14" s="26"/>
      <c r="B14" s="61" t="s">
        <v>11</v>
      </c>
      <c r="C14" s="62"/>
      <c r="D14" s="62" t="s">
        <v>327</v>
      </c>
      <c r="E14" s="134" t="s">
        <v>15</v>
      </c>
      <c r="F14" s="184"/>
      <c r="G14" s="108">
        <v>507424280</v>
      </c>
      <c r="H14" s="290">
        <v>507424280</v>
      </c>
      <c r="I14" s="312">
        <v>7296502.6500000004</v>
      </c>
      <c r="J14" s="357">
        <f t="shared" si="2"/>
        <v>1.4379490571479947E-2</v>
      </c>
    </row>
    <row r="15" spans="1:10" s="6" customFormat="1" ht="21" customHeight="1" x14ac:dyDescent="0.25">
      <c r="A15" s="26"/>
      <c r="B15" s="71"/>
      <c r="C15" s="72"/>
      <c r="D15" s="72"/>
      <c r="E15" s="135"/>
      <c r="F15" s="248" t="s">
        <v>255</v>
      </c>
      <c r="G15" s="109">
        <f>SUM(G16:G16)</f>
        <v>842549393.94000006</v>
      </c>
      <c r="H15" s="291">
        <f t="shared" ref="H15:I15" si="6">SUM(H16:H16)</f>
        <v>842549393.94000006</v>
      </c>
      <c r="I15" s="311">
        <f t="shared" si="6"/>
        <v>0</v>
      </c>
      <c r="J15" s="353">
        <f t="shared" si="2"/>
        <v>0</v>
      </c>
    </row>
    <row r="16" spans="1:10" s="6" customFormat="1" ht="15.75" customHeight="1" thickBot="1" x14ac:dyDescent="0.3">
      <c r="A16" s="26"/>
      <c r="B16" s="61" t="s">
        <v>11</v>
      </c>
      <c r="C16" s="62"/>
      <c r="D16" s="62" t="s">
        <v>328</v>
      </c>
      <c r="E16" s="134" t="s">
        <v>12</v>
      </c>
      <c r="F16" s="189"/>
      <c r="G16" s="107">
        <v>842549393.94000006</v>
      </c>
      <c r="H16" s="289">
        <v>842549393.94000006</v>
      </c>
      <c r="I16" s="332">
        <v>0</v>
      </c>
      <c r="J16" s="354">
        <f t="shared" si="2"/>
        <v>0</v>
      </c>
    </row>
    <row r="17" spans="1:10" s="49" customFormat="1" ht="21" customHeight="1" thickBot="1" x14ac:dyDescent="0.3">
      <c r="A17" s="57"/>
      <c r="B17" s="66"/>
      <c r="C17" s="67"/>
      <c r="D17" s="67"/>
      <c r="E17" s="68"/>
      <c r="F17" s="190" t="s">
        <v>254</v>
      </c>
      <c r="G17" s="105">
        <f>G18</f>
        <v>19545132.600000001</v>
      </c>
      <c r="H17" s="287">
        <f>H18</f>
        <v>19545132.600000001</v>
      </c>
      <c r="I17" s="326">
        <f t="shared" ref="I17" si="7">I18</f>
        <v>0</v>
      </c>
      <c r="J17" s="355">
        <f t="shared" si="2"/>
        <v>0</v>
      </c>
    </row>
    <row r="18" spans="1:10" s="9" customFormat="1" ht="105" customHeight="1" x14ac:dyDescent="0.25">
      <c r="A18" s="56"/>
      <c r="B18" s="333"/>
      <c r="C18" s="334"/>
      <c r="D18" s="334"/>
      <c r="E18" s="335"/>
      <c r="F18" s="246" t="s">
        <v>256</v>
      </c>
      <c r="G18" s="106">
        <f>SUM(G19:G19)</f>
        <v>19545132.600000001</v>
      </c>
      <c r="H18" s="288">
        <f>SUM(H19:H19)</f>
        <v>19545132.600000001</v>
      </c>
      <c r="I18" s="325">
        <f t="shared" ref="I18" si="8">SUM(I19:I19)</f>
        <v>0</v>
      </c>
      <c r="J18" s="356">
        <f>I18/H18</f>
        <v>0</v>
      </c>
    </row>
    <row r="19" spans="1:10" s="6" customFormat="1" ht="16.5" customHeight="1" thickBot="1" x14ac:dyDescent="0.3">
      <c r="A19" s="53"/>
      <c r="B19" s="77" t="s">
        <v>11</v>
      </c>
      <c r="C19" s="78"/>
      <c r="D19" s="78" t="s">
        <v>329</v>
      </c>
      <c r="E19" s="136" t="s">
        <v>16</v>
      </c>
      <c r="F19" s="250"/>
      <c r="G19" s="124">
        <v>19545132.600000001</v>
      </c>
      <c r="H19" s="293">
        <v>19545132.600000001</v>
      </c>
      <c r="I19" s="331">
        <v>0</v>
      </c>
      <c r="J19" s="358">
        <f>I19/H19</f>
        <v>0</v>
      </c>
    </row>
    <row r="20" spans="1:10" s="7" customFormat="1" ht="36" customHeight="1" thickBot="1" x14ac:dyDescent="0.3">
      <c r="A20" s="336">
        <v>2</v>
      </c>
      <c r="B20" s="79"/>
      <c r="C20" s="80"/>
      <c r="D20" s="80"/>
      <c r="E20" s="137"/>
      <c r="F20" s="251" t="s">
        <v>268</v>
      </c>
      <c r="G20" s="155">
        <f>G21+G27+G30+G33+G36+G41</f>
        <v>2893460778.4099998</v>
      </c>
      <c r="H20" s="160">
        <f>H21+H27+H30+H33+H36+H41</f>
        <v>2893460778.4099998</v>
      </c>
      <c r="I20" s="339">
        <f>I21+I27+I30+I33+I36+I41</f>
        <v>33471371.040000003</v>
      </c>
      <c r="J20" s="359">
        <f>I20/H20</f>
        <v>1.1567936669386278E-2</v>
      </c>
    </row>
    <row r="21" spans="1:10" s="12" customFormat="1" ht="48.75" customHeight="1" x14ac:dyDescent="0.25">
      <c r="A21" s="23"/>
      <c r="B21" s="97"/>
      <c r="C21" s="98"/>
      <c r="D21" s="98"/>
      <c r="E21" s="118"/>
      <c r="F21" s="169" t="s">
        <v>287</v>
      </c>
      <c r="G21" s="234">
        <f>G22+G25</f>
        <v>458711609.99000001</v>
      </c>
      <c r="H21" s="309">
        <f>H22+H25</f>
        <v>458711609.99000001</v>
      </c>
      <c r="I21" s="338">
        <f t="shared" ref="I21" si="9">I22+I25</f>
        <v>33471371.040000003</v>
      </c>
      <c r="J21" s="360">
        <f t="shared" ref="J21:J43" si="10">I21/H21</f>
        <v>7.2968222977242023E-2</v>
      </c>
    </row>
    <row r="22" spans="1:10" s="13" customFormat="1" ht="30" customHeight="1" x14ac:dyDescent="0.25">
      <c r="A22" s="24"/>
      <c r="B22" s="83"/>
      <c r="C22" s="84"/>
      <c r="D22" s="84"/>
      <c r="E22" s="119"/>
      <c r="F22" s="248" t="s">
        <v>18</v>
      </c>
      <c r="G22" s="113">
        <f>SUM(G23:G24)</f>
        <v>453711609.99000001</v>
      </c>
      <c r="H22" s="294">
        <f>SUM(H23:H24)</f>
        <v>453711609.99000001</v>
      </c>
      <c r="I22" s="314">
        <f t="shared" ref="I22" si="11">SUM(I23:I24)</f>
        <v>33426350.010000002</v>
      </c>
      <c r="J22" s="361">
        <f t="shared" si="10"/>
        <v>7.3673120268482287E-2</v>
      </c>
    </row>
    <row r="23" spans="1:10" s="6" customFormat="1" ht="12.75" customHeight="1" x14ac:dyDescent="0.25">
      <c r="A23" s="26"/>
      <c r="B23" s="19" t="s">
        <v>19</v>
      </c>
      <c r="C23" s="91"/>
      <c r="D23" s="91" t="s">
        <v>330</v>
      </c>
      <c r="E23" s="143" t="s">
        <v>15</v>
      </c>
      <c r="F23" s="184"/>
      <c r="G23" s="114">
        <v>27015182.239999998</v>
      </c>
      <c r="H23" s="295">
        <v>27015182.239999998</v>
      </c>
      <c r="I23" s="315">
        <v>183170.53</v>
      </c>
      <c r="J23" s="362">
        <f t="shared" si="10"/>
        <v>6.7802811164748974E-3</v>
      </c>
    </row>
    <row r="24" spans="1:10" s="6" customFormat="1" ht="12" customHeight="1" x14ac:dyDescent="0.25">
      <c r="A24" s="26"/>
      <c r="B24" s="19" t="s">
        <v>19</v>
      </c>
      <c r="C24" s="91"/>
      <c r="D24" s="91" t="s">
        <v>331</v>
      </c>
      <c r="E24" s="143" t="s">
        <v>12</v>
      </c>
      <c r="F24" s="182"/>
      <c r="G24" s="114">
        <v>426696427.75</v>
      </c>
      <c r="H24" s="295">
        <v>426696427.75</v>
      </c>
      <c r="I24" s="315">
        <v>33243179.48</v>
      </c>
      <c r="J24" s="362">
        <f t="shared" si="10"/>
        <v>7.790826760677047E-2</v>
      </c>
    </row>
    <row r="25" spans="1:10" s="13" customFormat="1" ht="15" customHeight="1" x14ac:dyDescent="0.25">
      <c r="A25" s="24"/>
      <c r="B25" s="83"/>
      <c r="C25" s="84"/>
      <c r="D25" s="84"/>
      <c r="E25" s="119"/>
      <c r="F25" s="181" t="s">
        <v>20</v>
      </c>
      <c r="G25" s="115">
        <f>SUM(G26:G26)</f>
        <v>5000000</v>
      </c>
      <c r="H25" s="296">
        <f>SUM(H26:H26)</f>
        <v>5000000</v>
      </c>
      <c r="I25" s="316">
        <f t="shared" ref="I25" si="12">SUM(I26:I26)</f>
        <v>45021.03</v>
      </c>
      <c r="J25" s="363">
        <f t="shared" si="10"/>
        <v>9.004205999999999E-3</v>
      </c>
    </row>
    <row r="26" spans="1:10" s="6" customFormat="1" ht="12.75" customHeight="1" x14ac:dyDescent="0.25">
      <c r="A26" s="26"/>
      <c r="B26" s="19" t="s">
        <v>19</v>
      </c>
      <c r="C26" s="14"/>
      <c r="D26" s="91" t="s">
        <v>332</v>
      </c>
      <c r="E26" s="120" t="s">
        <v>15</v>
      </c>
      <c r="F26" s="184"/>
      <c r="G26" s="114">
        <v>5000000</v>
      </c>
      <c r="H26" s="295">
        <v>5000000</v>
      </c>
      <c r="I26" s="315">
        <v>45021.03</v>
      </c>
      <c r="J26" s="362">
        <f t="shared" si="10"/>
        <v>9.004205999999999E-3</v>
      </c>
    </row>
    <row r="27" spans="1:10" s="12" customFormat="1" ht="18.75" customHeight="1" x14ac:dyDescent="0.25">
      <c r="A27" s="23"/>
      <c r="B27" s="81"/>
      <c r="C27" s="82"/>
      <c r="D27" s="82"/>
      <c r="E27" s="121"/>
      <c r="F27" s="252" t="s">
        <v>207</v>
      </c>
      <c r="G27" s="116">
        <f>G28</f>
        <v>500000</v>
      </c>
      <c r="H27" s="297">
        <f>H28</f>
        <v>500000</v>
      </c>
      <c r="I27" s="313">
        <f t="shared" ref="I27" si="13">I28</f>
        <v>0</v>
      </c>
      <c r="J27" s="364">
        <f t="shared" si="10"/>
        <v>0</v>
      </c>
    </row>
    <row r="28" spans="1:10" s="13" customFormat="1" ht="30" customHeight="1" x14ac:dyDescent="0.25">
      <c r="A28" s="24"/>
      <c r="B28" s="83"/>
      <c r="C28" s="84"/>
      <c r="D28" s="84"/>
      <c r="E28" s="119"/>
      <c r="F28" s="181" t="s">
        <v>21</v>
      </c>
      <c r="G28" s="115">
        <f>G29</f>
        <v>500000</v>
      </c>
      <c r="H28" s="296">
        <f>H29</f>
        <v>500000</v>
      </c>
      <c r="I28" s="316">
        <f t="shared" ref="I28" si="14">I29</f>
        <v>0</v>
      </c>
      <c r="J28" s="363">
        <f t="shared" si="10"/>
        <v>0</v>
      </c>
    </row>
    <row r="29" spans="1:10" s="6" customFormat="1" ht="12.75" customHeight="1" x14ac:dyDescent="0.25">
      <c r="A29" s="26"/>
      <c r="B29" s="19" t="s">
        <v>19</v>
      </c>
      <c r="C29" s="14"/>
      <c r="D29" s="14" t="s">
        <v>333</v>
      </c>
      <c r="E29" s="120" t="s">
        <v>22</v>
      </c>
      <c r="F29" s="184"/>
      <c r="G29" s="114">
        <v>500000</v>
      </c>
      <c r="H29" s="295">
        <v>500000</v>
      </c>
      <c r="I29" s="315">
        <v>0</v>
      </c>
      <c r="J29" s="362">
        <f t="shared" si="10"/>
        <v>0</v>
      </c>
    </row>
    <row r="30" spans="1:10" s="6" customFormat="1" ht="30" customHeight="1" x14ac:dyDescent="0.25">
      <c r="A30" s="26"/>
      <c r="B30" s="81"/>
      <c r="C30" s="82"/>
      <c r="D30" s="82"/>
      <c r="E30" s="121"/>
      <c r="F30" s="252" t="s">
        <v>255</v>
      </c>
      <c r="G30" s="116">
        <f>G31</f>
        <v>915834444.45000005</v>
      </c>
      <c r="H30" s="297">
        <f>H31</f>
        <v>915834444.45000005</v>
      </c>
      <c r="I30" s="313">
        <f t="shared" ref="I30" si="15">I31</f>
        <v>0</v>
      </c>
      <c r="J30" s="364">
        <f t="shared" si="10"/>
        <v>0</v>
      </c>
    </row>
    <row r="31" spans="1:10" s="6" customFormat="1" ht="96.75" customHeight="1" x14ac:dyDescent="0.25">
      <c r="A31" s="26"/>
      <c r="B31" s="83"/>
      <c r="C31" s="84"/>
      <c r="D31" s="84"/>
      <c r="E31" s="119"/>
      <c r="F31" s="181" t="s">
        <v>266</v>
      </c>
      <c r="G31" s="115">
        <f>SUM(G32:G32)</f>
        <v>915834444.45000005</v>
      </c>
      <c r="H31" s="296">
        <f>SUM(H32:H32)</f>
        <v>915834444.45000005</v>
      </c>
      <c r="I31" s="316">
        <f t="shared" ref="I31" si="16">SUM(I32:I32)</f>
        <v>0</v>
      </c>
      <c r="J31" s="363">
        <f t="shared" si="10"/>
        <v>0</v>
      </c>
    </row>
    <row r="32" spans="1:10" s="6" customFormat="1" ht="16.5" customHeight="1" x14ac:dyDescent="0.25">
      <c r="A32" s="26"/>
      <c r="B32" s="92" t="s">
        <v>19</v>
      </c>
      <c r="C32" s="91"/>
      <c r="D32" s="91" t="s">
        <v>334</v>
      </c>
      <c r="E32" s="143" t="s">
        <v>22</v>
      </c>
      <c r="F32" s="182"/>
      <c r="G32" s="114">
        <v>915834444.45000005</v>
      </c>
      <c r="H32" s="295">
        <v>915834444.45000005</v>
      </c>
      <c r="I32" s="315">
        <v>0</v>
      </c>
      <c r="J32" s="362">
        <f t="shared" si="10"/>
        <v>0</v>
      </c>
    </row>
    <row r="33" spans="1:10" s="12" customFormat="1" ht="18.75" customHeight="1" x14ac:dyDescent="0.25">
      <c r="A33" s="23"/>
      <c r="B33" s="81"/>
      <c r="C33" s="82"/>
      <c r="D33" s="82"/>
      <c r="E33" s="121"/>
      <c r="F33" s="252" t="s">
        <v>23</v>
      </c>
      <c r="G33" s="116">
        <f>G34</f>
        <v>331924010.10000002</v>
      </c>
      <c r="H33" s="297">
        <f>H34</f>
        <v>331924010.10000002</v>
      </c>
      <c r="I33" s="313">
        <f t="shared" ref="I33:I34" si="17">I34</f>
        <v>0</v>
      </c>
      <c r="J33" s="364">
        <f t="shared" si="10"/>
        <v>0</v>
      </c>
    </row>
    <row r="34" spans="1:10" s="13" customFormat="1" ht="30" customHeight="1" x14ac:dyDescent="0.25">
      <c r="A34" s="24"/>
      <c r="B34" s="83"/>
      <c r="C34" s="84"/>
      <c r="D34" s="84"/>
      <c r="E34" s="119"/>
      <c r="F34" s="181" t="s">
        <v>257</v>
      </c>
      <c r="G34" s="115">
        <f>G35</f>
        <v>331924010.10000002</v>
      </c>
      <c r="H34" s="296">
        <f>H35</f>
        <v>331924010.10000002</v>
      </c>
      <c r="I34" s="316">
        <f t="shared" si="17"/>
        <v>0</v>
      </c>
      <c r="J34" s="363">
        <f t="shared" si="10"/>
        <v>0</v>
      </c>
    </row>
    <row r="35" spans="1:10" s="6" customFormat="1" ht="16.5" customHeight="1" x14ac:dyDescent="0.25">
      <c r="A35" s="26"/>
      <c r="B35" s="92" t="s">
        <v>19</v>
      </c>
      <c r="C35" s="91"/>
      <c r="D35" s="91" t="s">
        <v>335</v>
      </c>
      <c r="E35" s="143" t="s">
        <v>22</v>
      </c>
      <c r="F35" s="182"/>
      <c r="G35" s="114">
        <v>331924010.10000002</v>
      </c>
      <c r="H35" s="295">
        <v>331924010.10000002</v>
      </c>
      <c r="I35" s="315">
        <v>0</v>
      </c>
      <c r="J35" s="362">
        <f t="shared" si="10"/>
        <v>0</v>
      </c>
    </row>
    <row r="36" spans="1:10" s="12" customFormat="1" ht="30" customHeight="1" x14ac:dyDescent="0.25">
      <c r="A36" s="23"/>
      <c r="B36" s="100"/>
      <c r="C36" s="95"/>
      <c r="D36" s="95"/>
      <c r="E36" s="122"/>
      <c r="F36" s="252" t="s">
        <v>24</v>
      </c>
      <c r="G36" s="116">
        <f>G37+G39</f>
        <v>1130639097.71</v>
      </c>
      <c r="H36" s="297">
        <f>H37+H39</f>
        <v>1130639097.71</v>
      </c>
      <c r="I36" s="313">
        <f t="shared" ref="I36" si="18">I37+I39</f>
        <v>0</v>
      </c>
      <c r="J36" s="364">
        <f t="shared" si="10"/>
        <v>0</v>
      </c>
    </row>
    <row r="37" spans="1:10" s="13" customFormat="1" ht="50.25" customHeight="1" x14ac:dyDescent="0.25">
      <c r="A37" s="24"/>
      <c r="B37" s="83"/>
      <c r="C37" s="84"/>
      <c r="D37" s="84"/>
      <c r="E37" s="119"/>
      <c r="F37" s="181" t="s">
        <v>304</v>
      </c>
      <c r="G37" s="115">
        <f>G38</f>
        <v>1130639097.71</v>
      </c>
      <c r="H37" s="296">
        <f>H38</f>
        <v>1130639097.71</v>
      </c>
      <c r="I37" s="316">
        <f t="shared" ref="I37" si="19">I38</f>
        <v>0</v>
      </c>
      <c r="J37" s="363">
        <f t="shared" si="10"/>
        <v>0</v>
      </c>
    </row>
    <row r="38" spans="1:10" s="6" customFormat="1" ht="12.75" customHeight="1" x14ac:dyDescent="0.25">
      <c r="A38" s="26"/>
      <c r="B38" s="92" t="s">
        <v>19</v>
      </c>
      <c r="C38" s="91"/>
      <c r="D38" s="91" t="s">
        <v>336</v>
      </c>
      <c r="E38" s="143" t="s">
        <v>15</v>
      </c>
      <c r="F38" s="186"/>
      <c r="G38" s="117">
        <v>1130639097.71</v>
      </c>
      <c r="H38" s="298">
        <v>1130639097.71</v>
      </c>
      <c r="I38" s="315">
        <v>0</v>
      </c>
      <c r="J38" s="362">
        <f t="shared" si="10"/>
        <v>0</v>
      </c>
    </row>
    <row r="39" spans="1:10" s="6" customFormat="1" ht="31.5" hidden="1" customHeight="1" x14ac:dyDescent="0.25">
      <c r="A39" s="26"/>
      <c r="B39" s="83"/>
      <c r="C39" s="84"/>
      <c r="D39" s="84"/>
      <c r="E39" s="119"/>
      <c r="F39" s="181" t="s">
        <v>305</v>
      </c>
      <c r="G39" s="115">
        <f>G40</f>
        <v>0</v>
      </c>
      <c r="H39" s="296">
        <f>H40</f>
        <v>0</v>
      </c>
      <c r="I39" s="316">
        <f t="shared" ref="I39" si="20">I40</f>
        <v>0</v>
      </c>
      <c r="J39" s="363" t="e">
        <f t="shared" si="10"/>
        <v>#DIV/0!</v>
      </c>
    </row>
    <row r="40" spans="1:10" s="6" customFormat="1" ht="12.75" hidden="1" customHeight="1" x14ac:dyDescent="0.25">
      <c r="A40" s="26"/>
      <c r="B40" s="92" t="s">
        <v>19</v>
      </c>
      <c r="C40" s="91"/>
      <c r="D40" s="91" t="s">
        <v>337</v>
      </c>
      <c r="E40" s="143" t="s">
        <v>22</v>
      </c>
      <c r="F40" s="182"/>
      <c r="G40" s="114">
        <v>0</v>
      </c>
      <c r="H40" s="295">
        <v>0</v>
      </c>
      <c r="I40" s="315">
        <v>0</v>
      </c>
      <c r="J40" s="357" t="e">
        <f t="shared" si="10"/>
        <v>#DIV/0!</v>
      </c>
    </row>
    <row r="41" spans="1:10" s="6" customFormat="1" ht="31.5" customHeight="1" x14ac:dyDescent="0.25">
      <c r="A41" s="26"/>
      <c r="B41" s="100"/>
      <c r="C41" s="95"/>
      <c r="D41" s="95"/>
      <c r="E41" s="122"/>
      <c r="F41" s="252" t="s">
        <v>306</v>
      </c>
      <c r="G41" s="116">
        <f>G42</f>
        <v>55851616.159999996</v>
      </c>
      <c r="H41" s="297">
        <f>H42</f>
        <v>55851616.159999996</v>
      </c>
      <c r="I41" s="313">
        <f t="shared" ref="I41:I42" si="21">I42</f>
        <v>0</v>
      </c>
      <c r="J41" s="364">
        <f t="shared" si="10"/>
        <v>0</v>
      </c>
    </row>
    <row r="42" spans="1:10" s="6" customFormat="1" ht="51.75" customHeight="1" x14ac:dyDescent="0.25">
      <c r="A42" s="26"/>
      <c r="B42" s="83"/>
      <c r="C42" s="84"/>
      <c r="D42" s="84"/>
      <c r="E42" s="119"/>
      <c r="F42" s="181" t="s">
        <v>307</v>
      </c>
      <c r="G42" s="115">
        <f>G43</f>
        <v>55851616.159999996</v>
      </c>
      <c r="H42" s="296">
        <f>H43</f>
        <v>55851616.159999996</v>
      </c>
      <c r="I42" s="316">
        <f t="shared" si="21"/>
        <v>0</v>
      </c>
      <c r="J42" s="363">
        <f t="shared" si="10"/>
        <v>0</v>
      </c>
    </row>
    <row r="43" spans="1:10" s="6" customFormat="1" ht="16.5" customHeight="1" thickBot="1" x14ac:dyDescent="0.3">
      <c r="A43" s="26"/>
      <c r="B43" s="102" t="s">
        <v>19</v>
      </c>
      <c r="C43" s="103"/>
      <c r="D43" s="103" t="s">
        <v>338</v>
      </c>
      <c r="E43" s="123" t="s">
        <v>15</v>
      </c>
      <c r="F43" s="193"/>
      <c r="G43" s="342">
        <v>55851616.159999996</v>
      </c>
      <c r="H43" s="365">
        <v>55851616.159999996</v>
      </c>
      <c r="I43" s="343">
        <v>0</v>
      </c>
      <c r="J43" s="366">
        <f t="shared" si="10"/>
        <v>0</v>
      </c>
    </row>
    <row r="44" spans="1:10" s="16" customFormat="1" ht="37.5" customHeight="1" thickBot="1" x14ac:dyDescent="0.3">
      <c r="A44" s="130">
        <v>3</v>
      </c>
      <c r="B44" s="64"/>
      <c r="C44" s="65"/>
      <c r="D44" s="65"/>
      <c r="E44" s="132"/>
      <c r="F44" s="245" t="s">
        <v>269</v>
      </c>
      <c r="G44" s="104">
        <f>G45+G48+G55+G64+G67+G78+G117+G126+G129</f>
        <v>591095480.99999988</v>
      </c>
      <c r="H44" s="286">
        <f>H45+H48+H55+H64+H67+H78+H117+H126+H129</f>
        <v>591095480.99999988</v>
      </c>
      <c r="I44" s="286">
        <f>I45+I48+I55+I64+I67+I78+I117+I126+I129</f>
        <v>16570589.74</v>
      </c>
      <c r="J44" s="351">
        <f>I44/H44</f>
        <v>2.8033693832282915E-2</v>
      </c>
    </row>
    <row r="45" spans="1:10" s="12" customFormat="1" ht="45" customHeight="1" x14ac:dyDescent="0.25">
      <c r="A45" s="23"/>
      <c r="B45" s="125"/>
      <c r="C45" s="126"/>
      <c r="D45" s="126"/>
      <c r="E45" s="127"/>
      <c r="F45" s="180" t="s">
        <v>208</v>
      </c>
      <c r="G45" s="350">
        <f t="shared" ref="G45:I46" si="22">G46</f>
        <v>2847166.91</v>
      </c>
      <c r="H45" s="367">
        <f t="shared" si="22"/>
        <v>2847166.91</v>
      </c>
      <c r="I45" s="323">
        <f t="shared" si="22"/>
        <v>1080</v>
      </c>
      <c r="J45" s="352">
        <f t="shared" ref="J45:J108" si="23">I45/H45</f>
        <v>3.7932444220490041E-4</v>
      </c>
    </row>
    <row r="46" spans="1:10" s="13" customFormat="1" ht="30" customHeight="1" x14ac:dyDescent="0.25">
      <c r="A46" s="24"/>
      <c r="B46" s="138"/>
      <c r="C46" s="128"/>
      <c r="D46" s="128"/>
      <c r="E46" s="139"/>
      <c r="F46" s="181" t="s">
        <v>28</v>
      </c>
      <c r="G46" s="115">
        <f>G47</f>
        <v>2847166.91</v>
      </c>
      <c r="H46" s="296">
        <f>H47</f>
        <v>2847166.91</v>
      </c>
      <c r="I46" s="316">
        <f t="shared" si="22"/>
        <v>1080</v>
      </c>
      <c r="J46" s="363">
        <f t="shared" si="23"/>
        <v>3.7932444220490041E-4</v>
      </c>
    </row>
    <row r="47" spans="1:10" s="6" customFormat="1" ht="12.75" customHeight="1" x14ac:dyDescent="0.25">
      <c r="A47" s="26"/>
      <c r="B47" s="86" t="s">
        <v>11</v>
      </c>
      <c r="C47" s="88"/>
      <c r="D47" s="88" t="s">
        <v>339</v>
      </c>
      <c r="E47" s="140" t="s">
        <v>15</v>
      </c>
      <c r="F47" s="253"/>
      <c r="G47" s="149">
        <v>2847166.91</v>
      </c>
      <c r="H47" s="299">
        <v>2847166.91</v>
      </c>
      <c r="I47" s="312">
        <v>1080</v>
      </c>
      <c r="J47" s="357">
        <f t="shared" si="23"/>
        <v>3.7932444220490041E-4</v>
      </c>
    </row>
    <row r="48" spans="1:10" s="12" customFormat="1" ht="80.25" customHeight="1" x14ac:dyDescent="0.25">
      <c r="A48" s="23"/>
      <c r="B48" s="141"/>
      <c r="C48" s="129"/>
      <c r="D48" s="129"/>
      <c r="E48" s="142"/>
      <c r="F48" s="185" t="s">
        <v>209</v>
      </c>
      <c r="G48" s="150">
        <f>G49+G51+G53</f>
        <v>55343785.670000002</v>
      </c>
      <c r="H48" s="300">
        <f>H49+H51+H53</f>
        <v>55343785.670000002</v>
      </c>
      <c r="I48" s="310">
        <f t="shared" ref="I48" si="24">I49+I51+I53</f>
        <v>1292844.82</v>
      </c>
      <c r="J48" s="373">
        <f t="shared" si="23"/>
        <v>2.3360252724829549E-2</v>
      </c>
    </row>
    <row r="49" spans="1:10" s="13" customFormat="1" ht="45" customHeight="1" x14ac:dyDescent="0.25">
      <c r="A49" s="24"/>
      <c r="B49" s="138"/>
      <c r="C49" s="128"/>
      <c r="D49" s="128"/>
      <c r="E49" s="139"/>
      <c r="F49" s="181" t="s">
        <v>316</v>
      </c>
      <c r="G49" s="115">
        <f t="shared" ref="G49:I51" si="25">G50</f>
        <v>52169428.670000002</v>
      </c>
      <c r="H49" s="296">
        <f t="shared" si="25"/>
        <v>52169428.670000002</v>
      </c>
      <c r="I49" s="316">
        <f t="shared" si="25"/>
        <v>1292844.82</v>
      </c>
      <c r="J49" s="363">
        <f t="shared" si="23"/>
        <v>2.4781655712159442E-2</v>
      </c>
    </row>
    <row r="50" spans="1:10" s="6" customFormat="1" ht="12.75" customHeight="1" x14ac:dyDescent="0.25">
      <c r="A50" s="26"/>
      <c r="B50" s="17" t="s">
        <v>11</v>
      </c>
      <c r="C50" s="14"/>
      <c r="D50" s="14" t="s">
        <v>340</v>
      </c>
      <c r="E50" s="120" t="s">
        <v>12</v>
      </c>
      <c r="F50" s="171"/>
      <c r="G50" s="108">
        <v>52169428.670000002</v>
      </c>
      <c r="H50" s="290">
        <v>52169428.670000002</v>
      </c>
      <c r="I50" s="312">
        <v>1292844.82</v>
      </c>
      <c r="J50" s="357">
        <f>I50/H50</f>
        <v>2.4781655712159442E-2</v>
      </c>
    </row>
    <row r="51" spans="1:10" s="13" customFormat="1" ht="60" customHeight="1" x14ac:dyDescent="0.25">
      <c r="A51" s="24"/>
      <c r="B51" s="138"/>
      <c r="C51" s="128"/>
      <c r="D51" s="128"/>
      <c r="E51" s="139"/>
      <c r="F51" s="181" t="s">
        <v>200</v>
      </c>
      <c r="G51" s="115">
        <f t="shared" si="25"/>
        <v>3000000</v>
      </c>
      <c r="H51" s="296">
        <f t="shared" si="25"/>
        <v>3000000</v>
      </c>
      <c r="I51" s="316">
        <f t="shared" si="25"/>
        <v>0</v>
      </c>
      <c r="J51" s="363">
        <f>I51/H51</f>
        <v>0</v>
      </c>
    </row>
    <row r="52" spans="1:10" s="6" customFormat="1" ht="12.75" customHeight="1" x14ac:dyDescent="0.25">
      <c r="A52" s="26"/>
      <c r="B52" s="17" t="s">
        <v>11</v>
      </c>
      <c r="C52" s="14"/>
      <c r="D52" s="14" t="s">
        <v>341</v>
      </c>
      <c r="E52" s="120" t="s">
        <v>15</v>
      </c>
      <c r="F52" s="171"/>
      <c r="G52" s="108">
        <v>3000000</v>
      </c>
      <c r="H52" s="290">
        <v>3000000</v>
      </c>
      <c r="I52" s="312">
        <v>0</v>
      </c>
      <c r="J52" s="357">
        <f t="shared" si="23"/>
        <v>0</v>
      </c>
    </row>
    <row r="53" spans="1:10" s="13" customFormat="1" ht="45" customHeight="1" x14ac:dyDescent="0.25">
      <c r="A53" s="24"/>
      <c r="B53" s="138"/>
      <c r="C53" s="128"/>
      <c r="D53" s="128"/>
      <c r="E53" s="139"/>
      <c r="F53" s="181" t="s">
        <v>201</v>
      </c>
      <c r="G53" s="115">
        <f t="shared" ref="G53:I53" si="26">G54</f>
        <v>174357</v>
      </c>
      <c r="H53" s="296">
        <f t="shared" si="26"/>
        <v>174357</v>
      </c>
      <c r="I53" s="316">
        <f t="shared" si="26"/>
        <v>0</v>
      </c>
      <c r="J53" s="363">
        <f t="shared" si="23"/>
        <v>0</v>
      </c>
    </row>
    <row r="54" spans="1:10" s="6" customFormat="1" ht="12.75" customHeight="1" x14ac:dyDescent="0.25">
      <c r="A54" s="26"/>
      <c r="B54" s="17" t="s">
        <v>11</v>
      </c>
      <c r="C54" s="14"/>
      <c r="D54" s="14" t="s">
        <v>342</v>
      </c>
      <c r="E54" s="120" t="s">
        <v>15</v>
      </c>
      <c r="F54" s="171"/>
      <c r="G54" s="108">
        <v>174357</v>
      </c>
      <c r="H54" s="290">
        <v>174357</v>
      </c>
      <c r="I54" s="312">
        <v>0</v>
      </c>
      <c r="J54" s="357">
        <f t="shared" si="23"/>
        <v>0</v>
      </c>
    </row>
    <row r="55" spans="1:10" s="12" customFormat="1" ht="51.75" customHeight="1" x14ac:dyDescent="0.25">
      <c r="A55" s="23"/>
      <c r="B55" s="141"/>
      <c r="C55" s="129"/>
      <c r="D55" s="129"/>
      <c r="E55" s="142"/>
      <c r="F55" s="185" t="s">
        <v>210</v>
      </c>
      <c r="G55" s="150">
        <f t="shared" ref="G55:I55" si="27">G56+G58+G60+G62</f>
        <v>83876578.629999995</v>
      </c>
      <c r="H55" s="300">
        <f t="shared" ref="H55" si="28">H56+H58+H60+H62</f>
        <v>83876578.629999995</v>
      </c>
      <c r="I55" s="310">
        <f t="shared" si="27"/>
        <v>7087929.7300000004</v>
      </c>
      <c r="J55" s="373">
        <f t="shared" si="23"/>
        <v>8.4504278140225333E-2</v>
      </c>
    </row>
    <row r="56" spans="1:10" s="13" customFormat="1" ht="21.75" customHeight="1" x14ac:dyDescent="0.25">
      <c r="A56" s="24"/>
      <c r="B56" s="138"/>
      <c r="C56" s="128"/>
      <c r="D56" s="128"/>
      <c r="E56" s="139"/>
      <c r="F56" s="181" t="s">
        <v>29</v>
      </c>
      <c r="G56" s="115">
        <f t="shared" ref="G56:I56" si="29">G57</f>
        <v>69912978.629999995</v>
      </c>
      <c r="H56" s="296">
        <f t="shared" si="29"/>
        <v>69912978.629999995</v>
      </c>
      <c r="I56" s="316">
        <f t="shared" si="29"/>
        <v>5923929.7300000004</v>
      </c>
      <c r="J56" s="363">
        <f t="shared" si="23"/>
        <v>8.4732904334561043E-2</v>
      </c>
    </row>
    <row r="57" spans="1:10" s="15" customFormat="1" ht="17.25" customHeight="1" x14ac:dyDescent="0.25">
      <c r="A57" s="26"/>
      <c r="B57" s="17" t="s">
        <v>11</v>
      </c>
      <c r="C57" s="14"/>
      <c r="D57" s="14" t="s">
        <v>344</v>
      </c>
      <c r="E57" s="120" t="s">
        <v>30</v>
      </c>
      <c r="F57" s="184"/>
      <c r="G57" s="108">
        <v>69912978.629999995</v>
      </c>
      <c r="H57" s="290">
        <v>69912978.629999995</v>
      </c>
      <c r="I57" s="312">
        <v>5923929.7300000004</v>
      </c>
      <c r="J57" s="357">
        <f t="shared" si="23"/>
        <v>8.4732904334561043E-2</v>
      </c>
    </row>
    <row r="58" spans="1:10" s="13" customFormat="1" ht="65.25" customHeight="1" x14ac:dyDescent="0.25">
      <c r="A58" s="24"/>
      <c r="B58" s="138"/>
      <c r="C58" s="128"/>
      <c r="D58" s="128"/>
      <c r="E58" s="139"/>
      <c r="F58" s="181" t="s">
        <v>259</v>
      </c>
      <c r="G58" s="115">
        <f t="shared" ref="G58:I58" si="30">G59</f>
        <v>12960000</v>
      </c>
      <c r="H58" s="296">
        <f t="shared" si="30"/>
        <v>12960000</v>
      </c>
      <c r="I58" s="316">
        <f t="shared" si="30"/>
        <v>1032000</v>
      </c>
      <c r="J58" s="363">
        <f t="shared" si="23"/>
        <v>7.9629629629629634E-2</v>
      </c>
    </row>
    <row r="59" spans="1:10" s="6" customFormat="1" ht="12.75" customHeight="1" x14ac:dyDescent="0.25">
      <c r="A59" s="26"/>
      <c r="B59" s="17" t="s">
        <v>11</v>
      </c>
      <c r="C59" s="14"/>
      <c r="D59" s="14" t="s">
        <v>345</v>
      </c>
      <c r="E59" s="120" t="s">
        <v>30</v>
      </c>
      <c r="F59" s="171"/>
      <c r="G59" s="108">
        <v>12960000</v>
      </c>
      <c r="H59" s="290">
        <v>12960000</v>
      </c>
      <c r="I59" s="312">
        <v>1032000</v>
      </c>
      <c r="J59" s="357">
        <f t="shared" si="23"/>
        <v>7.9629629629629634E-2</v>
      </c>
    </row>
    <row r="60" spans="1:10" s="13" customFormat="1" ht="65.25" customHeight="1" x14ac:dyDescent="0.25">
      <c r="A60" s="24"/>
      <c r="B60" s="138"/>
      <c r="C60" s="128"/>
      <c r="D60" s="128"/>
      <c r="E60" s="139"/>
      <c r="F60" s="181" t="s">
        <v>260</v>
      </c>
      <c r="G60" s="115">
        <f t="shared" ref="G60:I60" si="31">G61</f>
        <v>307600</v>
      </c>
      <c r="H60" s="296">
        <f t="shared" si="31"/>
        <v>307600</v>
      </c>
      <c r="I60" s="316">
        <f t="shared" si="31"/>
        <v>12000</v>
      </c>
      <c r="J60" s="363">
        <f t="shared" si="23"/>
        <v>3.9011703511053319E-2</v>
      </c>
    </row>
    <row r="61" spans="1:10" s="6" customFormat="1" ht="12.75" customHeight="1" x14ac:dyDescent="0.25">
      <c r="A61" s="26"/>
      <c r="B61" s="17" t="s">
        <v>11</v>
      </c>
      <c r="C61" s="14"/>
      <c r="D61" s="14" t="s">
        <v>346</v>
      </c>
      <c r="E61" s="120" t="s">
        <v>64</v>
      </c>
      <c r="F61" s="171"/>
      <c r="G61" s="108">
        <v>307600</v>
      </c>
      <c r="H61" s="290">
        <v>307600</v>
      </c>
      <c r="I61" s="312">
        <v>12000</v>
      </c>
      <c r="J61" s="357">
        <f t="shared" si="23"/>
        <v>3.9011703511053319E-2</v>
      </c>
    </row>
    <row r="62" spans="1:10" s="13" customFormat="1" ht="30" customHeight="1" x14ac:dyDescent="0.25">
      <c r="A62" s="24"/>
      <c r="B62" s="138"/>
      <c r="C62" s="128"/>
      <c r="D62" s="128"/>
      <c r="E62" s="139"/>
      <c r="F62" s="181" t="s">
        <v>31</v>
      </c>
      <c r="G62" s="115">
        <f t="shared" ref="G62:I62" si="32">G63</f>
        <v>696000</v>
      </c>
      <c r="H62" s="296">
        <f t="shared" si="32"/>
        <v>696000</v>
      </c>
      <c r="I62" s="316">
        <f t="shared" si="32"/>
        <v>120000</v>
      </c>
      <c r="J62" s="363">
        <f t="shared" si="23"/>
        <v>0.17241379310344829</v>
      </c>
    </row>
    <row r="63" spans="1:10" s="6" customFormat="1" ht="12.75" customHeight="1" x14ac:dyDescent="0.25">
      <c r="A63" s="26"/>
      <c r="B63" s="17" t="s">
        <v>11</v>
      </c>
      <c r="C63" s="14"/>
      <c r="D63" s="14" t="s">
        <v>343</v>
      </c>
      <c r="E63" s="120" t="s">
        <v>30</v>
      </c>
      <c r="F63" s="171"/>
      <c r="G63" s="108">
        <v>696000</v>
      </c>
      <c r="H63" s="290">
        <v>696000</v>
      </c>
      <c r="I63" s="312">
        <v>120000</v>
      </c>
      <c r="J63" s="357">
        <f t="shared" si="23"/>
        <v>0.17241379310344829</v>
      </c>
    </row>
    <row r="64" spans="1:10" s="12" customFormat="1" ht="34.5" customHeight="1" x14ac:dyDescent="0.25">
      <c r="A64" s="23"/>
      <c r="B64" s="141"/>
      <c r="C64" s="129"/>
      <c r="D64" s="129"/>
      <c r="E64" s="142"/>
      <c r="F64" s="185" t="s">
        <v>211</v>
      </c>
      <c r="G64" s="150">
        <f>G65</f>
        <v>65541564</v>
      </c>
      <c r="H64" s="300">
        <f>H65</f>
        <v>65541564</v>
      </c>
      <c r="I64" s="310">
        <f>I65</f>
        <v>0</v>
      </c>
      <c r="J64" s="373">
        <f t="shared" si="23"/>
        <v>0</v>
      </c>
    </row>
    <row r="65" spans="1:10" s="13" customFormat="1" ht="45" customHeight="1" x14ac:dyDescent="0.25">
      <c r="A65" s="24"/>
      <c r="B65" s="138"/>
      <c r="C65" s="128"/>
      <c r="D65" s="128"/>
      <c r="E65" s="139"/>
      <c r="F65" s="181" t="s">
        <v>32</v>
      </c>
      <c r="G65" s="115">
        <f>SUM(G66:G66)</f>
        <v>65541564</v>
      </c>
      <c r="H65" s="296">
        <f>SUM(H66:H66)</f>
        <v>65541564</v>
      </c>
      <c r="I65" s="316">
        <f>SUM(I66:I66)</f>
        <v>0</v>
      </c>
      <c r="J65" s="363">
        <f t="shared" si="23"/>
        <v>0</v>
      </c>
    </row>
    <row r="66" spans="1:10" s="6" customFormat="1" ht="15" customHeight="1" x14ac:dyDescent="0.25">
      <c r="A66" s="26"/>
      <c r="B66" s="17" t="s">
        <v>11</v>
      </c>
      <c r="C66" s="14"/>
      <c r="D66" s="14" t="s">
        <v>347</v>
      </c>
      <c r="E66" s="120" t="s">
        <v>22</v>
      </c>
      <c r="F66" s="254"/>
      <c r="G66" s="108">
        <v>65541564</v>
      </c>
      <c r="H66" s="290">
        <v>65541564</v>
      </c>
      <c r="I66" s="312">
        <v>0</v>
      </c>
      <c r="J66" s="357">
        <f t="shared" si="23"/>
        <v>0</v>
      </c>
    </row>
    <row r="67" spans="1:10" s="12" customFormat="1" ht="30" customHeight="1" x14ac:dyDescent="0.25">
      <c r="A67" s="23"/>
      <c r="B67" s="141"/>
      <c r="C67" s="129"/>
      <c r="D67" s="129"/>
      <c r="E67" s="142"/>
      <c r="F67" s="185" t="s">
        <v>212</v>
      </c>
      <c r="G67" s="150">
        <f>G68+G72+G74+G76</f>
        <v>13633690</v>
      </c>
      <c r="H67" s="300">
        <f>H68+H72+H74+H76</f>
        <v>13633690</v>
      </c>
      <c r="I67" s="310">
        <f t="shared" ref="I67" si="33">I68+I72+I74+I76</f>
        <v>193918.25999999998</v>
      </c>
      <c r="J67" s="373">
        <f t="shared" si="23"/>
        <v>1.4223461146615478E-2</v>
      </c>
    </row>
    <row r="68" spans="1:10" s="13" customFormat="1" ht="79.5" customHeight="1" x14ac:dyDescent="0.25">
      <c r="A68" s="24"/>
      <c r="B68" s="138"/>
      <c r="C68" s="128"/>
      <c r="D68" s="128"/>
      <c r="E68" s="139"/>
      <c r="F68" s="181" t="s">
        <v>33</v>
      </c>
      <c r="G68" s="115">
        <f>SUM(G69:G71)</f>
        <v>12356566</v>
      </c>
      <c r="H68" s="296">
        <f>SUM(H69:H71)</f>
        <v>12356566</v>
      </c>
      <c r="I68" s="316">
        <f t="shared" ref="I68" si="34">SUM(I69:I71)</f>
        <v>187516.27</v>
      </c>
      <c r="J68" s="363">
        <f t="shared" si="23"/>
        <v>1.5175435472929938E-2</v>
      </c>
    </row>
    <row r="69" spans="1:10" s="6" customFormat="1" ht="12.75" customHeight="1" x14ac:dyDescent="0.25">
      <c r="A69" s="26"/>
      <c r="B69" s="17" t="s">
        <v>11</v>
      </c>
      <c r="C69" s="14"/>
      <c r="D69" s="14" t="s">
        <v>348</v>
      </c>
      <c r="E69" s="120" t="s">
        <v>12</v>
      </c>
      <c r="F69" s="254"/>
      <c r="G69" s="108">
        <v>10109754</v>
      </c>
      <c r="H69" s="290">
        <v>10109754</v>
      </c>
      <c r="I69" s="312">
        <v>149576.56</v>
      </c>
      <c r="J69" s="357">
        <f t="shared" si="23"/>
        <v>1.4795271971998527E-2</v>
      </c>
    </row>
    <row r="70" spans="1:10" s="6" customFormat="1" ht="12.75" customHeight="1" x14ac:dyDescent="0.25">
      <c r="A70" s="26"/>
      <c r="B70" s="17" t="s">
        <v>11</v>
      </c>
      <c r="C70" s="14"/>
      <c r="D70" s="14" t="s">
        <v>349</v>
      </c>
      <c r="E70" s="120" t="s">
        <v>12</v>
      </c>
      <c r="F70" s="254"/>
      <c r="G70" s="108">
        <v>2246612</v>
      </c>
      <c r="H70" s="290">
        <v>2246612</v>
      </c>
      <c r="I70" s="312">
        <v>37939.71</v>
      </c>
      <c r="J70" s="357">
        <f t="shared" si="23"/>
        <v>1.6887522188967208E-2</v>
      </c>
    </row>
    <row r="71" spans="1:10" s="6" customFormat="1" ht="12.75" customHeight="1" x14ac:dyDescent="0.25">
      <c r="A71" s="26"/>
      <c r="B71" s="17" t="s">
        <v>11</v>
      </c>
      <c r="C71" s="14"/>
      <c r="D71" s="14" t="s">
        <v>350</v>
      </c>
      <c r="E71" s="120" t="s">
        <v>15</v>
      </c>
      <c r="F71" s="254"/>
      <c r="G71" s="108">
        <v>200</v>
      </c>
      <c r="H71" s="290">
        <v>200</v>
      </c>
      <c r="I71" s="312">
        <v>0</v>
      </c>
      <c r="J71" s="357">
        <f t="shared" si="23"/>
        <v>0</v>
      </c>
    </row>
    <row r="72" spans="1:10" s="6" customFormat="1" ht="46.5" customHeight="1" x14ac:dyDescent="0.25">
      <c r="A72" s="26"/>
      <c r="B72" s="138"/>
      <c r="C72" s="128"/>
      <c r="D72" s="128"/>
      <c r="E72" s="139"/>
      <c r="F72" s="181" t="s">
        <v>261</v>
      </c>
      <c r="G72" s="115">
        <f>G73</f>
        <v>112331</v>
      </c>
      <c r="H72" s="296">
        <f>H73</f>
        <v>112331</v>
      </c>
      <c r="I72" s="316">
        <f t="shared" ref="I72" si="35">I73</f>
        <v>0</v>
      </c>
      <c r="J72" s="363">
        <f t="shared" si="23"/>
        <v>0</v>
      </c>
    </row>
    <row r="73" spans="1:10" s="6" customFormat="1" ht="12.75" customHeight="1" x14ac:dyDescent="0.25">
      <c r="A73" s="26"/>
      <c r="B73" s="17" t="s">
        <v>11</v>
      </c>
      <c r="C73" s="14"/>
      <c r="D73" s="14" t="s">
        <v>351</v>
      </c>
      <c r="E73" s="120" t="s">
        <v>176</v>
      </c>
      <c r="F73" s="254"/>
      <c r="G73" s="108">
        <v>112331</v>
      </c>
      <c r="H73" s="290">
        <v>112331</v>
      </c>
      <c r="I73" s="312">
        <v>0</v>
      </c>
      <c r="J73" s="357">
        <f t="shared" si="23"/>
        <v>0</v>
      </c>
    </row>
    <row r="74" spans="1:10" s="13" customFormat="1" ht="45" customHeight="1" x14ac:dyDescent="0.25">
      <c r="A74" s="24"/>
      <c r="B74" s="138"/>
      <c r="C74" s="128"/>
      <c r="D74" s="128"/>
      <c r="E74" s="139"/>
      <c r="F74" s="181" t="s">
        <v>34</v>
      </c>
      <c r="G74" s="115">
        <f t="shared" ref="G74:I74" si="36">SUM(G75:G75)</f>
        <v>1123306</v>
      </c>
      <c r="H74" s="296">
        <f t="shared" si="36"/>
        <v>1123306</v>
      </c>
      <c r="I74" s="316">
        <f t="shared" si="36"/>
        <v>6401.99</v>
      </c>
      <c r="J74" s="363">
        <f t="shared" si="23"/>
        <v>5.6992395660665929E-3</v>
      </c>
    </row>
    <row r="75" spans="1:10" s="6" customFormat="1" ht="12.75" customHeight="1" x14ac:dyDescent="0.25">
      <c r="A75" s="26"/>
      <c r="B75" s="17" t="s">
        <v>11</v>
      </c>
      <c r="C75" s="14"/>
      <c r="D75" s="14" t="s">
        <v>352</v>
      </c>
      <c r="E75" s="120" t="s">
        <v>12</v>
      </c>
      <c r="F75" s="254"/>
      <c r="G75" s="108">
        <v>1123306</v>
      </c>
      <c r="H75" s="290">
        <v>1123306</v>
      </c>
      <c r="I75" s="312">
        <v>6401.99</v>
      </c>
      <c r="J75" s="357">
        <f t="shared" si="23"/>
        <v>5.6992395660665929E-3</v>
      </c>
    </row>
    <row r="76" spans="1:10" s="13" customFormat="1" ht="45" customHeight="1" x14ac:dyDescent="0.25">
      <c r="A76" s="24"/>
      <c r="B76" s="138"/>
      <c r="C76" s="128"/>
      <c r="D76" s="128"/>
      <c r="E76" s="139"/>
      <c r="F76" s="181" t="s">
        <v>35</v>
      </c>
      <c r="G76" s="115">
        <f t="shared" ref="G76:I76" si="37">G77</f>
        <v>41487</v>
      </c>
      <c r="H76" s="296">
        <f t="shared" si="37"/>
        <v>41487</v>
      </c>
      <c r="I76" s="316">
        <f t="shared" si="37"/>
        <v>0</v>
      </c>
      <c r="J76" s="363">
        <f t="shared" si="23"/>
        <v>0</v>
      </c>
    </row>
    <row r="77" spans="1:10" s="6" customFormat="1" ht="12.75" customHeight="1" x14ac:dyDescent="0.25">
      <c r="A77" s="26"/>
      <c r="B77" s="17" t="s">
        <v>11</v>
      </c>
      <c r="C77" s="14"/>
      <c r="D77" s="14" t="s">
        <v>353</v>
      </c>
      <c r="E77" s="120" t="s">
        <v>15</v>
      </c>
      <c r="F77" s="254"/>
      <c r="G77" s="108">
        <v>41487</v>
      </c>
      <c r="H77" s="290">
        <v>41487</v>
      </c>
      <c r="I77" s="312">
        <v>0</v>
      </c>
      <c r="J77" s="357">
        <f t="shared" si="23"/>
        <v>0</v>
      </c>
    </row>
    <row r="78" spans="1:10" s="12" customFormat="1" ht="18.75" customHeight="1" x14ac:dyDescent="0.25">
      <c r="A78" s="23"/>
      <c r="B78" s="141"/>
      <c r="C78" s="129"/>
      <c r="D78" s="129"/>
      <c r="E78" s="142"/>
      <c r="F78" s="185" t="s">
        <v>37</v>
      </c>
      <c r="G78" s="150">
        <f>G79</f>
        <v>14250000</v>
      </c>
      <c r="H78" s="300">
        <f>H79</f>
        <v>14250000</v>
      </c>
      <c r="I78" s="310">
        <f t="shared" ref="I78" si="38">I79</f>
        <v>0</v>
      </c>
      <c r="J78" s="373">
        <f t="shared" si="23"/>
        <v>0</v>
      </c>
    </row>
    <row r="79" spans="1:10" s="13" customFormat="1" ht="19.5" customHeight="1" x14ac:dyDescent="0.25">
      <c r="A79" s="24"/>
      <c r="B79" s="138"/>
      <c r="C79" s="128"/>
      <c r="D79" s="128"/>
      <c r="E79" s="139"/>
      <c r="F79" s="181" t="s">
        <v>262</v>
      </c>
      <c r="G79" s="115">
        <f>G116</f>
        <v>14250000</v>
      </c>
      <c r="H79" s="296">
        <f>H116</f>
        <v>14250000</v>
      </c>
      <c r="I79" s="316">
        <f t="shared" ref="I79" si="39">I116</f>
        <v>0</v>
      </c>
      <c r="J79" s="363">
        <f t="shared" si="23"/>
        <v>0</v>
      </c>
    </row>
    <row r="80" spans="1:10" s="20" customFormat="1" ht="12.75" hidden="1" customHeight="1" x14ac:dyDescent="0.25">
      <c r="A80" s="26"/>
      <c r="B80" s="533" t="s">
        <v>11</v>
      </c>
      <c r="C80" s="517" t="s">
        <v>38</v>
      </c>
      <c r="D80" s="517" t="s">
        <v>39</v>
      </c>
      <c r="E80" s="518" t="s">
        <v>13</v>
      </c>
      <c r="F80" s="191"/>
      <c r="G80" s="108"/>
      <c r="H80" s="290"/>
      <c r="I80" s="312"/>
      <c r="J80" s="357" t="e">
        <f t="shared" si="23"/>
        <v>#DIV/0!</v>
      </c>
    </row>
    <row r="81" spans="1:10" s="20" customFormat="1" ht="12.75" hidden="1" customHeight="1" x14ac:dyDescent="0.25">
      <c r="A81" s="26"/>
      <c r="B81" s="532"/>
      <c r="C81" s="506"/>
      <c r="D81" s="506"/>
      <c r="E81" s="509"/>
      <c r="F81" s="254" t="s">
        <v>7</v>
      </c>
      <c r="G81" s="108"/>
      <c r="H81" s="290"/>
      <c r="I81" s="312"/>
      <c r="J81" s="357" t="e">
        <f t="shared" si="23"/>
        <v>#DIV/0!</v>
      </c>
    </row>
    <row r="82" spans="1:10" s="20" customFormat="1" ht="12.75" hidden="1" customHeight="1" x14ac:dyDescent="0.25">
      <c r="A82" s="26"/>
      <c r="B82" s="531"/>
      <c r="C82" s="507"/>
      <c r="D82" s="507"/>
      <c r="E82" s="510"/>
      <c r="F82" s="254" t="s">
        <v>25</v>
      </c>
      <c r="G82" s="108"/>
      <c r="H82" s="290"/>
      <c r="I82" s="312"/>
      <c r="J82" s="357" t="e">
        <f t="shared" si="23"/>
        <v>#DIV/0!</v>
      </c>
    </row>
    <row r="83" spans="1:10" s="20" customFormat="1" ht="12.75" hidden="1" customHeight="1" x14ac:dyDescent="0.25">
      <c r="A83" s="26"/>
      <c r="B83" s="502" t="s">
        <v>11</v>
      </c>
      <c r="C83" s="505" t="s">
        <v>38</v>
      </c>
      <c r="D83" s="505" t="s">
        <v>40</v>
      </c>
      <c r="E83" s="508" t="s">
        <v>13</v>
      </c>
      <c r="F83" s="191"/>
      <c r="G83" s="108"/>
      <c r="H83" s="290"/>
      <c r="I83" s="312"/>
      <c r="J83" s="357" t="e">
        <f t="shared" si="23"/>
        <v>#DIV/0!</v>
      </c>
    </row>
    <row r="84" spans="1:10" s="20" customFormat="1" ht="12.75" hidden="1" customHeight="1" x14ac:dyDescent="0.25">
      <c r="A84" s="26"/>
      <c r="B84" s="503"/>
      <c r="C84" s="506"/>
      <c r="D84" s="506"/>
      <c r="E84" s="509"/>
      <c r="F84" s="254" t="s">
        <v>7</v>
      </c>
      <c r="G84" s="108"/>
      <c r="H84" s="290"/>
      <c r="I84" s="312"/>
      <c r="J84" s="357" t="e">
        <f t="shared" si="23"/>
        <v>#DIV/0!</v>
      </c>
    </row>
    <row r="85" spans="1:10" s="20" customFormat="1" ht="12.75" hidden="1" customHeight="1" x14ac:dyDescent="0.25">
      <c r="A85" s="26"/>
      <c r="B85" s="504"/>
      <c r="C85" s="507"/>
      <c r="D85" s="507"/>
      <c r="E85" s="510"/>
      <c r="F85" s="254" t="s">
        <v>25</v>
      </c>
      <c r="G85" s="108"/>
      <c r="H85" s="290"/>
      <c r="I85" s="312"/>
      <c r="J85" s="357" t="e">
        <f t="shared" si="23"/>
        <v>#DIV/0!</v>
      </c>
    </row>
    <row r="86" spans="1:10" s="20" customFormat="1" ht="12.75" hidden="1" customHeight="1" x14ac:dyDescent="0.25">
      <c r="A86" s="26"/>
      <c r="B86" s="502" t="s">
        <v>11</v>
      </c>
      <c r="C86" s="505" t="s">
        <v>38</v>
      </c>
      <c r="D86" s="505" t="s">
        <v>41</v>
      </c>
      <c r="E86" s="508" t="s">
        <v>13</v>
      </c>
      <c r="F86" s="191"/>
      <c r="G86" s="108"/>
      <c r="H86" s="290"/>
      <c r="I86" s="312"/>
      <c r="J86" s="357" t="e">
        <f t="shared" si="23"/>
        <v>#DIV/0!</v>
      </c>
    </row>
    <row r="87" spans="1:10" s="20" customFormat="1" ht="12.75" hidden="1" customHeight="1" x14ac:dyDescent="0.25">
      <c r="A87" s="26"/>
      <c r="B87" s="503"/>
      <c r="C87" s="506"/>
      <c r="D87" s="506"/>
      <c r="E87" s="509"/>
      <c r="F87" s="254" t="s">
        <v>7</v>
      </c>
      <c r="G87" s="108"/>
      <c r="H87" s="290"/>
      <c r="I87" s="312"/>
      <c r="J87" s="357" t="e">
        <f t="shared" si="23"/>
        <v>#DIV/0!</v>
      </c>
    </row>
    <row r="88" spans="1:10" s="20" customFormat="1" ht="12.75" hidden="1" customHeight="1" x14ac:dyDescent="0.25">
      <c r="A88" s="26"/>
      <c r="B88" s="504"/>
      <c r="C88" s="507"/>
      <c r="D88" s="507"/>
      <c r="E88" s="510"/>
      <c r="F88" s="254" t="s">
        <v>25</v>
      </c>
      <c r="G88" s="108"/>
      <c r="H88" s="290"/>
      <c r="I88" s="312"/>
      <c r="J88" s="357" t="e">
        <f t="shared" si="23"/>
        <v>#DIV/0!</v>
      </c>
    </row>
    <row r="89" spans="1:10" s="20" customFormat="1" ht="12.75" hidden="1" customHeight="1" x14ac:dyDescent="0.25">
      <c r="A89" s="26"/>
      <c r="B89" s="502" t="s">
        <v>11</v>
      </c>
      <c r="C89" s="505" t="s">
        <v>38</v>
      </c>
      <c r="D89" s="505" t="s">
        <v>42</v>
      </c>
      <c r="E89" s="508" t="s">
        <v>13</v>
      </c>
      <c r="F89" s="191"/>
      <c r="G89" s="108"/>
      <c r="H89" s="290"/>
      <c r="I89" s="312"/>
      <c r="J89" s="357" t="e">
        <f t="shared" si="23"/>
        <v>#DIV/0!</v>
      </c>
    </row>
    <row r="90" spans="1:10" s="20" customFormat="1" ht="12.75" hidden="1" customHeight="1" x14ac:dyDescent="0.25">
      <c r="A90" s="26"/>
      <c r="B90" s="503"/>
      <c r="C90" s="506"/>
      <c r="D90" s="506"/>
      <c r="E90" s="509"/>
      <c r="F90" s="254" t="s">
        <v>7</v>
      </c>
      <c r="G90" s="108"/>
      <c r="H90" s="290"/>
      <c r="I90" s="312"/>
      <c r="J90" s="357" t="e">
        <f t="shared" si="23"/>
        <v>#DIV/0!</v>
      </c>
    </row>
    <row r="91" spans="1:10" s="20" customFormat="1" ht="12.75" hidden="1" customHeight="1" x14ac:dyDescent="0.25">
      <c r="A91" s="26"/>
      <c r="B91" s="504"/>
      <c r="C91" s="507"/>
      <c r="D91" s="507"/>
      <c r="E91" s="510"/>
      <c r="F91" s="254" t="s">
        <v>25</v>
      </c>
      <c r="G91" s="108"/>
      <c r="H91" s="290"/>
      <c r="I91" s="312"/>
      <c r="J91" s="357" t="e">
        <f t="shared" si="23"/>
        <v>#DIV/0!</v>
      </c>
    </row>
    <row r="92" spans="1:10" s="20" customFormat="1" ht="12.75" hidden="1" customHeight="1" x14ac:dyDescent="0.25">
      <c r="A92" s="26"/>
      <c r="B92" s="502" t="s">
        <v>11</v>
      </c>
      <c r="C92" s="505" t="s">
        <v>38</v>
      </c>
      <c r="D92" s="505" t="s">
        <v>43</v>
      </c>
      <c r="E92" s="508" t="s">
        <v>13</v>
      </c>
      <c r="F92" s="191"/>
      <c r="G92" s="108"/>
      <c r="H92" s="290"/>
      <c r="I92" s="312"/>
      <c r="J92" s="357" t="e">
        <f t="shared" si="23"/>
        <v>#DIV/0!</v>
      </c>
    </row>
    <row r="93" spans="1:10" s="20" customFormat="1" ht="12.75" hidden="1" customHeight="1" x14ac:dyDescent="0.25">
      <c r="A93" s="26"/>
      <c r="B93" s="503"/>
      <c r="C93" s="506"/>
      <c r="D93" s="506"/>
      <c r="E93" s="509"/>
      <c r="F93" s="254" t="s">
        <v>7</v>
      </c>
      <c r="G93" s="108"/>
      <c r="H93" s="290"/>
      <c r="I93" s="312"/>
      <c r="J93" s="357" t="e">
        <f t="shared" si="23"/>
        <v>#DIV/0!</v>
      </c>
    </row>
    <row r="94" spans="1:10" s="20" customFormat="1" ht="12.75" hidden="1" customHeight="1" x14ac:dyDescent="0.25">
      <c r="A94" s="26"/>
      <c r="B94" s="504"/>
      <c r="C94" s="507"/>
      <c r="D94" s="507"/>
      <c r="E94" s="510"/>
      <c r="F94" s="254" t="s">
        <v>25</v>
      </c>
      <c r="G94" s="108"/>
      <c r="H94" s="290"/>
      <c r="I94" s="312"/>
      <c r="J94" s="357" t="e">
        <f t="shared" si="23"/>
        <v>#DIV/0!</v>
      </c>
    </row>
    <row r="95" spans="1:10" s="20" customFormat="1" ht="12.75" hidden="1" customHeight="1" x14ac:dyDescent="0.25">
      <c r="A95" s="26"/>
      <c r="B95" s="502" t="s">
        <v>11</v>
      </c>
      <c r="C95" s="505" t="s">
        <v>38</v>
      </c>
      <c r="D95" s="505" t="s">
        <v>44</v>
      </c>
      <c r="E95" s="508" t="s">
        <v>13</v>
      </c>
      <c r="F95" s="191"/>
      <c r="G95" s="108"/>
      <c r="H95" s="290"/>
      <c r="I95" s="312"/>
      <c r="J95" s="357" t="e">
        <f t="shared" si="23"/>
        <v>#DIV/0!</v>
      </c>
    </row>
    <row r="96" spans="1:10" s="20" customFormat="1" ht="12.75" hidden="1" customHeight="1" x14ac:dyDescent="0.25">
      <c r="A96" s="26"/>
      <c r="B96" s="503"/>
      <c r="C96" s="506"/>
      <c r="D96" s="506"/>
      <c r="E96" s="509"/>
      <c r="F96" s="254" t="s">
        <v>7</v>
      </c>
      <c r="G96" s="108"/>
      <c r="H96" s="290"/>
      <c r="I96" s="312"/>
      <c r="J96" s="357" t="e">
        <f t="shared" si="23"/>
        <v>#DIV/0!</v>
      </c>
    </row>
    <row r="97" spans="1:10" s="20" customFormat="1" ht="12.75" hidden="1" customHeight="1" x14ac:dyDescent="0.25">
      <c r="A97" s="26"/>
      <c r="B97" s="504"/>
      <c r="C97" s="507"/>
      <c r="D97" s="507"/>
      <c r="E97" s="510"/>
      <c r="F97" s="254" t="s">
        <v>25</v>
      </c>
      <c r="G97" s="108"/>
      <c r="H97" s="290"/>
      <c r="I97" s="312"/>
      <c r="J97" s="357" t="e">
        <f t="shared" si="23"/>
        <v>#DIV/0!</v>
      </c>
    </row>
    <row r="98" spans="1:10" s="20" customFormat="1" ht="12.75" hidden="1" customHeight="1" x14ac:dyDescent="0.25">
      <c r="A98" s="26"/>
      <c r="B98" s="502" t="s">
        <v>11</v>
      </c>
      <c r="C98" s="505" t="s">
        <v>38</v>
      </c>
      <c r="D98" s="505" t="s">
        <v>45</v>
      </c>
      <c r="E98" s="508" t="s">
        <v>13</v>
      </c>
      <c r="F98" s="191"/>
      <c r="G98" s="108"/>
      <c r="H98" s="290"/>
      <c r="I98" s="312"/>
      <c r="J98" s="357" t="e">
        <f t="shared" si="23"/>
        <v>#DIV/0!</v>
      </c>
    </row>
    <row r="99" spans="1:10" s="20" customFormat="1" ht="12.75" hidden="1" customHeight="1" x14ac:dyDescent="0.25">
      <c r="A99" s="26"/>
      <c r="B99" s="503"/>
      <c r="C99" s="506"/>
      <c r="D99" s="506"/>
      <c r="E99" s="509"/>
      <c r="F99" s="254" t="s">
        <v>7</v>
      </c>
      <c r="G99" s="108"/>
      <c r="H99" s="290"/>
      <c r="I99" s="312"/>
      <c r="J99" s="357" t="e">
        <f t="shared" si="23"/>
        <v>#DIV/0!</v>
      </c>
    </row>
    <row r="100" spans="1:10" s="20" customFormat="1" ht="12.75" hidden="1" customHeight="1" x14ac:dyDescent="0.25">
      <c r="A100" s="26"/>
      <c r="B100" s="504"/>
      <c r="C100" s="507"/>
      <c r="D100" s="507"/>
      <c r="E100" s="510"/>
      <c r="F100" s="254" t="s">
        <v>25</v>
      </c>
      <c r="G100" s="108"/>
      <c r="H100" s="290"/>
      <c r="I100" s="312"/>
      <c r="J100" s="357" t="e">
        <f t="shared" si="23"/>
        <v>#DIV/0!</v>
      </c>
    </row>
    <row r="101" spans="1:10" s="20" customFormat="1" ht="12.75" hidden="1" customHeight="1" x14ac:dyDescent="0.25">
      <c r="A101" s="26"/>
      <c r="B101" s="502" t="s">
        <v>11</v>
      </c>
      <c r="C101" s="505" t="s">
        <v>38</v>
      </c>
      <c r="D101" s="505" t="s">
        <v>46</v>
      </c>
      <c r="E101" s="508" t="s">
        <v>13</v>
      </c>
      <c r="F101" s="191"/>
      <c r="G101" s="108"/>
      <c r="H101" s="290"/>
      <c r="I101" s="312"/>
      <c r="J101" s="357" t="e">
        <f t="shared" si="23"/>
        <v>#DIV/0!</v>
      </c>
    </row>
    <row r="102" spans="1:10" s="20" customFormat="1" ht="12.75" hidden="1" customHeight="1" x14ac:dyDescent="0.25">
      <c r="A102" s="26"/>
      <c r="B102" s="503"/>
      <c r="C102" s="506"/>
      <c r="D102" s="506"/>
      <c r="E102" s="509"/>
      <c r="F102" s="254" t="s">
        <v>7</v>
      </c>
      <c r="G102" s="108"/>
      <c r="H102" s="290"/>
      <c r="I102" s="312"/>
      <c r="J102" s="357" t="e">
        <f t="shared" si="23"/>
        <v>#DIV/0!</v>
      </c>
    </row>
    <row r="103" spans="1:10" s="20" customFormat="1" ht="12.75" hidden="1" customHeight="1" x14ac:dyDescent="0.25">
      <c r="A103" s="26"/>
      <c r="B103" s="504"/>
      <c r="C103" s="507"/>
      <c r="D103" s="507"/>
      <c r="E103" s="510"/>
      <c r="F103" s="254" t="s">
        <v>25</v>
      </c>
      <c r="G103" s="108"/>
      <c r="H103" s="290"/>
      <c r="I103" s="312"/>
      <c r="J103" s="357" t="e">
        <f t="shared" si="23"/>
        <v>#DIV/0!</v>
      </c>
    </row>
    <row r="104" spans="1:10" s="20" customFormat="1" ht="12.75" hidden="1" customHeight="1" x14ac:dyDescent="0.25">
      <c r="A104" s="26"/>
      <c r="B104" s="511" t="s">
        <v>11</v>
      </c>
      <c r="C104" s="505" t="s">
        <v>38</v>
      </c>
      <c r="D104" s="505" t="s">
        <v>47</v>
      </c>
      <c r="E104" s="508" t="s">
        <v>13</v>
      </c>
      <c r="F104" s="191"/>
      <c r="G104" s="108"/>
      <c r="H104" s="290"/>
      <c r="I104" s="312"/>
      <c r="J104" s="357" t="e">
        <f t="shared" si="23"/>
        <v>#DIV/0!</v>
      </c>
    </row>
    <row r="105" spans="1:10" s="20" customFormat="1" ht="12.75" hidden="1" customHeight="1" x14ac:dyDescent="0.25">
      <c r="A105" s="26"/>
      <c r="B105" s="512"/>
      <c r="C105" s="506"/>
      <c r="D105" s="506"/>
      <c r="E105" s="509"/>
      <c r="F105" s="182" t="s">
        <v>7</v>
      </c>
      <c r="G105" s="108"/>
      <c r="H105" s="290"/>
      <c r="I105" s="312"/>
      <c r="J105" s="357" t="e">
        <f t="shared" si="23"/>
        <v>#DIV/0!</v>
      </c>
    </row>
    <row r="106" spans="1:10" s="6" customFormat="1" ht="12.75" hidden="1" customHeight="1" x14ac:dyDescent="0.25">
      <c r="A106" s="26"/>
      <c r="B106" s="513"/>
      <c r="C106" s="514"/>
      <c r="D106" s="514"/>
      <c r="E106" s="515"/>
      <c r="F106" s="254" t="s">
        <v>25</v>
      </c>
      <c r="G106" s="108"/>
      <c r="H106" s="290"/>
      <c r="I106" s="312"/>
      <c r="J106" s="357" t="e">
        <f t="shared" si="23"/>
        <v>#DIV/0!</v>
      </c>
    </row>
    <row r="107" spans="1:10" s="20" customFormat="1" ht="12.75" hidden="1" customHeight="1" x14ac:dyDescent="0.25">
      <c r="A107" s="26"/>
      <c r="B107" s="516" t="s">
        <v>11</v>
      </c>
      <c r="C107" s="517" t="s">
        <v>38</v>
      </c>
      <c r="D107" s="517" t="s">
        <v>48</v>
      </c>
      <c r="E107" s="518" t="s">
        <v>13</v>
      </c>
      <c r="F107" s="191"/>
      <c r="G107" s="108"/>
      <c r="H107" s="290"/>
      <c r="I107" s="312"/>
      <c r="J107" s="357" t="e">
        <f t="shared" si="23"/>
        <v>#DIV/0!</v>
      </c>
    </row>
    <row r="108" spans="1:10" s="20" customFormat="1" ht="12.75" hidden="1" customHeight="1" x14ac:dyDescent="0.25">
      <c r="A108" s="26"/>
      <c r="B108" s="512"/>
      <c r="C108" s="506"/>
      <c r="D108" s="506"/>
      <c r="E108" s="509"/>
      <c r="F108" s="182" t="s">
        <v>7</v>
      </c>
      <c r="G108" s="108"/>
      <c r="H108" s="290"/>
      <c r="I108" s="312"/>
      <c r="J108" s="357" t="e">
        <f t="shared" si="23"/>
        <v>#DIV/0!</v>
      </c>
    </row>
    <row r="109" spans="1:10" s="6" customFormat="1" ht="12.75" hidden="1" customHeight="1" x14ac:dyDescent="0.25">
      <c r="A109" s="26"/>
      <c r="B109" s="513"/>
      <c r="C109" s="514"/>
      <c r="D109" s="514"/>
      <c r="E109" s="515"/>
      <c r="F109" s="254" t="s">
        <v>25</v>
      </c>
      <c r="G109" s="108"/>
      <c r="H109" s="290"/>
      <c r="I109" s="312"/>
      <c r="J109" s="357" t="e">
        <f t="shared" ref="J109:J132" si="40">I109/H109</f>
        <v>#DIV/0!</v>
      </c>
    </row>
    <row r="110" spans="1:10" s="20" customFormat="1" ht="12.75" hidden="1" customHeight="1" x14ac:dyDescent="0.25">
      <c r="A110" s="26"/>
      <c r="B110" s="516" t="s">
        <v>11</v>
      </c>
      <c r="C110" s="517" t="s">
        <v>38</v>
      </c>
      <c r="D110" s="517" t="s">
        <v>49</v>
      </c>
      <c r="E110" s="518" t="s">
        <v>13</v>
      </c>
      <c r="F110" s="191"/>
      <c r="G110" s="108"/>
      <c r="H110" s="290"/>
      <c r="I110" s="312"/>
      <c r="J110" s="357" t="e">
        <f t="shared" si="40"/>
        <v>#DIV/0!</v>
      </c>
    </row>
    <row r="111" spans="1:10" s="20" customFormat="1" ht="12.75" hidden="1" customHeight="1" x14ac:dyDescent="0.25">
      <c r="A111" s="26"/>
      <c r="B111" s="512"/>
      <c r="C111" s="506"/>
      <c r="D111" s="506"/>
      <c r="E111" s="509"/>
      <c r="F111" s="182" t="s">
        <v>7</v>
      </c>
      <c r="G111" s="108"/>
      <c r="H111" s="290"/>
      <c r="I111" s="312"/>
      <c r="J111" s="357" t="e">
        <f t="shared" si="40"/>
        <v>#DIV/0!</v>
      </c>
    </row>
    <row r="112" spans="1:10" s="6" customFormat="1" ht="12.75" hidden="1" customHeight="1" x14ac:dyDescent="0.25">
      <c r="A112" s="26"/>
      <c r="B112" s="513"/>
      <c r="C112" s="514"/>
      <c r="D112" s="514"/>
      <c r="E112" s="515"/>
      <c r="F112" s="254" t="s">
        <v>25</v>
      </c>
      <c r="G112" s="108"/>
      <c r="H112" s="290"/>
      <c r="I112" s="312"/>
      <c r="J112" s="357" t="e">
        <f t="shared" si="40"/>
        <v>#DIV/0!</v>
      </c>
    </row>
    <row r="113" spans="1:10" s="20" customFormat="1" ht="12.75" hidden="1" customHeight="1" x14ac:dyDescent="0.25">
      <c r="A113" s="26"/>
      <c r="B113" s="516" t="s">
        <v>11</v>
      </c>
      <c r="C113" s="517" t="s">
        <v>38</v>
      </c>
      <c r="D113" s="517" t="s">
        <v>50</v>
      </c>
      <c r="E113" s="518" t="s">
        <v>13</v>
      </c>
      <c r="F113" s="191"/>
      <c r="G113" s="108"/>
      <c r="H113" s="290"/>
      <c r="I113" s="312"/>
      <c r="J113" s="357" t="e">
        <f t="shared" si="40"/>
        <v>#DIV/0!</v>
      </c>
    </row>
    <row r="114" spans="1:10" s="20" customFormat="1" ht="12.75" hidden="1" customHeight="1" x14ac:dyDescent="0.25">
      <c r="A114" s="26"/>
      <c r="B114" s="512"/>
      <c r="C114" s="506"/>
      <c r="D114" s="506"/>
      <c r="E114" s="509"/>
      <c r="F114" s="182" t="s">
        <v>7</v>
      </c>
      <c r="G114" s="108"/>
      <c r="H114" s="290"/>
      <c r="I114" s="312"/>
      <c r="J114" s="357" t="e">
        <f t="shared" si="40"/>
        <v>#DIV/0!</v>
      </c>
    </row>
    <row r="115" spans="1:10" s="6" customFormat="1" ht="12.75" hidden="1" customHeight="1" x14ac:dyDescent="0.25">
      <c r="A115" s="26"/>
      <c r="B115" s="528"/>
      <c r="C115" s="507"/>
      <c r="D115" s="507"/>
      <c r="E115" s="510"/>
      <c r="F115" s="254" t="s">
        <v>25</v>
      </c>
      <c r="G115" s="108"/>
      <c r="H115" s="290"/>
      <c r="I115" s="312"/>
      <c r="J115" s="357" t="e">
        <f t="shared" si="40"/>
        <v>#DIV/0!</v>
      </c>
    </row>
    <row r="116" spans="1:10" s="20" customFormat="1" ht="17.25" customHeight="1" thickBot="1" x14ac:dyDescent="0.3">
      <c r="A116" s="26"/>
      <c r="B116" s="85" t="s">
        <v>11</v>
      </c>
      <c r="C116" s="87"/>
      <c r="D116" s="87" t="s">
        <v>354</v>
      </c>
      <c r="E116" s="145" t="s">
        <v>15</v>
      </c>
      <c r="F116" s="255"/>
      <c r="G116" s="107">
        <v>14250000</v>
      </c>
      <c r="H116" s="289">
        <v>14250000</v>
      </c>
      <c r="I116" s="332">
        <v>0</v>
      </c>
      <c r="J116" s="354">
        <f t="shared" si="40"/>
        <v>0</v>
      </c>
    </row>
    <row r="117" spans="1:10" s="6" customFormat="1" ht="37.5" customHeight="1" thickBot="1" x14ac:dyDescent="0.3">
      <c r="A117" s="26"/>
      <c r="B117" s="66"/>
      <c r="C117" s="67"/>
      <c r="D117" s="67"/>
      <c r="E117" s="68"/>
      <c r="F117" s="190" t="s">
        <v>258</v>
      </c>
      <c r="G117" s="105">
        <f>G118</f>
        <v>317622885.14999998</v>
      </c>
      <c r="H117" s="287">
        <f>H118</f>
        <v>317622885.14999998</v>
      </c>
      <c r="I117" s="326">
        <f t="shared" ref="I117" si="41">I118</f>
        <v>6847566.3999999994</v>
      </c>
      <c r="J117" s="355">
        <f t="shared" si="40"/>
        <v>2.1558794155421706E-2</v>
      </c>
    </row>
    <row r="118" spans="1:10" s="6" customFormat="1" ht="32.25" customHeight="1" x14ac:dyDescent="0.25">
      <c r="A118" s="26"/>
      <c r="B118" s="146"/>
      <c r="C118" s="147"/>
      <c r="D118" s="147"/>
      <c r="E118" s="148"/>
      <c r="F118" s="170" t="s">
        <v>263</v>
      </c>
      <c r="G118" s="151">
        <f>SUM(G119:G125)</f>
        <v>317622885.14999998</v>
      </c>
      <c r="H118" s="178">
        <f>SUM(H119:H125)</f>
        <v>317622885.14999998</v>
      </c>
      <c r="I118" s="344">
        <f t="shared" ref="I118" si="42">SUM(I119:I125)</f>
        <v>6847566.3999999994</v>
      </c>
      <c r="J118" s="374">
        <f t="shared" si="40"/>
        <v>2.1558794155421706E-2</v>
      </c>
    </row>
    <row r="119" spans="1:10" s="6" customFormat="1" ht="12.75" customHeight="1" x14ac:dyDescent="0.25">
      <c r="A119" s="26"/>
      <c r="B119" s="17" t="s">
        <v>11</v>
      </c>
      <c r="C119" s="14"/>
      <c r="D119" s="14" t="s">
        <v>355</v>
      </c>
      <c r="E119" s="120" t="s">
        <v>176</v>
      </c>
      <c r="F119" s="171"/>
      <c r="G119" s="108">
        <v>6775713.4100000001</v>
      </c>
      <c r="H119" s="290">
        <v>6775713.4100000001</v>
      </c>
      <c r="I119" s="312">
        <v>30894.38</v>
      </c>
      <c r="J119" s="357">
        <f t="shared" si="40"/>
        <v>4.5595759635294253E-3</v>
      </c>
    </row>
    <row r="120" spans="1:10" s="6" customFormat="1" ht="12.75" customHeight="1" x14ac:dyDescent="0.25">
      <c r="A120" s="26"/>
      <c r="B120" s="17" t="s">
        <v>11</v>
      </c>
      <c r="C120" s="14"/>
      <c r="D120" s="14" t="s">
        <v>356</v>
      </c>
      <c r="E120" s="120" t="s">
        <v>12</v>
      </c>
      <c r="F120" s="171"/>
      <c r="G120" s="108">
        <v>246929220.09999999</v>
      </c>
      <c r="H120" s="290">
        <v>246929220.09999999</v>
      </c>
      <c r="I120" s="312">
        <v>5261250.0999999996</v>
      </c>
      <c r="J120" s="357">
        <f t="shared" si="40"/>
        <v>2.1306713307843148E-2</v>
      </c>
    </row>
    <row r="121" spans="1:10" s="6" customFormat="1" ht="12.75" customHeight="1" x14ac:dyDescent="0.25">
      <c r="A121" s="26"/>
      <c r="B121" s="17" t="s">
        <v>11</v>
      </c>
      <c r="C121" s="14"/>
      <c r="D121" s="14" t="s">
        <v>357</v>
      </c>
      <c r="E121" s="120" t="s">
        <v>26</v>
      </c>
      <c r="F121" s="171"/>
      <c r="G121" s="108">
        <v>314110</v>
      </c>
      <c r="H121" s="290">
        <v>314110</v>
      </c>
      <c r="I121" s="312">
        <v>0</v>
      </c>
      <c r="J121" s="357">
        <f t="shared" si="40"/>
        <v>0</v>
      </c>
    </row>
    <row r="122" spans="1:10" s="6" customFormat="1" ht="12.75" customHeight="1" x14ac:dyDescent="0.25">
      <c r="A122" s="26"/>
      <c r="B122" s="17" t="s">
        <v>11</v>
      </c>
      <c r="C122" s="14"/>
      <c r="D122" s="14" t="s">
        <v>358</v>
      </c>
      <c r="E122" s="120" t="s">
        <v>26</v>
      </c>
      <c r="F122" s="171"/>
      <c r="G122" s="108">
        <v>62855841.640000001</v>
      </c>
      <c r="H122" s="290">
        <v>62855841.640000001</v>
      </c>
      <c r="I122" s="312">
        <v>1555421.92</v>
      </c>
      <c r="J122" s="357">
        <f>I122/H122</f>
        <v>2.474586099584045E-2</v>
      </c>
    </row>
    <row r="123" spans="1:10" s="6" customFormat="1" ht="12.75" customHeight="1" x14ac:dyDescent="0.25">
      <c r="A123" s="26"/>
      <c r="B123" s="17" t="s">
        <v>11</v>
      </c>
      <c r="C123" s="14"/>
      <c r="D123" s="14" t="s">
        <v>359</v>
      </c>
      <c r="E123" s="120" t="s">
        <v>15</v>
      </c>
      <c r="F123" s="171"/>
      <c r="G123" s="108">
        <v>188000</v>
      </c>
      <c r="H123" s="290">
        <v>188000</v>
      </c>
      <c r="I123" s="312">
        <v>0</v>
      </c>
      <c r="J123" s="357">
        <f t="shared" si="40"/>
        <v>0</v>
      </c>
    </row>
    <row r="124" spans="1:10" s="6" customFormat="1" ht="12.75" customHeight="1" x14ac:dyDescent="0.25">
      <c r="A124" s="26"/>
      <c r="B124" s="17" t="s">
        <v>11</v>
      </c>
      <c r="C124" s="14"/>
      <c r="D124" s="14" t="s">
        <v>360</v>
      </c>
      <c r="E124" s="120" t="s">
        <v>15</v>
      </c>
      <c r="F124" s="171" t="s">
        <v>8</v>
      </c>
      <c r="G124" s="108">
        <v>250000</v>
      </c>
      <c r="H124" s="290">
        <v>250000</v>
      </c>
      <c r="I124" s="312">
        <v>0</v>
      </c>
      <c r="J124" s="357">
        <f t="shared" si="40"/>
        <v>0</v>
      </c>
    </row>
    <row r="125" spans="1:10" s="6" customFormat="1" ht="12.75" customHeight="1" thickBot="1" x14ac:dyDescent="0.3">
      <c r="A125" s="26"/>
      <c r="B125" s="85" t="s">
        <v>11</v>
      </c>
      <c r="C125" s="87"/>
      <c r="D125" s="87" t="s">
        <v>361</v>
      </c>
      <c r="E125" s="145" t="s">
        <v>15</v>
      </c>
      <c r="F125" s="256"/>
      <c r="G125" s="107">
        <v>310000</v>
      </c>
      <c r="H125" s="289">
        <v>310000</v>
      </c>
      <c r="I125" s="332">
        <v>0</v>
      </c>
      <c r="J125" s="354">
        <f t="shared" si="40"/>
        <v>0</v>
      </c>
    </row>
    <row r="126" spans="1:10" s="6" customFormat="1" ht="34.5" customHeight="1" thickBot="1" x14ac:dyDescent="0.3">
      <c r="A126" s="26"/>
      <c r="B126" s="66"/>
      <c r="C126" s="67"/>
      <c r="D126" s="67"/>
      <c r="E126" s="68"/>
      <c r="F126" s="190" t="s">
        <v>27</v>
      </c>
      <c r="G126" s="105">
        <f>G127</f>
        <v>36179836.979999997</v>
      </c>
      <c r="H126" s="287">
        <f>H127</f>
        <v>36179836.979999997</v>
      </c>
      <c r="I126" s="326">
        <f t="shared" ref="I126" si="43">I127</f>
        <v>1147250.53</v>
      </c>
      <c r="J126" s="355">
        <f t="shared" si="40"/>
        <v>3.1709665542003225E-2</v>
      </c>
    </row>
    <row r="127" spans="1:10" s="6" customFormat="1" ht="48.75" customHeight="1" x14ac:dyDescent="0.25">
      <c r="A127" s="26"/>
      <c r="B127" s="146"/>
      <c r="C127" s="147"/>
      <c r="D127" s="147"/>
      <c r="E127" s="148"/>
      <c r="F127" s="170" t="s">
        <v>264</v>
      </c>
      <c r="G127" s="151">
        <f>SUM(G128:G128)</f>
        <v>36179836.979999997</v>
      </c>
      <c r="H127" s="178">
        <f>SUM(H128:H128)</f>
        <v>36179836.979999997</v>
      </c>
      <c r="I127" s="344">
        <f t="shared" ref="I127" si="44">SUM(I128:I128)</f>
        <v>1147250.53</v>
      </c>
      <c r="J127" s="374">
        <f t="shared" si="40"/>
        <v>3.1709665542003225E-2</v>
      </c>
    </row>
    <row r="128" spans="1:10" s="6" customFormat="1" ht="12.75" customHeight="1" thickBot="1" x14ac:dyDescent="0.3">
      <c r="A128" s="26"/>
      <c r="B128" s="85" t="s">
        <v>11</v>
      </c>
      <c r="C128" s="87"/>
      <c r="D128" s="87" t="s">
        <v>362</v>
      </c>
      <c r="E128" s="145" t="s">
        <v>143</v>
      </c>
      <c r="F128" s="256"/>
      <c r="G128" s="107">
        <v>36179836.979999997</v>
      </c>
      <c r="H128" s="289">
        <v>36179836.979999997</v>
      </c>
      <c r="I128" s="332">
        <v>1147250.53</v>
      </c>
      <c r="J128" s="354">
        <f t="shared" si="40"/>
        <v>3.1709665542003225E-2</v>
      </c>
    </row>
    <row r="129" spans="1:10" s="8" customFormat="1" ht="33.75" customHeight="1" thickBot="1" x14ac:dyDescent="0.3">
      <c r="A129" s="23"/>
      <c r="B129" s="66"/>
      <c r="C129" s="67"/>
      <c r="D129" s="67"/>
      <c r="E129" s="68"/>
      <c r="F129" s="190" t="s">
        <v>17</v>
      </c>
      <c r="G129" s="105">
        <f>G130</f>
        <v>1799973.66</v>
      </c>
      <c r="H129" s="287">
        <f>H130</f>
        <v>1799973.66</v>
      </c>
      <c r="I129" s="326">
        <f t="shared" ref="I129" si="45">I130</f>
        <v>0</v>
      </c>
      <c r="J129" s="355">
        <f t="shared" si="40"/>
        <v>0</v>
      </c>
    </row>
    <row r="130" spans="1:10" s="13" customFormat="1" ht="31.5" customHeight="1" x14ac:dyDescent="0.25">
      <c r="A130" s="24"/>
      <c r="B130" s="146"/>
      <c r="C130" s="147"/>
      <c r="D130" s="147"/>
      <c r="E130" s="148"/>
      <c r="F130" s="170" t="s">
        <v>265</v>
      </c>
      <c r="G130" s="151">
        <f>SUM(G131:G132)</f>
        <v>1799973.66</v>
      </c>
      <c r="H130" s="178">
        <f>SUM(H131:H132)</f>
        <v>1799973.66</v>
      </c>
      <c r="I130" s="344">
        <f t="shared" ref="I130" si="46">SUM(I131:I132)</f>
        <v>0</v>
      </c>
      <c r="J130" s="374">
        <f t="shared" si="40"/>
        <v>0</v>
      </c>
    </row>
    <row r="131" spans="1:10" s="6" customFormat="1" ht="15" customHeight="1" x14ac:dyDescent="0.25">
      <c r="A131" s="26"/>
      <c r="B131" s="63" t="s">
        <v>11</v>
      </c>
      <c r="C131" s="60"/>
      <c r="D131" s="60" t="s">
        <v>363</v>
      </c>
      <c r="E131" s="144" t="s">
        <v>15</v>
      </c>
      <c r="F131" s="257"/>
      <c r="G131" s="111">
        <v>1331836.1599999999</v>
      </c>
      <c r="H131" s="301">
        <v>1331836.1599999999</v>
      </c>
      <c r="I131" s="312">
        <v>0</v>
      </c>
      <c r="J131" s="357">
        <f t="shared" si="40"/>
        <v>0</v>
      </c>
    </row>
    <row r="132" spans="1:10" s="6" customFormat="1" ht="15.75" customHeight="1" thickBot="1" x14ac:dyDescent="0.3">
      <c r="A132" s="26"/>
      <c r="B132" s="54" t="s">
        <v>11</v>
      </c>
      <c r="C132" s="62"/>
      <c r="D132" s="62" t="s">
        <v>364</v>
      </c>
      <c r="E132" s="134" t="s">
        <v>15</v>
      </c>
      <c r="F132" s="256"/>
      <c r="G132" s="107">
        <v>468137.5</v>
      </c>
      <c r="H132" s="289">
        <v>468137.5</v>
      </c>
      <c r="I132" s="332">
        <v>0</v>
      </c>
      <c r="J132" s="354">
        <f t="shared" si="40"/>
        <v>0</v>
      </c>
    </row>
    <row r="133" spans="1:10" s="7" customFormat="1" ht="33" customHeight="1" thickBot="1" x14ac:dyDescent="0.3">
      <c r="A133" s="131">
        <v>4</v>
      </c>
      <c r="B133" s="152"/>
      <c r="C133" s="153"/>
      <c r="D133" s="153"/>
      <c r="E133" s="165"/>
      <c r="F133" s="168" t="s">
        <v>270</v>
      </c>
      <c r="G133" s="155">
        <f>G134+G137</f>
        <v>166667307.56999999</v>
      </c>
      <c r="H133" s="160">
        <f>H134+H137</f>
        <v>166667307.56999999</v>
      </c>
      <c r="I133" s="339">
        <f t="shared" ref="I133" si="47">I134+I137</f>
        <v>8353484.1099999994</v>
      </c>
      <c r="J133" s="359">
        <f>I133/H133</f>
        <v>5.0120711924811948E-2</v>
      </c>
    </row>
    <row r="134" spans="1:10" s="7" customFormat="1" ht="21.75" customHeight="1" x14ac:dyDescent="0.25">
      <c r="A134" s="52"/>
      <c r="B134" s="97"/>
      <c r="C134" s="98"/>
      <c r="D134" s="98"/>
      <c r="E134" s="99"/>
      <c r="F134" s="169" t="s">
        <v>213</v>
      </c>
      <c r="G134" s="234">
        <f>G135</f>
        <v>35216336.619999997</v>
      </c>
      <c r="H134" s="309">
        <f>H135</f>
        <v>35216336.619999997</v>
      </c>
      <c r="I134" s="338">
        <f t="shared" ref="I134" si="48">I135</f>
        <v>649750.73</v>
      </c>
      <c r="J134" s="360">
        <f t="shared" ref="J134:J197" si="49">I134/H134</f>
        <v>1.845026463175601E-2</v>
      </c>
    </row>
    <row r="135" spans="1:10" s="7" customFormat="1" ht="30" customHeight="1" x14ac:dyDescent="0.25">
      <c r="A135" s="52"/>
      <c r="B135" s="146"/>
      <c r="C135" s="147"/>
      <c r="D135" s="147"/>
      <c r="E135" s="166"/>
      <c r="F135" s="170" t="s">
        <v>53</v>
      </c>
      <c r="G135" s="151">
        <f>SUM(G136:G136)</f>
        <v>35216336.619999997</v>
      </c>
      <c r="H135" s="178">
        <f>SUM(H136:H136)</f>
        <v>35216336.619999997</v>
      </c>
      <c r="I135" s="316">
        <f t="shared" ref="I135" si="50">SUM(I136:I136)</f>
        <v>649750.73</v>
      </c>
      <c r="J135" s="363">
        <f t="shared" si="49"/>
        <v>1.845026463175601E-2</v>
      </c>
    </row>
    <row r="136" spans="1:10" s="7" customFormat="1" ht="15.75" customHeight="1" thickBot="1" x14ac:dyDescent="0.3">
      <c r="A136" s="52"/>
      <c r="B136" s="17" t="s">
        <v>51</v>
      </c>
      <c r="C136" s="14"/>
      <c r="D136" s="14" t="s">
        <v>365</v>
      </c>
      <c r="E136" s="50" t="s">
        <v>12</v>
      </c>
      <c r="F136" s="171"/>
      <c r="G136" s="107">
        <v>35216336.619999997</v>
      </c>
      <c r="H136" s="289">
        <v>35216336.619999997</v>
      </c>
      <c r="I136" s="332">
        <v>649750.73</v>
      </c>
      <c r="J136" s="354">
        <f t="shared" si="49"/>
        <v>1.845026463175601E-2</v>
      </c>
    </row>
    <row r="137" spans="1:10" s="12" customFormat="1" ht="34.5" customHeight="1" thickBot="1" x14ac:dyDescent="0.3">
      <c r="A137" s="23"/>
      <c r="B137" s="156"/>
      <c r="C137" s="157"/>
      <c r="D137" s="157"/>
      <c r="E137" s="167"/>
      <c r="F137" s="172" t="s">
        <v>243</v>
      </c>
      <c r="G137" s="159">
        <f>G138</f>
        <v>131450970.95</v>
      </c>
      <c r="H137" s="161">
        <f>H138</f>
        <v>131450970.95</v>
      </c>
      <c r="I137" s="345">
        <f t="shared" ref="I137" si="51">I138</f>
        <v>7703733.3799999999</v>
      </c>
      <c r="J137" s="375">
        <f t="shared" si="49"/>
        <v>5.8605374493051622E-2</v>
      </c>
    </row>
    <row r="138" spans="1:10" s="6" customFormat="1" ht="30" customHeight="1" x14ac:dyDescent="0.25">
      <c r="A138" s="26"/>
      <c r="B138" s="146"/>
      <c r="C138" s="147"/>
      <c r="D138" s="147"/>
      <c r="E138" s="166"/>
      <c r="F138" s="170" t="s">
        <v>244</v>
      </c>
      <c r="G138" s="151">
        <f>SUM(G139:G139)</f>
        <v>131450970.95</v>
      </c>
      <c r="H138" s="178">
        <f>SUM(H139:H139)</f>
        <v>131450970.95</v>
      </c>
      <c r="I138" s="344">
        <f t="shared" ref="I138" si="52">SUM(I139:I139)</f>
        <v>7703733.3799999999</v>
      </c>
      <c r="J138" s="374">
        <f t="shared" si="49"/>
        <v>5.8605374493051622E-2</v>
      </c>
    </row>
    <row r="139" spans="1:10" s="6" customFormat="1" ht="17.25" customHeight="1" thickBot="1" x14ac:dyDescent="0.3">
      <c r="A139" s="53"/>
      <c r="B139" s="30" t="s">
        <v>51</v>
      </c>
      <c r="C139" s="31"/>
      <c r="D139" s="31" t="s">
        <v>366</v>
      </c>
      <c r="E139" s="55" t="s">
        <v>52</v>
      </c>
      <c r="F139" s="173"/>
      <c r="G139" s="149">
        <v>131450970.95</v>
      </c>
      <c r="H139" s="299">
        <v>131450970.95</v>
      </c>
      <c r="I139" s="332">
        <v>7703733.3799999999</v>
      </c>
      <c r="J139" s="354">
        <f t="shared" si="49"/>
        <v>5.8605374493051622E-2</v>
      </c>
    </row>
    <row r="140" spans="1:10" s="44" customFormat="1" ht="30" customHeight="1" thickBot="1" x14ac:dyDescent="0.3">
      <c r="A140" s="130">
        <v>5</v>
      </c>
      <c r="B140" s="64"/>
      <c r="C140" s="65"/>
      <c r="D140" s="65"/>
      <c r="E140" s="132"/>
      <c r="F140" s="245" t="s">
        <v>297</v>
      </c>
      <c r="G140" s="104">
        <f>G141+G167+G203+G241+G262+G291+G298+G301+G304</f>
        <v>7788567679.3999996</v>
      </c>
      <c r="H140" s="286">
        <f>H141+H167+H203+H241+H262+H291+H298+H301+H304</f>
        <v>7788567679.3999996</v>
      </c>
      <c r="I140" s="324">
        <f t="shared" ref="I140" si="53">I141+I167+I203+I241+I262+I291+I298+I301+I304</f>
        <v>196883237.96000001</v>
      </c>
      <c r="J140" s="351">
        <f t="shared" si="49"/>
        <v>2.5278490996584253E-2</v>
      </c>
    </row>
    <row r="141" spans="1:10" s="12" customFormat="1" ht="33" customHeight="1" x14ac:dyDescent="0.25">
      <c r="A141" s="23"/>
      <c r="B141" s="125"/>
      <c r="C141" s="126"/>
      <c r="D141" s="126"/>
      <c r="E141" s="127"/>
      <c r="F141" s="180" t="s">
        <v>215</v>
      </c>
      <c r="G141" s="350">
        <f>G142+G145+G147+G149+G151+G153+G156+G160+G163</f>
        <v>2552130617.5999999</v>
      </c>
      <c r="H141" s="367">
        <f>H142+H145+H147+H149+H151+H153+H156+H160+H163</f>
        <v>2552130617.5999999</v>
      </c>
      <c r="I141" s="323">
        <f>I142+I145+I147+I149+I151+I153+I156+I160+I163</f>
        <v>96872841.25999999</v>
      </c>
      <c r="J141" s="352">
        <f t="shared" si="49"/>
        <v>3.795763453169114E-2</v>
      </c>
    </row>
    <row r="142" spans="1:10" s="13" customFormat="1" ht="17.25" customHeight="1" x14ac:dyDescent="0.25">
      <c r="A142" s="24"/>
      <c r="B142" s="138"/>
      <c r="C142" s="128"/>
      <c r="D142" s="128"/>
      <c r="E142" s="139"/>
      <c r="F142" s="181" t="s">
        <v>60</v>
      </c>
      <c r="G142" s="115">
        <f>SUM(G143:G144)</f>
        <v>1687752041</v>
      </c>
      <c r="H142" s="296">
        <f>SUM(H143:H144)</f>
        <v>1687752041</v>
      </c>
      <c r="I142" s="316">
        <f t="shared" ref="I142" si="54">SUM(I143:I144)</f>
        <v>54689832.650000006</v>
      </c>
      <c r="J142" s="363">
        <f t="shared" si="49"/>
        <v>3.240394994136464E-2</v>
      </c>
    </row>
    <row r="143" spans="1:10" s="6" customFormat="1" ht="12.75" customHeight="1" x14ac:dyDescent="0.25">
      <c r="A143" s="26"/>
      <c r="B143" s="17" t="s">
        <v>58</v>
      </c>
      <c r="C143" s="14"/>
      <c r="D143" s="14" t="s">
        <v>367</v>
      </c>
      <c r="E143" s="120" t="s">
        <v>66</v>
      </c>
      <c r="F143" s="182"/>
      <c r="G143" s="108">
        <v>1687107641</v>
      </c>
      <c r="H143" s="290">
        <v>1687107641</v>
      </c>
      <c r="I143" s="312">
        <v>54643816.520000003</v>
      </c>
      <c r="J143" s="357">
        <f t="shared" si="49"/>
        <v>3.2389051647949953E-2</v>
      </c>
    </row>
    <row r="144" spans="1:10" s="6" customFormat="1" ht="12.75" customHeight="1" x14ac:dyDescent="0.25">
      <c r="A144" s="26"/>
      <c r="B144" s="17" t="s">
        <v>58</v>
      </c>
      <c r="C144" s="14"/>
      <c r="D144" s="14" t="s">
        <v>368</v>
      </c>
      <c r="E144" s="120" t="s">
        <v>12</v>
      </c>
      <c r="F144" s="182"/>
      <c r="G144" s="108">
        <v>644400</v>
      </c>
      <c r="H144" s="290">
        <v>644400</v>
      </c>
      <c r="I144" s="312">
        <v>46016.13</v>
      </c>
      <c r="J144" s="357">
        <f t="shared" si="49"/>
        <v>7.1409264432029787E-2</v>
      </c>
    </row>
    <row r="145" spans="1:10" s="13" customFormat="1" ht="45" hidden="1" customHeight="1" x14ac:dyDescent="0.25">
      <c r="A145" s="24"/>
      <c r="B145" s="163"/>
      <c r="C145" s="164"/>
      <c r="D145" s="164"/>
      <c r="E145" s="194"/>
      <c r="F145" s="183" t="s">
        <v>61</v>
      </c>
      <c r="G145" s="177">
        <f>G146</f>
        <v>0</v>
      </c>
      <c r="H145" s="302">
        <f>H146</f>
        <v>0</v>
      </c>
      <c r="I145" s="317"/>
      <c r="J145" s="376" t="e">
        <f t="shared" si="49"/>
        <v>#DIV/0!</v>
      </c>
    </row>
    <row r="146" spans="1:10" s="6" customFormat="1" ht="12.75" hidden="1" customHeight="1" x14ac:dyDescent="0.25">
      <c r="A146" s="26"/>
      <c r="B146" s="17" t="s">
        <v>58</v>
      </c>
      <c r="C146" s="14"/>
      <c r="D146" s="14" t="s">
        <v>62</v>
      </c>
      <c r="E146" s="120" t="s">
        <v>12</v>
      </c>
      <c r="F146" s="182" t="s">
        <v>7</v>
      </c>
      <c r="G146" s="108"/>
      <c r="H146" s="290"/>
      <c r="I146" s="312"/>
      <c r="J146" s="357" t="e">
        <f t="shared" si="49"/>
        <v>#DIV/0!</v>
      </c>
    </row>
    <row r="147" spans="1:10" s="13" customFormat="1" ht="45" customHeight="1" x14ac:dyDescent="0.25">
      <c r="A147" s="24"/>
      <c r="B147" s="138"/>
      <c r="C147" s="128"/>
      <c r="D147" s="128"/>
      <c r="E147" s="139"/>
      <c r="F147" s="181" t="s">
        <v>63</v>
      </c>
      <c r="G147" s="115">
        <f>G148</f>
        <v>88377294</v>
      </c>
      <c r="H147" s="296">
        <f>H148</f>
        <v>88377294</v>
      </c>
      <c r="I147" s="316">
        <f t="shared" ref="I147" si="55">I148</f>
        <v>4117562.23</v>
      </c>
      <c r="J147" s="363">
        <f t="shared" si="49"/>
        <v>4.6590725328159513E-2</v>
      </c>
    </row>
    <row r="148" spans="1:10" s="15" customFormat="1" ht="12.75" customHeight="1" x14ac:dyDescent="0.25">
      <c r="A148" s="26"/>
      <c r="B148" s="93" t="s">
        <v>58</v>
      </c>
      <c r="C148" s="91"/>
      <c r="D148" s="91" t="s">
        <v>369</v>
      </c>
      <c r="E148" s="143" t="s">
        <v>16</v>
      </c>
      <c r="F148" s="182"/>
      <c r="G148" s="108">
        <v>88377294</v>
      </c>
      <c r="H148" s="290">
        <v>88377294</v>
      </c>
      <c r="I148" s="312">
        <v>4117562.23</v>
      </c>
      <c r="J148" s="357">
        <f t="shared" si="49"/>
        <v>4.6590725328159513E-2</v>
      </c>
    </row>
    <row r="149" spans="1:10" s="13" customFormat="1" ht="18.75" customHeight="1" x14ac:dyDescent="0.25">
      <c r="A149" s="24"/>
      <c r="B149" s="138"/>
      <c r="C149" s="128"/>
      <c r="D149" s="128"/>
      <c r="E149" s="139"/>
      <c r="F149" s="181" t="s">
        <v>65</v>
      </c>
      <c r="G149" s="115">
        <f>G150</f>
        <v>727129115.19000006</v>
      </c>
      <c r="H149" s="296">
        <f>H150</f>
        <v>727129115.19000006</v>
      </c>
      <c r="I149" s="316">
        <f t="shared" ref="I149" si="56">I150</f>
        <v>35036336</v>
      </c>
      <c r="J149" s="363">
        <f t="shared" si="49"/>
        <v>4.818447682547404E-2</v>
      </c>
    </row>
    <row r="150" spans="1:10" s="6" customFormat="1" ht="12.75" customHeight="1" x14ac:dyDescent="0.25">
      <c r="A150" s="26"/>
      <c r="B150" s="17" t="s">
        <v>58</v>
      </c>
      <c r="C150" s="14"/>
      <c r="D150" s="14" t="s">
        <v>370</v>
      </c>
      <c r="E150" s="120" t="s">
        <v>26</v>
      </c>
      <c r="F150" s="184"/>
      <c r="G150" s="108">
        <v>727129115.19000006</v>
      </c>
      <c r="H150" s="290">
        <v>727129115.19000006</v>
      </c>
      <c r="I150" s="312">
        <v>35036336</v>
      </c>
      <c r="J150" s="357">
        <f t="shared" si="49"/>
        <v>4.818447682547404E-2</v>
      </c>
    </row>
    <row r="151" spans="1:10" s="13" customFormat="1" ht="18" customHeight="1" x14ac:dyDescent="0.25">
      <c r="A151" s="24"/>
      <c r="B151" s="138"/>
      <c r="C151" s="128"/>
      <c r="D151" s="128"/>
      <c r="E151" s="139"/>
      <c r="F151" s="181" t="s">
        <v>67</v>
      </c>
      <c r="G151" s="115">
        <f t="shared" ref="G151:I151" si="57">G152</f>
        <v>48872167.409999996</v>
      </c>
      <c r="H151" s="296">
        <f>H152</f>
        <v>48872167.409999996</v>
      </c>
      <c r="I151" s="316">
        <f t="shared" si="57"/>
        <v>3029110.38</v>
      </c>
      <c r="J151" s="363">
        <f t="shared" si="49"/>
        <v>6.1980275083527346E-2</v>
      </c>
    </row>
    <row r="152" spans="1:10" s="6" customFormat="1" ht="12.75" customHeight="1" x14ac:dyDescent="0.25">
      <c r="A152" s="26"/>
      <c r="B152" s="196" t="s">
        <v>58</v>
      </c>
      <c r="C152" s="89"/>
      <c r="D152" s="89" t="s">
        <v>371</v>
      </c>
      <c r="E152" s="197" t="s">
        <v>66</v>
      </c>
      <c r="F152" s="182"/>
      <c r="G152" s="108">
        <v>48872167.409999996</v>
      </c>
      <c r="H152" s="290">
        <v>48872167.409999996</v>
      </c>
      <c r="I152" s="312">
        <v>3029110.38</v>
      </c>
      <c r="J152" s="357">
        <f t="shared" si="49"/>
        <v>6.1980275083527346E-2</v>
      </c>
    </row>
    <row r="153" spans="1:10" s="13" customFormat="1" ht="15" hidden="1" customHeight="1" x14ac:dyDescent="0.25">
      <c r="A153" s="24"/>
      <c r="B153" s="195"/>
      <c r="C153" s="96"/>
      <c r="D153" s="96"/>
      <c r="E153" s="176"/>
      <c r="F153" s="183" t="s">
        <v>68</v>
      </c>
      <c r="G153" s="177">
        <f>SUM(G154:G155)</f>
        <v>0</v>
      </c>
      <c r="H153" s="302">
        <f>SUM(H154:H155)</f>
        <v>0</v>
      </c>
      <c r="I153" s="317">
        <f>SUM(I154:I155)</f>
        <v>0</v>
      </c>
      <c r="J153" s="376" t="e">
        <f t="shared" si="49"/>
        <v>#DIV/0!</v>
      </c>
    </row>
    <row r="154" spans="1:10" s="6" customFormat="1" ht="12.75" hidden="1" customHeight="1" x14ac:dyDescent="0.25">
      <c r="A154" s="26"/>
      <c r="B154" s="519" t="s">
        <v>58</v>
      </c>
      <c r="C154" s="521"/>
      <c r="D154" s="521" t="s">
        <v>69</v>
      </c>
      <c r="E154" s="523" t="s">
        <v>26</v>
      </c>
      <c r="F154" s="182"/>
      <c r="G154" s="108"/>
      <c r="H154" s="290"/>
      <c r="I154" s="312"/>
      <c r="J154" s="357" t="e">
        <f t="shared" si="49"/>
        <v>#DIV/0!</v>
      </c>
    </row>
    <row r="155" spans="1:10" s="15" customFormat="1" ht="12.75" hidden="1" customHeight="1" x14ac:dyDescent="0.25">
      <c r="A155" s="26"/>
      <c r="B155" s="520"/>
      <c r="C155" s="522"/>
      <c r="D155" s="522"/>
      <c r="E155" s="524"/>
      <c r="F155" s="182" t="s">
        <v>7</v>
      </c>
      <c r="G155" s="108"/>
      <c r="H155" s="290"/>
      <c r="I155" s="312"/>
      <c r="J155" s="357" t="e">
        <f t="shared" si="49"/>
        <v>#DIV/0!</v>
      </c>
    </row>
    <row r="156" spans="1:10" s="13" customFormat="1" ht="28.5" hidden="1" customHeight="1" x14ac:dyDescent="0.25">
      <c r="A156" s="24"/>
      <c r="B156" s="195"/>
      <c r="C156" s="96"/>
      <c r="D156" s="96"/>
      <c r="E156" s="176"/>
      <c r="F156" s="183" t="s">
        <v>204</v>
      </c>
      <c r="G156" s="177">
        <f t="shared" ref="G156:I156" si="58">SUM(G157:G159)</f>
        <v>0</v>
      </c>
      <c r="H156" s="302">
        <f t="shared" ref="H156" si="59">SUM(H157:H159)</f>
        <v>0</v>
      </c>
      <c r="I156" s="317">
        <f t="shared" si="58"/>
        <v>0</v>
      </c>
      <c r="J156" s="376" t="e">
        <f t="shared" si="49"/>
        <v>#DIV/0!</v>
      </c>
    </row>
    <row r="157" spans="1:10" s="15" customFormat="1" ht="12.75" hidden="1" customHeight="1" x14ac:dyDescent="0.25">
      <c r="A157" s="26"/>
      <c r="B157" s="519" t="s">
        <v>58</v>
      </c>
      <c r="C157" s="521"/>
      <c r="D157" s="521" t="s">
        <v>203</v>
      </c>
      <c r="E157" s="523" t="s">
        <v>26</v>
      </c>
      <c r="F157" s="182"/>
      <c r="G157" s="108"/>
      <c r="H157" s="290"/>
      <c r="I157" s="312"/>
      <c r="J157" s="357" t="e">
        <f t="shared" si="49"/>
        <v>#DIV/0!</v>
      </c>
    </row>
    <row r="158" spans="1:10" s="15" customFormat="1" ht="12.75" hidden="1" customHeight="1" x14ac:dyDescent="0.25">
      <c r="A158" s="26"/>
      <c r="B158" s="525"/>
      <c r="C158" s="526"/>
      <c r="D158" s="526"/>
      <c r="E158" s="527"/>
      <c r="F158" s="182" t="s">
        <v>7</v>
      </c>
      <c r="G158" s="114"/>
      <c r="H158" s="295"/>
      <c r="I158" s="315"/>
      <c r="J158" s="357" t="e">
        <f t="shared" si="49"/>
        <v>#DIV/0!</v>
      </c>
    </row>
    <row r="159" spans="1:10" s="15" customFormat="1" ht="12.75" hidden="1" customHeight="1" x14ac:dyDescent="0.25">
      <c r="A159" s="26"/>
      <c r="B159" s="520"/>
      <c r="C159" s="522"/>
      <c r="D159" s="522"/>
      <c r="E159" s="524"/>
      <c r="F159" s="182" t="s">
        <v>9</v>
      </c>
      <c r="G159" s="114"/>
      <c r="H159" s="295"/>
      <c r="I159" s="315"/>
      <c r="J159" s="357" t="e">
        <f t="shared" si="49"/>
        <v>#DIV/0!</v>
      </c>
    </row>
    <row r="160" spans="1:10" s="13" customFormat="1" ht="30" hidden="1" customHeight="1" x14ac:dyDescent="0.25">
      <c r="A160" s="24"/>
      <c r="B160" s="195"/>
      <c r="C160" s="96"/>
      <c r="D160" s="96"/>
      <c r="E160" s="176"/>
      <c r="F160" s="183" t="s">
        <v>72</v>
      </c>
      <c r="G160" s="177">
        <f t="shared" ref="G160:I160" si="60">SUM(G161:G162)</f>
        <v>0</v>
      </c>
      <c r="H160" s="302">
        <f t="shared" ref="H160" si="61">SUM(H161:H162)</f>
        <v>0</v>
      </c>
      <c r="I160" s="317">
        <f t="shared" si="60"/>
        <v>0</v>
      </c>
      <c r="J160" s="376" t="e">
        <f t="shared" si="49"/>
        <v>#DIV/0!</v>
      </c>
    </row>
    <row r="161" spans="1:10" s="6" customFormat="1" ht="12.75" hidden="1" customHeight="1" x14ac:dyDescent="0.25">
      <c r="A161" s="26"/>
      <c r="B161" s="519" t="s">
        <v>58</v>
      </c>
      <c r="C161" s="521"/>
      <c r="D161" s="521" t="s">
        <v>73</v>
      </c>
      <c r="E161" s="523" t="s">
        <v>26</v>
      </c>
      <c r="F161" s="182"/>
      <c r="G161" s="108"/>
      <c r="H161" s="290"/>
      <c r="I161" s="312"/>
      <c r="J161" s="357" t="e">
        <f t="shared" si="49"/>
        <v>#DIV/0!</v>
      </c>
    </row>
    <row r="162" spans="1:10" s="15" customFormat="1" ht="12.75" hidden="1" customHeight="1" x14ac:dyDescent="0.25">
      <c r="A162" s="26"/>
      <c r="B162" s="520"/>
      <c r="C162" s="522"/>
      <c r="D162" s="522"/>
      <c r="E162" s="524"/>
      <c r="F162" s="182" t="s">
        <v>7</v>
      </c>
      <c r="G162" s="108"/>
      <c r="H162" s="290"/>
      <c r="I162" s="312"/>
      <c r="J162" s="357" t="e">
        <f t="shared" si="49"/>
        <v>#DIV/0!</v>
      </c>
    </row>
    <row r="163" spans="1:10" s="13" customFormat="1" ht="15" hidden="1" customHeight="1" x14ac:dyDescent="0.25">
      <c r="A163" s="24"/>
      <c r="B163" s="195"/>
      <c r="C163" s="96"/>
      <c r="D163" s="96"/>
      <c r="E163" s="176"/>
      <c r="F163" s="183" t="s">
        <v>70</v>
      </c>
      <c r="G163" s="177">
        <f t="shared" ref="G163:I163" si="62">SUM(G164:G166)</f>
        <v>0</v>
      </c>
      <c r="H163" s="302">
        <f t="shared" ref="H163" si="63">SUM(H164:H166)</f>
        <v>0</v>
      </c>
      <c r="I163" s="317">
        <f t="shared" si="62"/>
        <v>0</v>
      </c>
      <c r="J163" s="376" t="e">
        <f t="shared" si="49"/>
        <v>#DIV/0!</v>
      </c>
    </row>
    <row r="164" spans="1:10" s="15" customFormat="1" ht="12.75" hidden="1" customHeight="1" x14ac:dyDescent="0.25">
      <c r="A164" s="26"/>
      <c r="B164" s="519" t="s">
        <v>58</v>
      </c>
      <c r="C164" s="521"/>
      <c r="D164" s="521" t="s">
        <v>71</v>
      </c>
      <c r="E164" s="523" t="s">
        <v>26</v>
      </c>
      <c r="F164" s="182"/>
      <c r="G164" s="108"/>
      <c r="H164" s="290"/>
      <c r="I164" s="312"/>
      <c r="J164" s="357" t="e">
        <f t="shared" si="49"/>
        <v>#DIV/0!</v>
      </c>
    </row>
    <row r="165" spans="1:10" s="15" customFormat="1" ht="12.75" hidden="1" customHeight="1" x14ac:dyDescent="0.25">
      <c r="A165" s="26"/>
      <c r="B165" s="520"/>
      <c r="C165" s="522"/>
      <c r="D165" s="522"/>
      <c r="E165" s="524"/>
      <c r="F165" s="182" t="s">
        <v>7</v>
      </c>
      <c r="G165" s="108"/>
      <c r="H165" s="290"/>
      <c r="I165" s="312"/>
      <c r="J165" s="357" t="e">
        <f t="shared" si="49"/>
        <v>#DIV/0!</v>
      </c>
    </row>
    <row r="166" spans="1:10" s="15" customFormat="1" ht="12.75" hidden="1" customHeight="1" x14ac:dyDescent="0.25">
      <c r="A166" s="26"/>
      <c r="B166" s="94"/>
      <c r="C166" s="89"/>
      <c r="D166" s="89"/>
      <c r="E166" s="197"/>
      <c r="F166" s="182"/>
      <c r="G166" s="108"/>
      <c r="H166" s="290"/>
      <c r="I166" s="312"/>
      <c r="J166" s="357" t="e">
        <f t="shared" si="49"/>
        <v>#DIV/0!</v>
      </c>
    </row>
    <row r="167" spans="1:10" s="12" customFormat="1" ht="32.25" customHeight="1" x14ac:dyDescent="0.25">
      <c r="A167" s="27"/>
      <c r="B167" s="141"/>
      <c r="C167" s="129"/>
      <c r="D167" s="129"/>
      <c r="E167" s="142"/>
      <c r="F167" s="185" t="s">
        <v>216</v>
      </c>
      <c r="G167" s="150">
        <f>G168+G171+G173+G175+G177+G183+G201</f>
        <v>3499688491.23</v>
      </c>
      <c r="H167" s="300">
        <f>H168+H171+H173+H175+H177+H183+H201</f>
        <v>3499688491.23</v>
      </c>
      <c r="I167" s="310">
        <f t="shared" ref="I167" si="64">I168+I171+I173+I175+I177+I183+I201</f>
        <v>87269147.910000011</v>
      </c>
      <c r="J167" s="373">
        <f t="shared" si="49"/>
        <v>2.4936261649769979E-2</v>
      </c>
    </row>
    <row r="168" spans="1:10" s="13" customFormat="1" ht="18" customHeight="1" x14ac:dyDescent="0.25">
      <c r="A168" s="24"/>
      <c r="B168" s="138"/>
      <c r="C168" s="128"/>
      <c r="D168" s="128"/>
      <c r="E168" s="139"/>
      <c r="F168" s="181" t="s">
        <v>60</v>
      </c>
      <c r="G168" s="115">
        <f>SUM(G169:G170)</f>
        <v>2294872764</v>
      </c>
      <c r="H168" s="296">
        <f>SUM(H169:H170)</f>
        <v>2294872764</v>
      </c>
      <c r="I168" s="316">
        <f t="shared" ref="I168" si="65">SUM(I169:I170)</f>
        <v>54208551</v>
      </c>
      <c r="J168" s="363">
        <f t="shared" si="49"/>
        <v>2.362159325361186E-2</v>
      </c>
    </row>
    <row r="169" spans="1:10" s="15" customFormat="1" ht="12.75" customHeight="1" x14ac:dyDescent="0.25">
      <c r="A169" s="26"/>
      <c r="B169" s="17" t="s">
        <v>58</v>
      </c>
      <c r="C169" s="14"/>
      <c r="D169" s="14" t="s">
        <v>372</v>
      </c>
      <c r="E169" s="120" t="s">
        <v>66</v>
      </c>
      <c r="F169" s="186"/>
      <c r="G169" s="111">
        <v>2293414764</v>
      </c>
      <c r="H169" s="301">
        <v>2293414764</v>
      </c>
      <c r="I169" s="312">
        <v>54123151</v>
      </c>
      <c r="J169" s="357">
        <f t="shared" si="49"/>
        <v>2.3599373235743241E-2</v>
      </c>
    </row>
    <row r="170" spans="1:10" s="15" customFormat="1" ht="12.75" customHeight="1" x14ac:dyDescent="0.25">
      <c r="A170" s="26"/>
      <c r="B170" s="17" t="s">
        <v>58</v>
      </c>
      <c r="C170" s="14"/>
      <c r="D170" s="14" t="s">
        <v>373</v>
      </c>
      <c r="E170" s="120" t="s">
        <v>12</v>
      </c>
      <c r="F170" s="182"/>
      <c r="G170" s="108">
        <v>1458000</v>
      </c>
      <c r="H170" s="290">
        <v>1458000</v>
      </c>
      <c r="I170" s="312">
        <v>85400</v>
      </c>
      <c r="J170" s="357">
        <f t="shared" si="49"/>
        <v>5.8573388203017836E-2</v>
      </c>
    </row>
    <row r="171" spans="1:10" s="13" customFormat="1" ht="45" customHeight="1" x14ac:dyDescent="0.25">
      <c r="A171" s="24"/>
      <c r="B171" s="138"/>
      <c r="C171" s="128"/>
      <c r="D171" s="128"/>
      <c r="E171" s="139"/>
      <c r="F171" s="181" t="s">
        <v>74</v>
      </c>
      <c r="G171" s="115">
        <f>G172</f>
        <v>164052000</v>
      </c>
      <c r="H171" s="296">
        <f>H172</f>
        <v>164052000</v>
      </c>
      <c r="I171" s="316">
        <f t="shared" ref="I171" si="66">I172</f>
        <v>0</v>
      </c>
      <c r="J171" s="363">
        <f t="shared" si="49"/>
        <v>0</v>
      </c>
    </row>
    <row r="172" spans="1:10" s="6" customFormat="1" ht="14.25" customHeight="1" x14ac:dyDescent="0.25">
      <c r="A172" s="26"/>
      <c r="B172" s="17" t="s">
        <v>58</v>
      </c>
      <c r="C172" s="14"/>
      <c r="D172" s="14" t="s">
        <v>374</v>
      </c>
      <c r="E172" s="120" t="s">
        <v>66</v>
      </c>
      <c r="F172" s="182"/>
      <c r="G172" s="108">
        <v>164052000</v>
      </c>
      <c r="H172" s="290">
        <v>164052000</v>
      </c>
      <c r="I172" s="312">
        <v>0</v>
      </c>
      <c r="J172" s="357">
        <f t="shared" si="49"/>
        <v>0</v>
      </c>
    </row>
    <row r="173" spans="1:10" s="13" customFormat="1" ht="15" customHeight="1" x14ac:dyDescent="0.25">
      <c r="A173" s="24"/>
      <c r="B173" s="138"/>
      <c r="C173" s="128"/>
      <c r="D173" s="128"/>
      <c r="E173" s="139"/>
      <c r="F173" s="181" t="s">
        <v>67</v>
      </c>
      <c r="G173" s="115">
        <f>G174</f>
        <v>378255196.81</v>
      </c>
      <c r="H173" s="296">
        <f>H174</f>
        <v>378255196.81</v>
      </c>
      <c r="I173" s="316">
        <f t="shared" ref="I173" si="67">I174</f>
        <v>25021430.170000002</v>
      </c>
      <c r="J173" s="363">
        <f t="shared" si="49"/>
        <v>6.6149600536931752E-2</v>
      </c>
    </row>
    <row r="174" spans="1:10" s="15" customFormat="1" ht="14.25" customHeight="1" x14ac:dyDescent="0.25">
      <c r="A174" s="26"/>
      <c r="B174" s="17" t="s">
        <v>58</v>
      </c>
      <c r="C174" s="14"/>
      <c r="D174" s="14" t="s">
        <v>375</v>
      </c>
      <c r="E174" s="120" t="s">
        <v>66</v>
      </c>
      <c r="F174" s="182"/>
      <c r="G174" s="108">
        <v>378255196.81</v>
      </c>
      <c r="H174" s="290">
        <v>378255196.81</v>
      </c>
      <c r="I174" s="312">
        <v>25021430.170000002</v>
      </c>
      <c r="J174" s="357">
        <f t="shared" si="49"/>
        <v>6.6149600536931752E-2</v>
      </c>
    </row>
    <row r="175" spans="1:10" s="13" customFormat="1" ht="30" customHeight="1" x14ac:dyDescent="0.25">
      <c r="A175" s="24"/>
      <c r="B175" s="138"/>
      <c r="C175" s="128"/>
      <c r="D175" s="128"/>
      <c r="E175" s="139"/>
      <c r="F175" s="181" t="s">
        <v>75</v>
      </c>
      <c r="G175" s="115">
        <f>G176</f>
        <v>281802018.19999999</v>
      </c>
      <c r="H175" s="296">
        <f>H176</f>
        <v>281802018.19999999</v>
      </c>
      <c r="I175" s="316">
        <f t="shared" ref="I175" si="68">I176</f>
        <v>7203328.54</v>
      </c>
      <c r="J175" s="363">
        <f t="shared" si="49"/>
        <v>2.5561664128635402E-2</v>
      </c>
    </row>
    <row r="176" spans="1:10" s="15" customFormat="1" ht="12.75" customHeight="1" x14ac:dyDescent="0.25">
      <c r="A176" s="26"/>
      <c r="B176" s="18" t="s">
        <v>58</v>
      </c>
      <c r="C176" s="14"/>
      <c r="D176" s="14" t="s">
        <v>376</v>
      </c>
      <c r="E176" s="120" t="s">
        <v>66</v>
      </c>
      <c r="F176" s="182"/>
      <c r="G176" s="108">
        <v>281802018.19999999</v>
      </c>
      <c r="H176" s="290">
        <v>281802018.19999999</v>
      </c>
      <c r="I176" s="312">
        <v>7203328.54</v>
      </c>
      <c r="J176" s="357">
        <f t="shared" si="49"/>
        <v>2.5561664128635402E-2</v>
      </c>
    </row>
    <row r="177" spans="1:10" s="13" customFormat="1" ht="15" customHeight="1" x14ac:dyDescent="0.25">
      <c r="A177" s="24"/>
      <c r="B177" s="138"/>
      <c r="C177" s="128"/>
      <c r="D177" s="128"/>
      <c r="E177" s="139"/>
      <c r="F177" s="181" t="s">
        <v>76</v>
      </c>
      <c r="G177" s="115">
        <f t="shared" ref="G177:I177" si="69">G178</f>
        <v>58273531.380000003</v>
      </c>
      <c r="H177" s="296">
        <f t="shared" si="69"/>
        <v>58273531.380000003</v>
      </c>
      <c r="I177" s="316">
        <f t="shared" si="69"/>
        <v>835838.2</v>
      </c>
      <c r="J177" s="363">
        <f t="shared" si="49"/>
        <v>1.4343359329804871E-2</v>
      </c>
    </row>
    <row r="178" spans="1:10" s="15" customFormat="1" ht="14.25" customHeight="1" x14ac:dyDescent="0.25">
      <c r="A178" s="26"/>
      <c r="B178" s="17" t="s">
        <v>58</v>
      </c>
      <c r="C178" s="14"/>
      <c r="D178" s="14" t="s">
        <v>377</v>
      </c>
      <c r="E178" s="120" t="s">
        <v>12</v>
      </c>
      <c r="F178" s="182"/>
      <c r="G178" s="108">
        <v>58273531.380000003</v>
      </c>
      <c r="H178" s="290">
        <v>58273531.380000003</v>
      </c>
      <c r="I178" s="312">
        <v>835838.2</v>
      </c>
      <c r="J178" s="357">
        <f t="shared" si="49"/>
        <v>1.4343359329804871E-2</v>
      </c>
    </row>
    <row r="179" spans="1:10" s="13" customFormat="1" ht="45" hidden="1" customHeight="1" x14ac:dyDescent="0.25">
      <c r="A179" s="24"/>
      <c r="B179" s="163"/>
      <c r="C179" s="164"/>
      <c r="D179" s="164"/>
      <c r="E179" s="194"/>
      <c r="F179" s="183" t="s">
        <v>77</v>
      </c>
      <c r="G179" s="177">
        <f t="shared" ref="G179:I179" si="70">SUM(G180:G182)</f>
        <v>0</v>
      </c>
      <c r="H179" s="302">
        <f t="shared" ref="H179" si="71">SUM(H180:H182)</f>
        <v>0</v>
      </c>
      <c r="I179" s="317">
        <f t="shared" si="70"/>
        <v>0</v>
      </c>
      <c r="J179" s="376" t="e">
        <f t="shared" si="49"/>
        <v>#DIV/0!</v>
      </c>
    </row>
    <row r="180" spans="1:10" s="15" customFormat="1" ht="12.75" hidden="1" customHeight="1" x14ac:dyDescent="0.25">
      <c r="A180" s="26"/>
      <c r="B180" s="502" t="s">
        <v>58</v>
      </c>
      <c r="C180" s="505"/>
      <c r="D180" s="505" t="s">
        <v>78</v>
      </c>
      <c r="E180" s="508" t="s">
        <v>26</v>
      </c>
      <c r="F180" s="182"/>
      <c r="G180" s="108"/>
      <c r="H180" s="290"/>
      <c r="I180" s="312"/>
      <c r="J180" s="357" t="e">
        <f t="shared" si="49"/>
        <v>#DIV/0!</v>
      </c>
    </row>
    <row r="181" spans="1:10" s="15" customFormat="1" ht="12.75" hidden="1" customHeight="1" x14ac:dyDescent="0.25">
      <c r="A181" s="26"/>
      <c r="B181" s="503"/>
      <c r="C181" s="506"/>
      <c r="D181" s="506"/>
      <c r="E181" s="509"/>
      <c r="F181" s="182" t="s">
        <v>7</v>
      </c>
      <c r="G181" s="114"/>
      <c r="H181" s="295"/>
      <c r="I181" s="315"/>
      <c r="J181" s="357" t="e">
        <f t="shared" si="49"/>
        <v>#DIV/0!</v>
      </c>
    </row>
    <row r="182" spans="1:10" s="15" customFormat="1" ht="12.75" hidden="1" customHeight="1" x14ac:dyDescent="0.25">
      <c r="A182" s="26"/>
      <c r="B182" s="529"/>
      <c r="C182" s="514"/>
      <c r="D182" s="514"/>
      <c r="E182" s="515"/>
      <c r="F182" s="182" t="s">
        <v>9</v>
      </c>
      <c r="G182" s="114"/>
      <c r="H182" s="295"/>
      <c r="I182" s="315"/>
      <c r="J182" s="357" t="e">
        <f t="shared" si="49"/>
        <v>#DIV/0!</v>
      </c>
    </row>
    <row r="183" spans="1:10" s="13" customFormat="1" ht="45" customHeight="1" x14ac:dyDescent="0.25">
      <c r="A183" s="24"/>
      <c r="B183" s="138"/>
      <c r="C183" s="128"/>
      <c r="D183" s="128"/>
      <c r="E183" s="139"/>
      <c r="F183" s="181" t="s">
        <v>253</v>
      </c>
      <c r="G183" s="115">
        <f>G184</f>
        <v>319062620.83999997</v>
      </c>
      <c r="H183" s="296">
        <f>H184</f>
        <v>319062620.83999997</v>
      </c>
      <c r="I183" s="316">
        <f t="shared" ref="I183" si="72">I184</f>
        <v>0</v>
      </c>
      <c r="J183" s="363">
        <f t="shared" si="49"/>
        <v>0</v>
      </c>
    </row>
    <row r="184" spans="1:10" s="6" customFormat="1" ht="12.75" customHeight="1" x14ac:dyDescent="0.25">
      <c r="A184" s="26"/>
      <c r="B184" s="17" t="s">
        <v>58</v>
      </c>
      <c r="C184" s="14"/>
      <c r="D184" s="14" t="s">
        <v>378</v>
      </c>
      <c r="E184" s="120" t="s">
        <v>66</v>
      </c>
      <c r="F184" s="184"/>
      <c r="G184" s="108">
        <v>319062620.83999997</v>
      </c>
      <c r="H184" s="290">
        <v>319062620.83999997</v>
      </c>
      <c r="I184" s="312">
        <v>0</v>
      </c>
      <c r="J184" s="357">
        <f t="shared" si="49"/>
        <v>0</v>
      </c>
    </row>
    <row r="185" spans="1:10" s="13" customFormat="1" ht="30" hidden="1" customHeight="1" x14ac:dyDescent="0.25">
      <c r="A185" s="24"/>
      <c r="B185" s="163"/>
      <c r="C185" s="164"/>
      <c r="D185" s="164"/>
      <c r="E185" s="194"/>
      <c r="F185" s="183" t="s">
        <v>79</v>
      </c>
      <c r="G185" s="177">
        <f t="shared" ref="G185:I185" si="73">SUM(G186:G187)</f>
        <v>0</v>
      </c>
      <c r="H185" s="302">
        <f t="shared" ref="H185" si="74">SUM(H186:H187)</f>
        <v>0</v>
      </c>
      <c r="I185" s="317">
        <f t="shared" si="73"/>
        <v>0</v>
      </c>
      <c r="J185" s="376" t="e">
        <f t="shared" si="49"/>
        <v>#DIV/0!</v>
      </c>
    </row>
    <row r="186" spans="1:10" s="6" customFormat="1" ht="12.75" hidden="1" customHeight="1" x14ac:dyDescent="0.25">
      <c r="A186" s="26"/>
      <c r="B186" s="502" t="s">
        <v>58</v>
      </c>
      <c r="C186" s="505"/>
      <c r="D186" s="505" t="s">
        <v>80</v>
      </c>
      <c r="E186" s="508" t="s">
        <v>26</v>
      </c>
      <c r="F186" s="182"/>
      <c r="G186" s="108"/>
      <c r="H186" s="290"/>
      <c r="I186" s="312"/>
      <c r="J186" s="357" t="e">
        <f t="shared" si="49"/>
        <v>#DIV/0!</v>
      </c>
    </row>
    <row r="187" spans="1:10" s="15" customFormat="1" ht="12.75" hidden="1" customHeight="1" x14ac:dyDescent="0.25">
      <c r="A187" s="26"/>
      <c r="B187" s="504"/>
      <c r="C187" s="507"/>
      <c r="D187" s="507"/>
      <c r="E187" s="510"/>
      <c r="F187" s="182" t="s">
        <v>7</v>
      </c>
      <c r="G187" s="108"/>
      <c r="H187" s="290"/>
      <c r="I187" s="312"/>
      <c r="J187" s="357" t="e">
        <f t="shared" si="49"/>
        <v>#DIV/0!</v>
      </c>
    </row>
    <row r="188" spans="1:10" s="13" customFormat="1" ht="15" hidden="1" customHeight="1" x14ac:dyDescent="0.25">
      <c r="A188" s="24"/>
      <c r="B188" s="163"/>
      <c r="C188" s="164"/>
      <c r="D188" s="164"/>
      <c r="E188" s="194"/>
      <c r="F188" s="183" t="s">
        <v>68</v>
      </c>
      <c r="G188" s="177">
        <f t="shared" ref="G188:I188" si="75">SUM(G189:G190)</f>
        <v>0</v>
      </c>
      <c r="H188" s="302">
        <f t="shared" ref="H188" si="76">SUM(H189:H190)</f>
        <v>0</v>
      </c>
      <c r="I188" s="317">
        <f t="shared" si="75"/>
        <v>0</v>
      </c>
      <c r="J188" s="376" t="e">
        <f t="shared" si="49"/>
        <v>#DIV/0!</v>
      </c>
    </row>
    <row r="189" spans="1:10" s="15" customFormat="1" ht="12.75" hidden="1" customHeight="1" x14ac:dyDescent="0.25">
      <c r="A189" s="26"/>
      <c r="B189" s="502" t="s">
        <v>58</v>
      </c>
      <c r="C189" s="505"/>
      <c r="D189" s="505" t="s">
        <v>81</v>
      </c>
      <c r="E189" s="508" t="s">
        <v>26</v>
      </c>
      <c r="F189" s="182"/>
      <c r="G189" s="108"/>
      <c r="H189" s="290"/>
      <c r="I189" s="312"/>
      <c r="J189" s="357" t="e">
        <f t="shared" si="49"/>
        <v>#DIV/0!</v>
      </c>
    </row>
    <row r="190" spans="1:10" s="15" customFormat="1" ht="12.75" hidden="1" customHeight="1" x14ac:dyDescent="0.25">
      <c r="A190" s="26"/>
      <c r="B190" s="504"/>
      <c r="C190" s="507"/>
      <c r="D190" s="507"/>
      <c r="E190" s="510"/>
      <c r="F190" s="182" t="s">
        <v>7</v>
      </c>
      <c r="G190" s="108"/>
      <c r="H190" s="290"/>
      <c r="I190" s="312"/>
      <c r="J190" s="357" t="e">
        <f t="shared" si="49"/>
        <v>#DIV/0!</v>
      </c>
    </row>
    <row r="191" spans="1:10" s="13" customFormat="1" ht="30" hidden="1" customHeight="1" x14ac:dyDescent="0.25">
      <c r="A191" s="24"/>
      <c r="B191" s="163"/>
      <c r="C191" s="164"/>
      <c r="D191" s="164"/>
      <c r="E191" s="194"/>
      <c r="F191" s="183" t="s">
        <v>204</v>
      </c>
      <c r="G191" s="177">
        <f t="shared" ref="G191:I191" si="77">SUM(G192:G193)</f>
        <v>0</v>
      </c>
      <c r="H191" s="302">
        <f t="shared" ref="H191" si="78">SUM(H192:H193)</f>
        <v>0</v>
      </c>
      <c r="I191" s="317">
        <f t="shared" si="77"/>
        <v>0</v>
      </c>
      <c r="J191" s="376" t="e">
        <f t="shared" si="49"/>
        <v>#DIV/0!</v>
      </c>
    </row>
    <row r="192" spans="1:10" s="15" customFormat="1" ht="12.75" hidden="1" customHeight="1" x14ac:dyDescent="0.25">
      <c r="A192" s="26"/>
      <c r="B192" s="502" t="s">
        <v>58</v>
      </c>
      <c r="C192" s="505"/>
      <c r="D192" s="505" t="s">
        <v>205</v>
      </c>
      <c r="E192" s="508" t="s">
        <v>26</v>
      </c>
      <c r="F192" s="182"/>
      <c r="G192" s="108"/>
      <c r="H192" s="290"/>
      <c r="I192" s="312"/>
      <c r="J192" s="357" t="e">
        <f t="shared" si="49"/>
        <v>#DIV/0!</v>
      </c>
    </row>
    <row r="193" spans="1:10" s="15" customFormat="1" ht="12.75" hidden="1" customHeight="1" x14ac:dyDescent="0.25">
      <c r="A193" s="26"/>
      <c r="B193" s="504"/>
      <c r="C193" s="507"/>
      <c r="D193" s="507"/>
      <c r="E193" s="510"/>
      <c r="F193" s="182" t="s">
        <v>7</v>
      </c>
      <c r="G193" s="108"/>
      <c r="H193" s="290"/>
      <c r="I193" s="312"/>
      <c r="J193" s="357" t="e">
        <f t="shared" si="49"/>
        <v>#DIV/0!</v>
      </c>
    </row>
    <row r="194" spans="1:10" s="13" customFormat="1" ht="15" hidden="1" customHeight="1" x14ac:dyDescent="0.25">
      <c r="A194" s="24"/>
      <c r="B194" s="163"/>
      <c r="C194" s="164"/>
      <c r="D194" s="164"/>
      <c r="E194" s="194"/>
      <c r="F194" s="183" t="s">
        <v>70</v>
      </c>
      <c r="G194" s="177">
        <f t="shared" ref="G194:I194" si="79">SUM(G195:G196)</f>
        <v>0</v>
      </c>
      <c r="H194" s="302">
        <f t="shared" ref="H194" si="80">SUM(H195:H196)</f>
        <v>0</v>
      </c>
      <c r="I194" s="317">
        <f t="shared" si="79"/>
        <v>0</v>
      </c>
      <c r="J194" s="376" t="e">
        <f t="shared" si="49"/>
        <v>#DIV/0!</v>
      </c>
    </row>
    <row r="195" spans="1:10" s="15" customFormat="1" ht="12.75" hidden="1" customHeight="1" x14ac:dyDescent="0.25">
      <c r="A195" s="26"/>
      <c r="B195" s="502" t="s">
        <v>58</v>
      </c>
      <c r="C195" s="505"/>
      <c r="D195" s="505" t="s">
        <v>82</v>
      </c>
      <c r="E195" s="508" t="s">
        <v>26</v>
      </c>
      <c r="F195" s="182"/>
      <c r="G195" s="108"/>
      <c r="H195" s="290"/>
      <c r="I195" s="312"/>
      <c r="J195" s="357" t="e">
        <f t="shared" si="49"/>
        <v>#DIV/0!</v>
      </c>
    </row>
    <row r="196" spans="1:10" s="15" customFormat="1" ht="12.75" hidden="1" customHeight="1" x14ac:dyDescent="0.25">
      <c r="A196" s="26"/>
      <c r="B196" s="504"/>
      <c r="C196" s="507"/>
      <c r="D196" s="507"/>
      <c r="E196" s="510"/>
      <c r="F196" s="182" t="s">
        <v>7</v>
      </c>
      <c r="G196" s="108"/>
      <c r="H196" s="290"/>
      <c r="I196" s="312"/>
      <c r="J196" s="357" t="e">
        <f t="shared" si="49"/>
        <v>#DIV/0!</v>
      </c>
    </row>
    <row r="197" spans="1:10" s="13" customFormat="1" ht="30" hidden="1" customHeight="1" x14ac:dyDescent="0.25">
      <c r="A197" s="24"/>
      <c r="B197" s="163"/>
      <c r="C197" s="164"/>
      <c r="D197" s="164"/>
      <c r="E197" s="194"/>
      <c r="F197" s="183" t="s">
        <v>72</v>
      </c>
      <c r="G197" s="177">
        <f t="shared" ref="G197:I197" si="81">SUM(G198:G200)</f>
        <v>0</v>
      </c>
      <c r="H197" s="302">
        <f t="shared" ref="H197" si="82">SUM(H198:H200)</f>
        <v>0</v>
      </c>
      <c r="I197" s="317">
        <f t="shared" si="81"/>
        <v>0</v>
      </c>
      <c r="J197" s="376" t="e">
        <f t="shared" si="49"/>
        <v>#DIV/0!</v>
      </c>
    </row>
    <row r="198" spans="1:10" s="15" customFormat="1" ht="12.75" hidden="1" customHeight="1" x14ac:dyDescent="0.25">
      <c r="A198" s="26"/>
      <c r="B198" s="502" t="s">
        <v>58</v>
      </c>
      <c r="C198" s="505"/>
      <c r="D198" s="505" t="s">
        <v>83</v>
      </c>
      <c r="E198" s="508" t="s">
        <v>26</v>
      </c>
      <c r="F198" s="182"/>
      <c r="G198" s="108"/>
      <c r="H198" s="290"/>
      <c r="I198" s="312"/>
      <c r="J198" s="357" t="e">
        <f t="shared" ref="J198:J261" si="83">I198/H198</f>
        <v>#DIV/0!</v>
      </c>
    </row>
    <row r="199" spans="1:10" s="15" customFormat="1" ht="12.75" hidden="1" customHeight="1" x14ac:dyDescent="0.25">
      <c r="A199" s="26"/>
      <c r="B199" s="504"/>
      <c r="C199" s="507"/>
      <c r="D199" s="507"/>
      <c r="E199" s="510"/>
      <c r="F199" s="182" t="s">
        <v>7</v>
      </c>
      <c r="G199" s="108"/>
      <c r="H199" s="290"/>
      <c r="I199" s="312"/>
      <c r="J199" s="357" t="e">
        <f t="shared" si="83"/>
        <v>#DIV/0!</v>
      </c>
    </row>
    <row r="200" spans="1:10" s="15" customFormat="1" ht="12.75" hidden="1" customHeight="1" x14ac:dyDescent="0.25">
      <c r="A200" s="26"/>
      <c r="B200" s="18"/>
      <c r="C200" s="14"/>
      <c r="D200" s="14"/>
      <c r="E200" s="120"/>
      <c r="F200" s="182" t="s">
        <v>9</v>
      </c>
      <c r="G200" s="108"/>
      <c r="H200" s="290"/>
      <c r="I200" s="312"/>
      <c r="J200" s="357" t="e">
        <f t="shared" si="83"/>
        <v>#DIV/0!</v>
      </c>
    </row>
    <row r="201" spans="1:10" s="13" customFormat="1" ht="45.75" customHeight="1" x14ac:dyDescent="0.25">
      <c r="A201" s="24"/>
      <c r="B201" s="138"/>
      <c r="C201" s="128"/>
      <c r="D201" s="128"/>
      <c r="E201" s="139"/>
      <c r="F201" s="181" t="s">
        <v>84</v>
      </c>
      <c r="G201" s="115">
        <f>G202</f>
        <v>3370360</v>
      </c>
      <c r="H201" s="296">
        <f>H202</f>
        <v>3370360</v>
      </c>
      <c r="I201" s="316">
        <f t="shared" ref="I201" si="84">I202</f>
        <v>0</v>
      </c>
      <c r="J201" s="363">
        <f t="shared" si="83"/>
        <v>0</v>
      </c>
    </row>
    <row r="202" spans="1:10" s="15" customFormat="1" ht="12.75" customHeight="1" x14ac:dyDescent="0.25">
      <c r="A202" s="26"/>
      <c r="B202" s="17" t="s">
        <v>58</v>
      </c>
      <c r="C202" s="14"/>
      <c r="D202" s="14" t="s">
        <v>379</v>
      </c>
      <c r="E202" s="120" t="s">
        <v>26</v>
      </c>
      <c r="F202" s="182"/>
      <c r="G202" s="108">
        <v>3370360</v>
      </c>
      <c r="H202" s="290">
        <v>3370360</v>
      </c>
      <c r="I202" s="312">
        <v>0</v>
      </c>
      <c r="J202" s="357">
        <f t="shared" si="83"/>
        <v>0</v>
      </c>
    </row>
    <row r="203" spans="1:10" s="12" customFormat="1" ht="30" customHeight="1" x14ac:dyDescent="0.25">
      <c r="A203" s="23"/>
      <c r="B203" s="141"/>
      <c r="C203" s="129"/>
      <c r="D203" s="129"/>
      <c r="E203" s="142"/>
      <c r="F203" s="185" t="s">
        <v>217</v>
      </c>
      <c r="G203" s="150">
        <f>G204+G206</f>
        <v>117943947.61</v>
      </c>
      <c r="H203" s="300">
        <f>H204+H206</f>
        <v>117943947.61</v>
      </c>
      <c r="I203" s="310">
        <f t="shared" ref="I203" si="85">I204+I206</f>
        <v>2608314.73</v>
      </c>
      <c r="J203" s="373">
        <f t="shared" si="83"/>
        <v>2.2114867128449848E-2</v>
      </c>
    </row>
    <row r="204" spans="1:10" s="13" customFormat="1" ht="18.75" customHeight="1" x14ac:dyDescent="0.25">
      <c r="A204" s="24"/>
      <c r="B204" s="138"/>
      <c r="C204" s="128"/>
      <c r="D204" s="128"/>
      <c r="E204" s="139"/>
      <c r="F204" s="181" t="s">
        <v>67</v>
      </c>
      <c r="G204" s="115">
        <f>G205</f>
        <v>8036129.5899999999</v>
      </c>
      <c r="H204" s="296">
        <f>H205</f>
        <v>8036129.5899999999</v>
      </c>
      <c r="I204" s="316">
        <f t="shared" ref="I204" si="86">I205</f>
        <v>29746.959999999999</v>
      </c>
      <c r="J204" s="363">
        <f t="shared" si="83"/>
        <v>3.7016526011497534E-3</v>
      </c>
    </row>
    <row r="205" spans="1:10" s="15" customFormat="1" ht="12.75" customHeight="1" x14ac:dyDescent="0.25">
      <c r="A205" s="26"/>
      <c r="B205" s="17" t="s">
        <v>58</v>
      </c>
      <c r="C205" s="14"/>
      <c r="D205" s="14" t="s">
        <v>380</v>
      </c>
      <c r="E205" s="120" t="s">
        <v>26</v>
      </c>
      <c r="F205" s="182"/>
      <c r="G205" s="108">
        <v>8036129.5899999999</v>
      </c>
      <c r="H205" s="290">
        <v>8036129.5899999999</v>
      </c>
      <c r="I205" s="312">
        <v>29746.959999999999</v>
      </c>
      <c r="J205" s="357">
        <f t="shared" si="83"/>
        <v>3.7016526011497534E-3</v>
      </c>
    </row>
    <row r="206" spans="1:10" s="13" customFormat="1" ht="16.5" customHeight="1" x14ac:dyDescent="0.25">
      <c r="A206" s="24"/>
      <c r="B206" s="138"/>
      <c r="C206" s="128"/>
      <c r="D206" s="128"/>
      <c r="E206" s="139"/>
      <c r="F206" s="181" t="s">
        <v>86</v>
      </c>
      <c r="G206" s="115">
        <f t="shared" ref="G206:I206" si="87">G207</f>
        <v>109907818.02</v>
      </c>
      <c r="H206" s="296">
        <f t="shared" si="87"/>
        <v>109907818.02</v>
      </c>
      <c r="I206" s="316">
        <f t="shared" si="87"/>
        <v>2578567.77</v>
      </c>
      <c r="J206" s="363">
        <f t="shared" si="83"/>
        <v>2.3461186078052941E-2</v>
      </c>
    </row>
    <row r="207" spans="1:10" s="6" customFormat="1" ht="12.75" customHeight="1" x14ac:dyDescent="0.25">
      <c r="A207" s="26"/>
      <c r="B207" s="17" t="s">
        <v>58</v>
      </c>
      <c r="C207" s="14"/>
      <c r="D207" s="14" t="s">
        <v>381</v>
      </c>
      <c r="E207" s="120" t="s">
        <v>26</v>
      </c>
      <c r="F207" s="184"/>
      <c r="G207" s="108">
        <v>109907818.02</v>
      </c>
      <c r="H207" s="290">
        <v>109907818.02</v>
      </c>
      <c r="I207" s="312">
        <v>2578567.77</v>
      </c>
      <c r="J207" s="357">
        <f t="shared" si="83"/>
        <v>2.3461186078052941E-2</v>
      </c>
    </row>
    <row r="208" spans="1:10" s="13" customFormat="1" ht="15" hidden="1" customHeight="1" x14ac:dyDescent="0.25">
      <c r="A208" s="24"/>
      <c r="B208" s="174"/>
      <c r="C208" s="164"/>
      <c r="D208" s="164"/>
      <c r="E208" s="194"/>
      <c r="F208" s="183" t="s">
        <v>87</v>
      </c>
      <c r="G208" s="177">
        <f>SUM(G209:G210)</f>
        <v>0</v>
      </c>
      <c r="H208" s="302">
        <f>SUM(H209:H210)</f>
        <v>0</v>
      </c>
      <c r="I208" s="317">
        <f>SUM(I209:I210)</f>
        <v>0</v>
      </c>
      <c r="J208" s="376" t="e">
        <f t="shared" si="83"/>
        <v>#DIV/0!</v>
      </c>
    </row>
    <row r="209" spans="1:10" s="6" customFormat="1" ht="12.75" hidden="1" customHeight="1" x14ac:dyDescent="0.25">
      <c r="A209" s="26"/>
      <c r="B209" s="530" t="s">
        <v>58</v>
      </c>
      <c r="C209" s="505"/>
      <c r="D209" s="505" t="s">
        <v>88</v>
      </c>
      <c r="E209" s="508" t="s">
        <v>26</v>
      </c>
      <c r="F209" s="182"/>
      <c r="G209" s="108"/>
      <c r="H209" s="290"/>
      <c r="I209" s="312"/>
      <c r="J209" s="357" t="e">
        <f t="shared" si="83"/>
        <v>#DIV/0!</v>
      </c>
    </row>
    <row r="210" spans="1:10" s="15" customFormat="1" ht="12.75" hidden="1" customHeight="1" x14ac:dyDescent="0.25">
      <c r="A210" s="26"/>
      <c r="B210" s="531"/>
      <c r="C210" s="507"/>
      <c r="D210" s="507"/>
      <c r="E210" s="510"/>
      <c r="F210" s="182" t="s">
        <v>7</v>
      </c>
      <c r="G210" s="108"/>
      <c r="H210" s="290"/>
      <c r="I210" s="312"/>
      <c r="J210" s="357" t="e">
        <f t="shared" si="83"/>
        <v>#DIV/0!</v>
      </c>
    </row>
    <row r="211" spans="1:10" s="13" customFormat="1" ht="15" hidden="1" customHeight="1" x14ac:dyDescent="0.25">
      <c r="A211" s="24"/>
      <c r="B211" s="163"/>
      <c r="C211" s="164"/>
      <c r="D211" s="164"/>
      <c r="E211" s="194"/>
      <c r="F211" s="183" t="s">
        <v>70</v>
      </c>
      <c r="G211" s="177">
        <f t="shared" ref="G211:I211" si="88">SUM(G212:G213)</f>
        <v>0</v>
      </c>
      <c r="H211" s="302">
        <f t="shared" ref="H211" si="89">SUM(H212:H213)</f>
        <v>0</v>
      </c>
      <c r="I211" s="317">
        <f t="shared" si="88"/>
        <v>0</v>
      </c>
      <c r="J211" s="376" t="e">
        <f t="shared" si="83"/>
        <v>#DIV/0!</v>
      </c>
    </row>
    <row r="212" spans="1:10" s="6" customFormat="1" ht="12.75" hidden="1" customHeight="1" x14ac:dyDescent="0.25">
      <c r="A212" s="26"/>
      <c r="B212" s="502" t="s">
        <v>58</v>
      </c>
      <c r="C212" s="505"/>
      <c r="D212" s="505" t="s">
        <v>89</v>
      </c>
      <c r="E212" s="508" t="s">
        <v>26</v>
      </c>
      <c r="F212" s="182"/>
      <c r="G212" s="108"/>
      <c r="H212" s="290"/>
      <c r="I212" s="312"/>
      <c r="J212" s="357" t="e">
        <f t="shared" si="83"/>
        <v>#DIV/0!</v>
      </c>
    </row>
    <row r="213" spans="1:10" s="15" customFormat="1" ht="12.75" hidden="1" customHeight="1" x14ac:dyDescent="0.25">
      <c r="A213" s="26"/>
      <c r="B213" s="504"/>
      <c r="C213" s="507"/>
      <c r="D213" s="507"/>
      <c r="E213" s="510"/>
      <c r="F213" s="182" t="s">
        <v>7</v>
      </c>
      <c r="G213" s="108"/>
      <c r="H213" s="290"/>
      <c r="I213" s="312"/>
      <c r="J213" s="357" t="e">
        <f t="shared" si="83"/>
        <v>#DIV/0!</v>
      </c>
    </row>
    <row r="214" spans="1:10" s="13" customFormat="1" ht="30" hidden="1" customHeight="1" x14ac:dyDescent="0.25">
      <c r="A214" s="24"/>
      <c r="B214" s="174"/>
      <c r="C214" s="164"/>
      <c r="D214" s="164"/>
      <c r="E214" s="194"/>
      <c r="F214" s="183" t="s">
        <v>90</v>
      </c>
      <c r="G214" s="177">
        <f t="shared" ref="G214:I214" si="90">SUM(G215:G216)</f>
        <v>0</v>
      </c>
      <c r="H214" s="302">
        <f t="shared" ref="H214" si="91">SUM(H215:H216)</f>
        <v>0</v>
      </c>
      <c r="I214" s="317">
        <f t="shared" si="90"/>
        <v>0</v>
      </c>
      <c r="J214" s="376" t="e">
        <f t="shared" si="83"/>
        <v>#DIV/0!</v>
      </c>
    </row>
    <row r="215" spans="1:10" s="6" customFormat="1" ht="12.75" hidden="1" customHeight="1" x14ac:dyDescent="0.25">
      <c r="A215" s="26"/>
      <c r="B215" s="530" t="s">
        <v>91</v>
      </c>
      <c r="C215" s="505"/>
      <c r="D215" s="505" t="s">
        <v>92</v>
      </c>
      <c r="E215" s="508" t="s">
        <v>26</v>
      </c>
      <c r="F215" s="182"/>
      <c r="G215" s="108"/>
      <c r="H215" s="290"/>
      <c r="I215" s="312"/>
      <c r="J215" s="357" t="e">
        <f t="shared" si="83"/>
        <v>#DIV/0!</v>
      </c>
    </row>
    <row r="216" spans="1:10" s="15" customFormat="1" ht="12.75" hidden="1" customHeight="1" x14ac:dyDescent="0.25">
      <c r="A216" s="26"/>
      <c r="B216" s="531"/>
      <c r="C216" s="507"/>
      <c r="D216" s="507"/>
      <c r="E216" s="510"/>
      <c r="F216" s="182" t="s">
        <v>7</v>
      </c>
      <c r="G216" s="108"/>
      <c r="H216" s="290"/>
      <c r="I216" s="312"/>
      <c r="J216" s="357" t="e">
        <f t="shared" si="83"/>
        <v>#DIV/0!</v>
      </c>
    </row>
    <row r="217" spans="1:10" s="13" customFormat="1" ht="45" hidden="1" customHeight="1" x14ac:dyDescent="0.25">
      <c r="A217" s="24"/>
      <c r="B217" s="174"/>
      <c r="C217" s="164"/>
      <c r="D217" s="164"/>
      <c r="E217" s="194"/>
      <c r="F217" s="183"/>
      <c r="G217" s="177">
        <f>SUM(G218:G220)</f>
        <v>0</v>
      </c>
      <c r="H217" s="302">
        <f>SUM(H218:H220)</f>
        <v>0</v>
      </c>
      <c r="I217" s="317">
        <f>SUM(I218:I220)</f>
        <v>0</v>
      </c>
      <c r="J217" s="376" t="e">
        <f t="shared" si="83"/>
        <v>#DIV/0!</v>
      </c>
    </row>
    <row r="218" spans="1:10" s="6" customFormat="1" ht="12.75" hidden="1" customHeight="1" x14ac:dyDescent="0.25">
      <c r="A218" s="26"/>
      <c r="B218" s="530"/>
      <c r="C218" s="505"/>
      <c r="D218" s="505"/>
      <c r="E218" s="508"/>
      <c r="F218" s="184"/>
      <c r="G218" s="108"/>
      <c r="H218" s="290"/>
      <c r="I218" s="312"/>
      <c r="J218" s="357" t="e">
        <f t="shared" si="83"/>
        <v>#DIV/0!</v>
      </c>
    </row>
    <row r="219" spans="1:10" s="6" customFormat="1" ht="12.75" hidden="1" customHeight="1" x14ac:dyDescent="0.25">
      <c r="A219" s="26"/>
      <c r="B219" s="532"/>
      <c r="C219" s="506"/>
      <c r="D219" s="506"/>
      <c r="E219" s="509"/>
      <c r="F219" s="182" t="s">
        <v>7</v>
      </c>
      <c r="G219" s="108"/>
      <c r="H219" s="290"/>
      <c r="I219" s="312"/>
      <c r="J219" s="357" t="e">
        <f t="shared" si="83"/>
        <v>#DIV/0!</v>
      </c>
    </row>
    <row r="220" spans="1:10" s="6" customFormat="1" ht="12.75" hidden="1" customHeight="1" x14ac:dyDescent="0.25">
      <c r="A220" s="26"/>
      <c r="B220" s="531"/>
      <c r="C220" s="507"/>
      <c r="D220" s="507"/>
      <c r="E220" s="510"/>
      <c r="F220" s="182" t="s">
        <v>9</v>
      </c>
      <c r="G220" s="108"/>
      <c r="H220" s="290"/>
      <c r="I220" s="312"/>
      <c r="J220" s="357" t="e">
        <f t="shared" si="83"/>
        <v>#DIV/0!</v>
      </c>
    </row>
    <row r="221" spans="1:10" s="13" customFormat="1" ht="15" hidden="1" customHeight="1" x14ac:dyDescent="0.25">
      <c r="A221" s="24"/>
      <c r="B221" s="174"/>
      <c r="C221" s="164"/>
      <c r="D221" s="164"/>
      <c r="E221" s="194"/>
      <c r="F221" s="183" t="s">
        <v>68</v>
      </c>
      <c r="G221" s="177">
        <f>SUM(G222:G223)</f>
        <v>0</v>
      </c>
      <c r="H221" s="302">
        <f>SUM(H222:H223)</f>
        <v>0</v>
      </c>
      <c r="I221" s="317">
        <f>SUM(I222:I223)</f>
        <v>0</v>
      </c>
      <c r="J221" s="376" t="e">
        <f t="shared" si="83"/>
        <v>#DIV/0!</v>
      </c>
    </row>
    <row r="222" spans="1:10" s="6" customFormat="1" ht="12.75" hidden="1" customHeight="1" x14ac:dyDescent="0.25">
      <c r="A222" s="26"/>
      <c r="B222" s="530" t="s">
        <v>58</v>
      </c>
      <c r="C222" s="505" t="s">
        <v>85</v>
      </c>
      <c r="D222" s="505" t="s">
        <v>93</v>
      </c>
      <c r="E222" s="508" t="s">
        <v>66</v>
      </c>
      <c r="F222" s="184"/>
      <c r="G222" s="108"/>
      <c r="H222" s="290"/>
      <c r="I222" s="312"/>
      <c r="J222" s="357" t="e">
        <f t="shared" si="83"/>
        <v>#DIV/0!</v>
      </c>
    </row>
    <row r="223" spans="1:10" s="6" customFormat="1" ht="10.5" hidden="1" customHeight="1" x14ac:dyDescent="0.25">
      <c r="A223" s="26"/>
      <c r="B223" s="531"/>
      <c r="C223" s="507"/>
      <c r="D223" s="507"/>
      <c r="E223" s="510"/>
      <c r="F223" s="182" t="s">
        <v>7</v>
      </c>
      <c r="G223" s="108"/>
      <c r="H223" s="290"/>
      <c r="I223" s="312"/>
      <c r="J223" s="357" t="e">
        <f t="shared" si="83"/>
        <v>#DIV/0!</v>
      </c>
    </row>
    <row r="224" spans="1:10" s="12" customFormat="1" ht="30" hidden="1" customHeight="1" x14ac:dyDescent="0.25">
      <c r="A224" s="23"/>
      <c r="B224" s="175"/>
      <c r="C224" s="75"/>
      <c r="D224" s="75"/>
      <c r="E224" s="198"/>
      <c r="F224" s="187" t="s">
        <v>218</v>
      </c>
      <c r="G224" s="179">
        <f t="shared" ref="G224:I224" si="92">G225+G227+G229+G231+G234+G236+G238</f>
        <v>0</v>
      </c>
      <c r="H224" s="303">
        <f t="shared" ref="H224" si="93">H225+H227+H229+H231+H234+H236+H238</f>
        <v>0</v>
      </c>
      <c r="I224" s="318">
        <f t="shared" si="92"/>
        <v>0</v>
      </c>
      <c r="J224" s="377" t="e">
        <f t="shared" si="83"/>
        <v>#DIV/0!</v>
      </c>
    </row>
    <row r="225" spans="1:10" s="13" customFormat="1" ht="15" hidden="1" customHeight="1" x14ac:dyDescent="0.25">
      <c r="A225" s="24"/>
      <c r="B225" s="163"/>
      <c r="C225" s="164"/>
      <c r="D225" s="164"/>
      <c r="E225" s="194"/>
      <c r="F225" s="183" t="s">
        <v>67</v>
      </c>
      <c r="G225" s="177">
        <f t="shared" ref="G225:I225" si="94">G226</f>
        <v>0</v>
      </c>
      <c r="H225" s="302">
        <f t="shared" si="94"/>
        <v>0</v>
      </c>
      <c r="I225" s="317">
        <f t="shared" si="94"/>
        <v>0</v>
      </c>
      <c r="J225" s="376" t="e">
        <f t="shared" si="83"/>
        <v>#DIV/0!</v>
      </c>
    </row>
    <row r="226" spans="1:10" s="6" customFormat="1" ht="12.75" hidden="1" customHeight="1" x14ac:dyDescent="0.25">
      <c r="A226" s="26"/>
      <c r="B226" s="17" t="s">
        <v>58</v>
      </c>
      <c r="C226" s="14" t="s">
        <v>94</v>
      </c>
      <c r="D226" s="14" t="s">
        <v>95</v>
      </c>
      <c r="E226" s="120" t="s">
        <v>66</v>
      </c>
      <c r="F226" s="184"/>
      <c r="G226" s="108"/>
      <c r="H226" s="290"/>
      <c r="I226" s="312"/>
      <c r="J226" s="357" t="e">
        <f t="shared" si="83"/>
        <v>#DIV/0!</v>
      </c>
    </row>
    <row r="227" spans="1:10" s="13" customFormat="1" ht="15" hidden="1" customHeight="1" x14ac:dyDescent="0.25">
      <c r="A227" s="24"/>
      <c r="B227" s="163"/>
      <c r="C227" s="164"/>
      <c r="D227" s="164"/>
      <c r="E227" s="194"/>
      <c r="F227" s="183" t="s">
        <v>86</v>
      </c>
      <c r="G227" s="177">
        <f t="shared" ref="G227:I227" si="95">G228</f>
        <v>0</v>
      </c>
      <c r="H227" s="302">
        <f t="shared" si="95"/>
        <v>0</v>
      </c>
      <c r="I227" s="317">
        <f t="shared" si="95"/>
        <v>0</v>
      </c>
      <c r="J227" s="376" t="e">
        <f t="shared" si="83"/>
        <v>#DIV/0!</v>
      </c>
    </row>
    <row r="228" spans="1:10" s="6" customFormat="1" ht="12.75" hidden="1" customHeight="1" x14ac:dyDescent="0.25">
      <c r="A228" s="26"/>
      <c r="B228" s="17" t="s">
        <v>58</v>
      </c>
      <c r="C228" s="14" t="s">
        <v>94</v>
      </c>
      <c r="D228" s="14" t="s">
        <v>96</v>
      </c>
      <c r="E228" s="120" t="s">
        <v>66</v>
      </c>
      <c r="F228" s="184"/>
      <c r="G228" s="108"/>
      <c r="H228" s="290"/>
      <c r="I228" s="312"/>
      <c r="J228" s="357" t="e">
        <f t="shared" si="83"/>
        <v>#DIV/0!</v>
      </c>
    </row>
    <row r="229" spans="1:10" s="13" customFormat="1" ht="15" hidden="1" customHeight="1" x14ac:dyDescent="0.25">
      <c r="A229" s="24"/>
      <c r="B229" s="163"/>
      <c r="C229" s="164"/>
      <c r="D229" s="164"/>
      <c r="E229" s="194"/>
      <c r="F229" s="183" t="s">
        <v>97</v>
      </c>
      <c r="G229" s="177">
        <f t="shared" ref="G229:I229" si="96">G230</f>
        <v>0</v>
      </c>
      <c r="H229" s="302">
        <f t="shared" si="96"/>
        <v>0</v>
      </c>
      <c r="I229" s="317">
        <f t="shared" si="96"/>
        <v>0</v>
      </c>
      <c r="J229" s="376" t="e">
        <f t="shared" si="83"/>
        <v>#DIV/0!</v>
      </c>
    </row>
    <row r="230" spans="1:10" s="6" customFormat="1" ht="12.75" hidden="1" customHeight="1" x14ac:dyDescent="0.25">
      <c r="A230" s="26"/>
      <c r="B230" s="18" t="s">
        <v>58</v>
      </c>
      <c r="C230" s="14" t="s">
        <v>94</v>
      </c>
      <c r="D230" s="14" t="s">
        <v>98</v>
      </c>
      <c r="E230" s="120" t="s">
        <v>66</v>
      </c>
      <c r="F230" s="184"/>
      <c r="G230" s="108"/>
      <c r="H230" s="290"/>
      <c r="I230" s="312"/>
      <c r="J230" s="357" t="e">
        <f t="shared" si="83"/>
        <v>#DIV/0!</v>
      </c>
    </row>
    <row r="231" spans="1:10" s="13" customFormat="1" ht="15" hidden="1" customHeight="1" x14ac:dyDescent="0.25">
      <c r="A231" s="24"/>
      <c r="B231" s="163"/>
      <c r="C231" s="164"/>
      <c r="D231" s="164"/>
      <c r="E231" s="194"/>
      <c r="F231" s="183" t="s">
        <v>99</v>
      </c>
      <c r="G231" s="177">
        <f t="shared" ref="G231:I231" si="97">G232+G233</f>
        <v>0</v>
      </c>
      <c r="H231" s="302">
        <f t="shared" ref="H231" si="98">H232+H233</f>
        <v>0</v>
      </c>
      <c r="I231" s="317">
        <f t="shared" si="97"/>
        <v>0</v>
      </c>
      <c r="J231" s="376" t="e">
        <f t="shared" si="83"/>
        <v>#DIV/0!</v>
      </c>
    </row>
    <row r="232" spans="1:10" s="6" customFormat="1" ht="12.75" hidden="1" customHeight="1" x14ac:dyDescent="0.25">
      <c r="A232" s="26"/>
      <c r="B232" s="18" t="s">
        <v>58</v>
      </c>
      <c r="C232" s="14" t="s">
        <v>94</v>
      </c>
      <c r="D232" s="14" t="s">
        <v>100</v>
      </c>
      <c r="E232" s="120" t="s">
        <v>66</v>
      </c>
      <c r="F232" s="184"/>
      <c r="G232" s="108"/>
      <c r="H232" s="290"/>
      <c r="I232" s="312"/>
      <c r="J232" s="357" t="e">
        <f t="shared" si="83"/>
        <v>#DIV/0!</v>
      </c>
    </row>
    <row r="233" spans="1:10" s="6" customFormat="1" ht="12.75" hidden="1" customHeight="1" x14ac:dyDescent="0.25">
      <c r="A233" s="26"/>
      <c r="B233" s="17" t="s">
        <v>58</v>
      </c>
      <c r="C233" s="14" t="s">
        <v>101</v>
      </c>
      <c r="D233" s="14" t="s">
        <v>100</v>
      </c>
      <c r="E233" s="120" t="s">
        <v>66</v>
      </c>
      <c r="F233" s="184"/>
      <c r="G233" s="108"/>
      <c r="H233" s="290"/>
      <c r="I233" s="312"/>
      <c r="J233" s="357" t="e">
        <f t="shared" si="83"/>
        <v>#DIV/0!</v>
      </c>
    </row>
    <row r="234" spans="1:10" s="13" customFormat="1" ht="15" hidden="1" customHeight="1" x14ac:dyDescent="0.25">
      <c r="A234" s="24"/>
      <c r="B234" s="163"/>
      <c r="C234" s="164"/>
      <c r="D234" s="164"/>
      <c r="E234" s="194"/>
      <c r="F234" s="183" t="s">
        <v>102</v>
      </c>
      <c r="G234" s="177">
        <f>G235</f>
        <v>0</v>
      </c>
      <c r="H234" s="302">
        <f>H235</f>
        <v>0</v>
      </c>
      <c r="I234" s="317">
        <f>I235</f>
        <v>0</v>
      </c>
      <c r="J234" s="376" t="e">
        <f t="shared" si="83"/>
        <v>#DIV/0!</v>
      </c>
    </row>
    <row r="235" spans="1:10" s="6" customFormat="1" ht="12.75" hidden="1" customHeight="1" x14ac:dyDescent="0.25">
      <c r="A235" s="26"/>
      <c r="B235" s="17" t="s">
        <v>58</v>
      </c>
      <c r="C235" s="14" t="s">
        <v>94</v>
      </c>
      <c r="D235" s="14" t="s">
        <v>103</v>
      </c>
      <c r="E235" s="120" t="s">
        <v>66</v>
      </c>
      <c r="F235" s="184"/>
      <c r="G235" s="108"/>
      <c r="H235" s="290"/>
      <c r="I235" s="312"/>
      <c r="J235" s="357" t="e">
        <f t="shared" si="83"/>
        <v>#DIV/0!</v>
      </c>
    </row>
    <row r="236" spans="1:10" s="13" customFormat="1" ht="15" hidden="1" customHeight="1" x14ac:dyDescent="0.25">
      <c r="A236" s="24"/>
      <c r="B236" s="163"/>
      <c r="C236" s="164"/>
      <c r="D236" s="164"/>
      <c r="E236" s="194"/>
      <c r="F236" s="183" t="s">
        <v>104</v>
      </c>
      <c r="G236" s="177">
        <f t="shared" ref="G236:I236" si="99">G237</f>
        <v>0</v>
      </c>
      <c r="H236" s="302">
        <f t="shared" si="99"/>
        <v>0</v>
      </c>
      <c r="I236" s="317">
        <f t="shared" si="99"/>
        <v>0</v>
      </c>
      <c r="J236" s="376" t="e">
        <f t="shared" si="83"/>
        <v>#DIV/0!</v>
      </c>
    </row>
    <row r="237" spans="1:10" s="6" customFormat="1" ht="12.75" hidden="1" customHeight="1" x14ac:dyDescent="0.25">
      <c r="A237" s="26"/>
      <c r="B237" s="18" t="s">
        <v>58</v>
      </c>
      <c r="C237" s="14" t="s">
        <v>94</v>
      </c>
      <c r="D237" s="14" t="s">
        <v>105</v>
      </c>
      <c r="E237" s="120" t="s">
        <v>64</v>
      </c>
      <c r="F237" s="182"/>
      <c r="G237" s="108"/>
      <c r="H237" s="290"/>
      <c r="I237" s="312"/>
      <c r="J237" s="357" t="e">
        <f t="shared" si="83"/>
        <v>#DIV/0!</v>
      </c>
    </row>
    <row r="238" spans="1:10" s="13" customFormat="1" ht="15" hidden="1" customHeight="1" x14ac:dyDescent="0.25">
      <c r="A238" s="24"/>
      <c r="B238" s="163"/>
      <c r="C238" s="164"/>
      <c r="D238" s="164"/>
      <c r="E238" s="194"/>
      <c r="F238" s="183" t="s">
        <v>190</v>
      </c>
      <c r="G238" s="177">
        <f>G239+G240</f>
        <v>0</v>
      </c>
      <c r="H238" s="302">
        <f>H239+H240</f>
        <v>0</v>
      </c>
      <c r="I238" s="317">
        <f>I239+I240</f>
        <v>0</v>
      </c>
      <c r="J238" s="376" t="e">
        <f t="shared" si="83"/>
        <v>#DIV/0!</v>
      </c>
    </row>
    <row r="239" spans="1:10" s="6" customFormat="1" ht="12.75" hidden="1" customHeight="1" x14ac:dyDescent="0.25">
      <c r="A239" s="26"/>
      <c r="B239" s="511" t="s">
        <v>58</v>
      </c>
      <c r="C239" s="505" t="s">
        <v>94</v>
      </c>
      <c r="D239" s="505" t="s">
        <v>106</v>
      </c>
      <c r="E239" s="508" t="s">
        <v>66</v>
      </c>
      <c r="F239" s="182"/>
      <c r="G239" s="114"/>
      <c r="H239" s="295"/>
      <c r="I239" s="315"/>
      <c r="J239" s="357" t="e">
        <f t="shared" si="83"/>
        <v>#DIV/0!</v>
      </c>
    </row>
    <row r="240" spans="1:10" s="6" customFormat="1" ht="12.75" hidden="1" customHeight="1" x14ac:dyDescent="0.25">
      <c r="A240" s="26"/>
      <c r="B240" s="513"/>
      <c r="C240" s="514"/>
      <c r="D240" s="514"/>
      <c r="E240" s="515"/>
      <c r="F240" s="182" t="s">
        <v>7</v>
      </c>
      <c r="G240" s="114"/>
      <c r="H240" s="295"/>
      <c r="I240" s="315"/>
      <c r="J240" s="357" t="e">
        <f t="shared" si="83"/>
        <v>#DIV/0!</v>
      </c>
    </row>
    <row r="241" spans="1:10" s="12" customFormat="1" ht="30" customHeight="1" x14ac:dyDescent="0.25">
      <c r="A241" s="23"/>
      <c r="B241" s="141"/>
      <c r="C241" s="129"/>
      <c r="D241" s="129"/>
      <c r="E241" s="142"/>
      <c r="F241" s="185" t="s">
        <v>219</v>
      </c>
      <c r="G241" s="150">
        <f>G242+G244+G246+G248+G250+G252+G254+G256+G258+G260</f>
        <v>227000030.38</v>
      </c>
      <c r="H241" s="300">
        <f>H242+H244+H246+H248+H250+H252+H254+H256+H258+H260</f>
        <v>227000030.38</v>
      </c>
      <c r="I241" s="310">
        <f t="shared" ref="I241" si="100">I242+I244+I246+I248+I250+I252+I254+I256+I258+I260</f>
        <v>6492058.3900000006</v>
      </c>
      <c r="J241" s="373">
        <f t="shared" si="83"/>
        <v>2.8599372339872552E-2</v>
      </c>
    </row>
    <row r="242" spans="1:10" s="13" customFormat="1" ht="30" customHeight="1" x14ac:dyDescent="0.25">
      <c r="A242" s="24"/>
      <c r="B242" s="138"/>
      <c r="C242" s="128"/>
      <c r="D242" s="128"/>
      <c r="E242" s="139"/>
      <c r="F242" s="181" t="s">
        <v>53</v>
      </c>
      <c r="G242" s="115">
        <f t="shared" ref="G242:I242" si="101">G243</f>
        <v>41809021.350000001</v>
      </c>
      <c r="H242" s="296">
        <f t="shared" si="101"/>
        <v>41809021.350000001</v>
      </c>
      <c r="I242" s="316">
        <f t="shared" si="101"/>
        <v>1227102.55</v>
      </c>
      <c r="J242" s="363">
        <f t="shared" si="83"/>
        <v>2.9350185925842057E-2</v>
      </c>
    </row>
    <row r="243" spans="1:10" s="6" customFormat="1" ht="15" customHeight="1" x14ac:dyDescent="0.25">
      <c r="A243" s="26"/>
      <c r="B243" s="17" t="s">
        <v>58</v>
      </c>
      <c r="C243" s="14"/>
      <c r="D243" s="14" t="s">
        <v>382</v>
      </c>
      <c r="E243" s="120" t="s">
        <v>12</v>
      </c>
      <c r="F243" s="184"/>
      <c r="G243" s="108">
        <v>41809021.350000001</v>
      </c>
      <c r="H243" s="290">
        <v>41809021.350000001</v>
      </c>
      <c r="I243" s="312">
        <v>1227102.55</v>
      </c>
      <c r="J243" s="357">
        <f t="shared" si="83"/>
        <v>2.9350185925842057E-2</v>
      </c>
    </row>
    <row r="244" spans="1:10" s="6" customFormat="1" ht="18" customHeight="1" x14ac:dyDescent="0.25">
      <c r="A244" s="26"/>
      <c r="B244" s="138"/>
      <c r="C244" s="128"/>
      <c r="D244" s="128"/>
      <c r="E244" s="139"/>
      <c r="F244" s="181" t="s">
        <v>121</v>
      </c>
      <c r="G244" s="115">
        <f t="shared" ref="G244:I248" si="102">G245</f>
        <v>8603118.5500000007</v>
      </c>
      <c r="H244" s="296">
        <f t="shared" si="102"/>
        <v>8603118.5500000007</v>
      </c>
      <c r="I244" s="316">
        <f t="shared" si="102"/>
        <v>203129.16</v>
      </c>
      <c r="J244" s="363">
        <f t="shared" si="83"/>
        <v>2.361110785809176E-2</v>
      </c>
    </row>
    <row r="245" spans="1:10" s="6" customFormat="1" ht="15.75" customHeight="1" x14ac:dyDescent="0.25">
      <c r="A245" s="26"/>
      <c r="B245" s="18" t="s">
        <v>58</v>
      </c>
      <c r="C245" s="14"/>
      <c r="D245" s="14" t="s">
        <v>383</v>
      </c>
      <c r="E245" s="120" t="s">
        <v>26</v>
      </c>
      <c r="F245" s="182"/>
      <c r="G245" s="108">
        <v>8603118.5500000007</v>
      </c>
      <c r="H245" s="290">
        <v>8603118.5500000007</v>
      </c>
      <c r="I245" s="312">
        <v>203129.16</v>
      </c>
      <c r="J245" s="357">
        <f t="shared" si="83"/>
        <v>2.361110785809176E-2</v>
      </c>
    </row>
    <row r="246" spans="1:10" s="6" customFormat="1" ht="18" customHeight="1" x14ac:dyDescent="0.25">
      <c r="A246" s="26"/>
      <c r="B246" s="138"/>
      <c r="C246" s="128"/>
      <c r="D246" s="128"/>
      <c r="E246" s="139"/>
      <c r="F246" s="181" t="s">
        <v>97</v>
      </c>
      <c r="G246" s="115">
        <f t="shared" si="102"/>
        <v>12134643.9</v>
      </c>
      <c r="H246" s="296">
        <f t="shared" si="102"/>
        <v>12134643.9</v>
      </c>
      <c r="I246" s="316">
        <f t="shared" si="102"/>
        <v>200014.6</v>
      </c>
      <c r="J246" s="363">
        <f t="shared" si="83"/>
        <v>1.6482939396350971E-2</v>
      </c>
    </row>
    <row r="247" spans="1:10" s="6" customFormat="1" ht="15" customHeight="1" x14ac:dyDescent="0.25">
      <c r="A247" s="26"/>
      <c r="B247" s="18" t="s">
        <v>58</v>
      </c>
      <c r="C247" s="14"/>
      <c r="D247" s="14" t="s">
        <v>384</v>
      </c>
      <c r="E247" s="120" t="s">
        <v>26</v>
      </c>
      <c r="F247" s="182"/>
      <c r="G247" s="108">
        <v>12134643.9</v>
      </c>
      <c r="H247" s="290">
        <v>12134643.9</v>
      </c>
      <c r="I247" s="312">
        <v>200014.6</v>
      </c>
      <c r="J247" s="357">
        <f t="shared" si="83"/>
        <v>1.6482939396350971E-2</v>
      </c>
    </row>
    <row r="248" spans="1:10" s="13" customFormat="1" ht="18" customHeight="1" x14ac:dyDescent="0.25">
      <c r="A248" s="24"/>
      <c r="B248" s="138"/>
      <c r="C248" s="128"/>
      <c r="D248" s="128"/>
      <c r="E248" s="139"/>
      <c r="F248" s="181" t="s">
        <v>107</v>
      </c>
      <c r="G248" s="115">
        <f t="shared" si="102"/>
        <v>10492466.199999999</v>
      </c>
      <c r="H248" s="296">
        <f t="shared" si="102"/>
        <v>10492466.199999999</v>
      </c>
      <c r="I248" s="316">
        <f t="shared" si="102"/>
        <v>245302.34</v>
      </c>
      <c r="J248" s="363">
        <f t="shared" si="83"/>
        <v>2.3378902092627187E-2</v>
      </c>
    </row>
    <row r="249" spans="1:10" s="6" customFormat="1" ht="16.5" customHeight="1" x14ac:dyDescent="0.25">
      <c r="A249" s="26"/>
      <c r="B249" s="18" t="s">
        <v>58</v>
      </c>
      <c r="C249" s="14"/>
      <c r="D249" s="14" t="s">
        <v>385</v>
      </c>
      <c r="E249" s="120" t="s">
        <v>26</v>
      </c>
      <c r="F249" s="182"/>
      <c r="G249" s="108">
        <v>10492466.199999999</v>
      </c>
      <c r="H249" s="290">
        <v>10492466.199999999</v>
      </c>
      <c r="I249" s="312">
        <v>245302.34</v>
      </c>
      <c r="J249" s="357">
        <f t="shared" si="83"/>
        <v>2.3378902092627187E-2</v>
      </c>
    </row>
    <row r="250" spans="1:10" s="13" customFormat="1" ht="30" customHeight="1" x14ac:dyDescent="0.25">
      <c r="A250" s="24"/>
      <c r="B250" s="138"/>
      <c r="C250" s="128"/>
      <c r="D250" s="128"/>
      <c r="E250" s="139"/>
      <c r="F250" s="181" t="s">
        <v>75</v>
      </c>
      <c r="G250" s="115">
        <f t="shared" ref="G250:I250" si="103">G251</f>
        <v>134847317.31999999</v>
      </c>
      <c r="H250" s="296">
        <f t="shared" si="103"/>
        <v>134847317.31999999</v>
      </c>
      <c r="I250" s="316">
        <f t="shared" si="103"/>
        <v>4416509.74</v>
      </c>
      <c r="J250" s="363">
        <f t="shared" si="83"/>
        <v>3.2751928831623568E-2</v>
      </c>
    </row>
    <row r="251" spans="1:10" s="15" customFormat="1" ht="15" customHeight="1" x14ac:dyDescent="0.25">
      <c r="A251" s="26"/>
      <c r="B251" s="93" t="s">
        <v>58</v>
      </c>
      <c r="C251" s="91"/>
      <c r="D251" s="91" t="s">
        <v>386</v>
      </c>
      <c r="E251" s="143" t="s">
        <v>12</v>
      </c>
      <c r="F251" s="182"/>
      <c r="G251" s="108">
        <v>134847317.31999999</v>
      </c>
      <c r="H251" s="290">
        <v>134847317.31999999</v>
      </c>
      <c r="I251" s="312">
        <v>4416509.74</v>
      </c>
      <c r="J251" s="357">
        <f t="shared" si="83"/>
        <v>3.2751928831623568E-2</v>
      </c>
    </row>
    <row r="252" spans="1:10" s="13" customFormat="1" ht="19.5" customHeight="1" x14ac:dyDescent="0.25">
      <c r="A252" s="24"/>
      <c r="B252" s="138"/>
      <c r="C252" s="128"/>
      <c r="D252" s="128"/>
      <c r="E252" s="139"/>
      <c r="F252" s="181" t="s">
        <v>99</v>
      </c>
      <c r="G252" s="115">
        <f t="shared" ref="G252:I252" si="104">G253</f>
        <v>539720.19999999995</v>
      </c>
      <c r="H252" s="296">
        <f t="shared" si="104"/>
        <v>539720.19999999995</v>
      </c>
      <c r="I252" s="316">
        <f t="shared" si="104"/>
        <v>0</v>
      </c>
      <c r="J252" s="363">
        <f t="shared" si="83"/>
        <v>0</v>
      </c>
    </row>
    <row r="253" spans="1:10" s="6" customFormat="1" ht="16.5" customHeight="1" x14ac:dyDescent="0.25">
      <c r="A253" s="26"/>
      <c r="B253" s="17" t="s">
        <v>58</v>
      </c>
      <c r="C253" s="14"/>
      <c r="D253" s="14" t="s">
        <v>387</v>
      </c>
      <c r="E253" s="120" t="s">
        <v>26</v>
      </c>
      <c r="F253" s="184"/>
      <c r="G253" s="108">
        <v>539720.19999999995</v>
      </c>
      <c r="H253" s="290">
        <v>539720.19999999995</v>
      </c>
      <c r="I253" s="312">
        <v>0</v>
      </c>
      <c r="J253" s="357">
        <f t="shared" si="83"/>
        <v>0</v>
      </c>
    </row>
    <row r="254" spans="1:10" s="13" customFormat="1" ht="30" customHeight="1" x14ac:dyDescent="0.25">
      <c r="A254" s="24"/>
      <c r="B254" s="138"/>
      <c r="C254" s="128"/>
      <c r="D254" s="128"/>
      <c r="E254" s="139"/>
      <c r="F254" s="181" t="s">
        <v>108</v>
      </c>
      <c r="G254" s="115">
        <f t="shared" ref="G254:I254" si="105">G255</f>
        <v>850000</v>
      </c>
      <c r="H254" s="296">
        <f t="shared" si="105"/>
        <v>850000</v>
      </c>
      <c r="I254" s="316">
        <f t="shared" si="105"/>
        <v>0</v>
      </c>
      <c r="J254" s="363">
        <f t="shared" si="83"/>
        <v>0</v>
      </c>
    </row>
    <row r="255" spans="1:10" s="15" customFormat="1" ht="12.75" customHeight="1" x14ac:dyDescent="0.25">
      <c r="A255" s="26"/>
      <c r="B255" s="18" t="s">
        <v>58</v>
      </c>
      <c r="C255" s="14"/>
      <c r="D255" s="14" t="s">
        <v>388</v>
      </c>
      <c r="E255" s="120" t="s">
        <v>12</v>
      </c>
      <c r="F255" s="188"/>
      <c r="G255" s="108">
        <v>850000</v>
      </c>
      <c r="H255" s="290">
        <v>850000</v>
      </c>
      <c r="I255" s="312">
        <v>0</v>
      </c>
      <c r="J255" s="357">
        <f t="shared" si="83"/>
        <v>0</v>
      </c>
    </row>
    <row r="256" spans="1:10" s="13" customFormat="1" ht="17.25" customHeight="1" x14ac:dyDescent="0.25">
      <c r="A256" s="24"/>
      <c r="B256" s="138"/>
      <c r="C256" s="128"/>
      <c r="D256" s="128"/>
      <c r="E256" s="139"/>
      <c r="F256" s="181" t="s">
        <v>109</v>
      </c>
      <c r="G256" s="115">
        <f t="shared" ref="G256:I258" si="106">G257</f>
        <v>3255000</v>
      </c>
      <c r="H256" s="296">
        <f t="shared" si="106"/>
        <v>3255000</v>
      </c>
      <c r="I256" s="316">
        <f t="shared" si="106"/>
        <v>0</v>
      </c>
      <c r="J256" s="363">
        <f t="shared" si="83"/>
        <v>0</v>
      </c>
    </row>
    <row r="257" spans="1:10" s="15" customFormat="1" ht="12.75" customHeight="1" x14ac:dyDescent="0.25">
      <c r="A257" s="26"/>
      <c r="B257" s="18" t="s">
        <v>58</v>
      </c>
      <c r="C257" s="14"/>
      <c r="D257" s="14" t="s">
        <v>389</v>
      </c>
      <c r="E257" s="120" t="s">
        <v>189</v>
      </c>
      <c r="F257" s="188"/>
      <c r="G257" s="108">
        <v>3255000</v>
      </c>
      <c r="H257" s="290">
        <v>3255000</v>
      </c>
      <c r="I257" s="312">
        <v>0</v>
      </c>
      <c r="J257" s="357">
        <f t="shared" si="83"/>
        <v>0</v>
      </c>
    </row>
    <row r="258" spans="1:10" s="15" customFormat="1" ht="18" customHeight="1" x14ac:dyDescent="0.25">
      <c r="A258" s="26"/>
      <c r="B258" s="138"/>
      <c r="C258" s="128"/>
      <c r="D258" s="128"/>
      <c r="E258" s="139"/>
      <c r="F258" s="181" t="s">
        <v>104</v>
      </c>
      <c r="G258" s="115">
        <f t="shared" si="106"/>
        <v>2400000</v>
      </c>
      <c r="H258" s="296">
        <f t="shared" si="106"/>
        <v>2400000</v>
      </c>
      <c r="I258" s="316">
        <f t="shared" si="106"/>
        <v>200000</v>
      </c>
      <c r="J258" s="363">
        <f t="shared" si="83"/>
        <v>8.3333333333333329E-2</v>
      </c>
    </row>
    <row r="259" spans="1:10" s="15" customFormat="1" ht="12.75" customHeight="1" x14ac:dyDescent="0.25">
      <c r="A259" s="26"/>
      <c r="B259" s="18" t="s">
        <v>58</v>
      </c>
      <c r="C259" s="14"/>
      <c r="D259" s="14" t="s">
        <v>390</v>
      </c>
      <c r="E259" s="120" t="s">
        <v>275</v>
      </c>
      <c r="F259" s="188"/>
      <c r="G259" s="108">
        <v>2400000</v>
      </c>
      <c r="H259" s="290">
        <v>2400000</v>
      </c>
      <c r="I259" s="312">
        <v>200000</v>
      </c>
      <c r="J259" s="357">
        <f t="shared" si="83"/>
        <v>8.3333333333333329E-2</v>
      </c>
    </row>
    <row r="260" spans="1:10" s="13" customFormat="1" ht="18" customHeight="1" x14ac:dyDescent="0.25">
      <c r="A260" s="24"/>
      <c r="B260" s="138"/>
      <c r="C260" s="128"/>
      <c r="D260" s="128"/>
      <c r="E260" s="139"/>
      <c r="F260" s="181" t="s">
        <v>190</v>
      </c>
      <c r="G260" s="115">
        <f>G261</f>
        <v>12068742.859999999</v>
      </c>
      <c r="H260" s="296">
        <f>H261</f>
        <v>12068742.859999999</v>
      </c>
      <c r="I260" s="316">
        <f t="shared" ref="I260" si="107">I261</f>
        <v>0</v>
      </c>
      <c r="J260" s="363">
        <f t="shared" si="83"/>
        <v>0</v>
      </c>
    </row>
    <row r="261" spans="1:10" s="13" customFormat="1" ht="15" customHeight="1" x14ac:dyDescent="0.25">
      <c r="A261" s="24"/>
      <c r="B261" s="18" t="s">
        <v>58</v>
      </c>
      <c r="C261" s="14"/>
      <c r="D261" s="14" t="s">
        <v>391</v>
      </c>
      <c r="E261" s="120" t="s">
        <v>66</v>
      </c>
      <c r="F261" s="188"/>
      <c r="G261" s="108">
        <v>12068742.859999999</v>
      </c>
      <c r="H261" s="290">
        <v>12068742.859999999</v>
      </c>
      <c r="I261" s="312">
        <v>0</v>
      </c>
      <c r="J261" s="357">
        <f t="shared" si="83"/>
        <v>0</v>
      </c>
    </row>
    <row r="262" spans="1:10" s="12" customFormat="1" ht="36.75" customHeight="1" x14ac:dyDescent="0.25">
      <c r="A262" s="23"/>
      <c r="B262" s="141"/>
      <c r="C262" s="129"/>
      <c r="D262" s="129"/>
      <c r="E262" s="142"/>
      <c r="F262" s="185" t="s">
        <v>111</v>
      </c>
      <c r="G262" s="150">
        <f>G263</f>
        <v>115531492.88</v>
      </c>
      <c r="H262" s="300">
        <f>H263</f>
        <v>115531492.88</v>
      </c>
      <c r="I262" s="310">
        <f t="shared" ref="I262" si="108">I263</f>
        <v>3640875.67</v>
      </c>
      <c r="J262" s="373">
        <f t="shared" ref="J262:J313" si="109">I262/H262</f>
        <v>3.1514140250759999E-2</v>
      </c>
    </row>
    <row r="263" spans="1:10" s="13" customFormat="1" ht="35.25" customHeight="1" x14ac:dyDescent="0.25">
      <c r="A263" s="24"/>
      <c r="B263" s="138"/>
      <c r="C263" s="128"/>
      <c r="D263" s="128"/>
      <c r="E263" s="139"/>
      <c r="F263" s="181" t="s">
        <v>111</v>
      </c>
      <c r="G263" s="115">
        <f>G264</f>
        <v>115531492.88</v>
      </c>
      <c r="H263" s="296">
        <f>H264</f>
        <v>115531492.88</v>
      </c>
      <c r="I263" s="316">
        <f t="shared" ref="I263" si="110">I264</f>
        <v>3640875.67</v>
      </c>
      <c r="J263" s="363">
        <f t="shared" si="109"/>
        <v>3.1514140250759999E-2</v>
      </c>
    </row>
    <row r="264" spans="1:10" s="6" customFormat="1" ht="15.75" customHeight="1" x14ac:dyDescent="0.25">
      <c r="A264" s="26"/>
      <c r="B264" s="17" t="s">
        <v>58</v>
      </c>
      <c r="C264" s="14"/>
      <c r="D264" s="14" t="s">
        <v>392</v>
      </c>
      <c r="E264" s="120" t="s">
        <v>66</v>
      </c>
      <c r="F264" s="182"/>
      <c r="G264" s="108">
        <v>115531492.88</v>
      </c>
      <c r="H264" s="290">
        <v>115531492.88</v>
      </c>
      <c r="I264" s="312">
        <v>3640875.67</v>
      </c>
      <c r="J264" s="357">
        <f t="shared" si="109"/>
        <v>3.1514140250759999E-2</v>
      </c>
    </row>
    <row r="265" spans="1:10" s="12" customFormat="1" ht="30" hidden="1" customHeight="1" x14ac:dyDescent="0.25">
      <c r="A265" s="23"/>
      <c r="B265" s="175"/>
      <c r="C265" s="75"/>
      <c r="D265" s="75"/>
      <c r="E265" s="198"/>
      <c r="F265" s="187" t="s">
        <v>37</v>
      </c>
      <c r="G265" s="179">
        <f t="shared" ref="G265:I265" si="111">G266</f>
        <v>0</v>
      </c>
      <c r="H265" s="303">
        <f t="shared" si="111"/>
        <v>0</v>
      </c>
      <c r="I265" s="318">
        <f t="shared" si="111"/>
        <v>0</v>
      </c>
      <c r="J265" s="377" t="e">
        <f t="shared" si="109"/>
        <v>#DIV/0!</v>
      </c>
    </row>
    <row r="266" spans="1:10" s="13" customFormat="1" ht="44.25" hidden="1" customHeight="1" x14ac:dyDescent="0.25">
      <c r="A266" s="24"/>
      <c r="B266" s="163"/>
      <c r="C266" s="164"/>
      <c r="D266" s="164"/>
      <c r="E266" s="194"/>
      <c r="F266" s="183" t="s">
        <v>112</v>
      </c>
      <c r="G266" s="177">
        <f t="shared" ref="G266:I266" si="112">SUM(G267:G290)</f>
        <v>0</v>
      </c>
      <c r="H266" s="302">
        <f t="shared" ref="H266" si="113">SUM(H267:H290)</f>
        <v>0</v>
      </c>
      <c r="I266" s="317">
        <f t="shared" si="112"/>
        <v>0</v>
      </c>
      <c r="J266" s="376" t="e">
        <f t="shared" si="109"/>
        <v>#DIV/0!</v>
      </c>
    </row>
    <row r="267" spans="1:10" s="6" customFormat="1" ht="12.75" hidden="1" customHeight="1" x14ac:dyDescent="0.25">
      <c r="A267" s="26"/>
      <c r="B267" s="511" t="s">
        <v>58</v>
      </c>
      <c r="C267" s="505" t="s">
        <v>56</v>
      </c>
      <c r="D267" s="505" t="s">
        <v>113</v>
      </c>
      <c r="E267" s="508" t="s">
        <v>26</v>
      </c>
      <c r="F267" s="184"/>
      <c r="G267" s="108"/>
      <c r="H267" s="290"/>
      <c r="I267" s="312"/>
      <c r="J267" s="357" t="e">
        <f t="shared" si="109"/>
        <v>#DIV/0!</v>
      </c>
    </row>
    <row r="268" spans="1:10" s="6" customFormat="1" ht="12.75" hidden="1" customHeight="1" x14ac:dyDescent="0.25">
      <c r="A268" s="26"/>
      <c r="B268" s="512"/>
      <c r="C268" s="506"/>
      <c r="D268" s="506"/>
      <c r="E268" s="509"/>
      <c r="F268" s="182" t="s">
        <v>7</v>
      </c>
      <c r="G268" s="108"/>
      <c r="H268" s="290"/>
      <c r="I268" s="312"/>
      <c r="J268" s="357" t="e">
        <f t="shared" si="109"/>
        <v>#DIV/0!</v>
      </c>
    </row>
    <row r="269" spans="1:10" s="6" customFormat="1" ht="12.75" hidden="1" customHeight="1" x14ac:dyDescent="0.25">
      <c r="A269" s="26"/>
      <c r="B269" s="528"/>
      <c r="C269" s="507"/>
      <c r="D269" s="507"/>
      <c r="E269" s="510"/>
      <c r="F269" s="182" t="s">
        <v>25</v>
      </c>
      <c r="G269" s="108"/>
      <c r="H269" s="290"/>
      <c r="I269" s="312"/>
      <c r="J269" s="357" t="e">
        <f t="shared" si="109"/>
        <v>#DIV/0!</v>
      </c>
    </row>
    <row r="270" spans="1:10" s="6" customFormat="1" ht="12.75" hidden="1" customHeight="1" x14ac:dyDescent="0.25">
      <c r="A270" s="26"/>
      <c r="B270" s="511" t="s">
        <v>58</v>
      </c>
      <c r="C270" s="505" t="s">
        <v>56</v>
      </c>
      <c r="D270" s="505" t="s">
        <v>114</v>
      </c>
      <c r="E270" s="508" t="s">
        <v>26</v>
      </c>
      <c r="F270" s="184"/>
      <c r="G270" s="108"/>
      <c r="H270" s="290"/>
      <c r="I270" s="312"/>
      <c r="J270" s="357" t="e">
        <f t="shared" si="109"/>
        <v>#DIV/0!</v>
      </c>
    </row>
    <row r="271" spans="1:10" s="6" customFormat="1" ht="12.75" hidden="1" customHeight="1" x14ac:dyDescent="0.25">
      <c r="A271" s="26"/>
      <c r="B271" s="512"/>
      <c r="C271" s="506"/>
      <c r="D271" s="506"/>
      <c r="E271" s="509"/>
      <c r="F271" s="182" t="s">
        <v>7</v>
      </c>
      <c r="G271" s="108"/>
      <c r="H271" s="290"/>
      <c r="I271" s="312"/>
      <c r="J271" s="357" t="e">
        <f t="shared" si="109"/>
        <v>#DIV/0!</v>
      </c>
    </row>
    <row r="272" spans="1:10" s="6" customFormat="1" ht="12.75" hidden="1" customHeight="1" x14ac:dyDescent="0.25">
      <c r="A272" s="26"/>
      <c r="B272" s="528"/>
      <c r="C272" s="507"/>
      <c r="D272" s="507"/>
      <c r="E272" s="510"/>
      <c r="F272" s="182" t="s">
        <v>25</v>
      </c>
      <c r="G272" s="108"/>
      <c r="H272" s="290"/>
      <c r="I272" s="312"/>
      <c r="J272" s="357" t="e">
        <f t="shared" si="109"/>
        <v>#DIV/0!</v>
      </c>
    </row>
    <row r="273" spans="1:10" s="6" customFormat="1" ht="12.75" hidden="1" customHeight="1" x14ac:dyDescent="0.25">
      <c r="A273" s="26"/>
      <c r="B273" s="511" t="s">
        <v>58</v>
      </c>
      <c r="C273" s="505" t="s">
        <v>56</v>
      </c>
      <c r="D273" s="505" t="s">
        <v>115</v>
      </c>
      <c r="E273" s="508" t="s">
        <v>26</v>
      </c>
      <c r="F273" s="184"/>
      <c r="G273" s="108"/>
      <c r="H273" s="290"/>
      <c r="I273" s="312"/>
      <c r="J273" s="357" t="e">
        <f t="shared" si="109"/>
        <v>#DIV/0!</v>
      </c>
    </row>
    <row r="274" spans="1:10" s="6" customFormat="1" ht="12.75" hidden="1" customHeight="1" x14ac:dyDescent="0.25">
      <c r="A274" s="26"/>
      <c r="B274" s="512"/>
      <c r="C274" s="506"/>
      <c r="D274" s="506"/>
      <c r="E274" s="509"/>
      <c r="F274" s="182" t="s">
        <v>7</v>
      </c>
      <c r="G274" s="108"/>
      <c r="H274" s="290"/>
      <c r="I274" s="312"/>
      <c r="J274" s="357" t="e">
        <f t="shared" si="109"/>
        <v>#DIV/0!</v>
      </c>
    </row>
    <row r="275" spans="1:10" s="6" customFormat="1" ht="12.75" hidden="1" customHeight="1" x14ac:dyDescent="0.25">
      <c r="A275" s="26"/>
      <c r="B275" s="528"/>
      <c r="C275" s="507"/>
      <c r="D275" s="507"/>
      <c r="E275" s="510"/>
      <c r="F275" s="182" t="s">
        <v>25</v>
      </c>
      <c r="G275" s="108"/>
      <c r="H275" s="290"/>
      <c r="I275" s="312"/>
      <c r="J275" s="357" t="e">
        <f t="shared" si="109"/>
        <v>#DIV/0!</v>
      </c>
    </row>
    <row r="276" spans="1:10" s="6" customFormat="1" ht="12.75" hidden="1" customHeight="1" x14ac:dyDescent="0.25">
      <c r="A276" s="26"/>
      <c r="B276" s="511" t="s">
        <v>58</v>
      </c>
      <c r="C276" s="505" t="s">
        <v>56</v>
      </c>
      <c r="D276" s="505" t="s">
        <v>116</v>
      </c>
      <c r="E276" s="508" t="s">
        <v>26</v>
      </c>
      <c r="F276" s="184"/>
      <c r="G276" s="108"/>
      <c r="H276" s="290"/>
      <c r="I276" s="312"/>
      <c r="J276" s="357" t="e">
        <f t="shared" si="109"/>
        <v>#DIV/0!</v>
      </c>
    </row>
    <row r="277" spans="1:10" s="6" customFormat="1" ht="12.75" hidden="1" customHeight="1" x14ac:dyDescent="0.25">
      <c r="A277" s="26"/>
      <c r="B277" s="512"/>
      <c r="C277" s="506"/>
      <c r="D277" s="506"/>
      <c r="E277" s="509"/>
      <c r="F277" s="182" t="s">
        <v>7</v>
      </c>
      <c r="G277" s="108"/>
      <c r="H277" s="290"/>
      <c r="I277" s="312"/>
      <c r="J277" s="357" t="e">
        <f t="shared" si="109"/>
        <v>#DIV/0!</v>
      </c>
    </row>
    <row r="278" spans="1:10" s="6" customFormat="1" ht="12.75" hidden="1" customHeight="1" x14ac:dyDescent="0.25">
      <c r="A278" s="26"/>
      <c r="B278" s="528"/>
      <c r="C278" s="507"/>
      <c r="D278" s="507"/>
      <c r="E278" s="510"/>
      <c r="F278" s="182" t="s">
        <v>25</v>
      </c>
      <c r="G278" s="108"/>
      <c r="H278" s="290"/>
      <c r="I278" s="312"/>
      <c r="J278" s="357" t="e">
        <f t="shared" si="109"/>
        <v>#DIV/0!</v>
      </c>
    </row>
    <row r="279" spans="1:10" s="6" customFormat="1" ht="12.75" hidden="1" customHeight="1" x14ac:dyDescent="0.25">
      <c r="A279" s="26"/>
      <c r="B279" s="511" t="s">
        <v>58</v>
      </c>
      <c r="C279" s="505" t="s">
        <v>56</v>
      </c>
      <c r="D279" s="505" t="s">
        <v>117</v>
      </c>
      <c r="E279" s="508" t="s">
        <v>26</v>
      </c>
      <c r="F279" s="184"/>
      <c r="G279" s="108"/>
      <c r="H279" s="290"/>
      <c r="I279" s="312"/>
      <c r="J279" s="357" t="e">
        <f t="shared" si="109"/>
        <v>#DIV/0!</v>
      </c>
    </row>
    <row r="280" spans="1:10" s="6" customFormat="1" ht="12.75" hidden="1" customHeight="1" x14ac:dyDescent="0.25">
      <c r="A280" s="26"/>
      <c r="B280" s="512"/>
      <c r="C280" s="506"/>
      <c r="D280" s="506"/>
      <c r="E280" s="509"/>
      <c r="F280" s="182" t="s">
        <v>7</v>
      </c>
      <c r="G280" s="108"/>
      <c r="H280" s="290"/>
      <c r="I280" s="312"/>
      <c r="J280" s="357" t="e">
        <f t="shared" si="109"/>
        <v>#DIV/0!</v>
      </c>
    </row>
    <row r="281" spans="1:10" s="6" customFormat="1" ht="12.75" hidden="1" customHeight="1" x14ac:dyDescent="0.25">
      <c r="A281" s="26"/>
      <c r="B281" s="528"/>
      <c r="C281" s="507"/>
      <c r="D281" s="507"/>
      <c r="E281" s="510"/>
      <c r="F281" s="182" t="s">
        <v>25</v>
      </c>
      <c r="G281" s="108"/>
      <c r="H281" s="290"/>
      <c r="I281" s="312"/>
      <c r="J281" s="357" t="e">
        <f t="shared" si="109"/>
        <v>#DIV/0!</v>
      </c>
    </row>
    <row r="282" spans="1:10" s="6" customFormat="1" ht="12.75" hidden="1" customHeight="1" x14ac:dyDescent="0.25">
      <c r="A282" s="26"/>
      <c r="B282" s="511" t="s">
        <v>58</v>
      </c>
      <c r="C282" s="505" t="s">
        <v>56</v>
      </c>
      <c r="D282" s="505" t="s">
        <v>118</v>
      </c>
      <c r="E282" s="508" t="s">
        <v>26</v>
      </c>
      <c r="F282" s="184"/>
      <c r="G282" s="108"/>
      <c r="H282" s="290"/>
      <c r="I282" s="312"/>
      <c r="J282" s="357" t="e">
        <f t="shared" si="109"/>
        <v>#DIV/0!</v>
      </c>
    </row>
    <row r="283" spans="1:10" s="6" customFormat="1" ht="12.75" hidden="1" customHeight="1" x14ac:dyDescent="0.25">
      <c r="A283" s="26"/>
      <c r="B283" s="512"/>
      <c r="C283" s="506"/>
      <c r="D283" s="506"/>
      <c r="E283" s="509"/>
      <c r="F283" s="182" t="s">
        <v>7</v>
      </c>
      <c r="G283" s="108"/>
      <c r="H283" s="290"/>
      <c r="I283" s="312"/>
      <c r="J283" s="357" t="e">
        <f t="shared" si="109"/>
        <v>#DIV/0!</v>
      </c>
    </row>
    <row r="284" spans="1:10" s="6" customFormat="1" ht="12.75" hidden="1" customHeight="1" x14ac:dyDescent="0.25">
      <c r="A284" s="26"/>
      <c r="B284" s="528"/>
      <c r="C284" s="507"/>
      <c r="D284" s="507"/>
      <c r="E284" s="510"/>
      <c r="F284" s="182" t="s">
        <v>25</v>
      </c>
      <c r="G284" s="108"/>
      <c r="H284" s="290"/>
      <c r="I284" s="312"/>
      <c r="J284" s="357" t="e">
        <f t="shared" si="109"/>
        <v>#DIV/0!</v>
      </c>
    </row>
    <row r="285" spans="1:10" s="6" customFormat="1" ht="12.75" hidden="1" customHeight="1" x14ac:dyDescent="0.25">
      <c r="A285" s="26"/>
      <c r="B285" s="511" t="s">
        <v>58</v>
      </c>
      <c r="C285" s="505" t="s">
        <v>56</v>
      </c>
      <c r="D285" s="505" t="s">
        <v>119</v>
      </c>
      <c r="E285" s="508" t="s">
        <v>26</v>
      </c>
      <c r="F285" s="184"/>
      <c r="G285" s="108"/>
      <c r="H285" s="290"/>
      <c r="I285" s="312"/>
      <c r="J285" s="357" t="e">
        <f t="shared" si="109"/>
        <v>#DIV/0!</v>
      </c>
    </row>
    <row r="286" spans="1:10" s="6" customFormat="1" ht="12.75" hidden="1" customHeight="1" x14ac:dyDescent="0.25">
      <c r="A286" s="26"/>
      <c r="B286" s="512"/>
      <c r="C286" s="506"/>
      <c r="D286" s="506"/>
      <c r="E286" s="509"/>
      <c r="F286" s="182" t="s">
        <v>7</v>
      </c>
      <c r="G286" s="108"/>
      <c r="H286" s="290"/>
      <c r="I286" s="312"/>
      <c r="J286" s="357" t="e">
        <f t="shared" si="109"/>
        <v>#DIV/0!</v>
      </c>
    </row>
    <row r="287" spans="1:10" s="6" customFormat="1" ht="12.75" hidden="1" customHeight="1" x14ac:dyDescent="0.25">
      <c r="A287" s="26"/>
      <c r="B287" s="528"/>
      <c r="C287" s="507"/>
      <c r="D287" s="507"/>
      <c r="E287" s="510"/>
      <c r="F287" s="182" t="s">
        <v>25</v>
      </c>
      <c r="G287" s="108"/>
      <c r="H287" s="290"/>
      <c r="I287" s="312"/>
      <c r="J287" s="357" t="e">
        <f t="shared" si="109"/>
        <v>#DIV/0!</v>
      </c>
    </row>
    <row r="288" spans="1:10" s="6" customFormat="1" ht="12.75" hidden="1" customHeight="1" x14ac:dyDescent="0.25">
      <c r="A288" s="26"/>
      <c r="B288" s="511" t="s">
        <v>58</v>
      </c>
      <c r="C288" s="505" t="s">
        <v>85</v>
      </c>
      <c r="D288" s="505" t="s">
        <v>120</v>
      </c>
      <c r="E288" s="508" t="s">
        <v>26</v>
      </c>
      <c r="F288" s="182"/>
      <c r="G288" s="108"/>
      <c r="H288" s="290"/>
      <c r="I288" s="312"/>
      <c r="J288" s="357" t="e">
        <f t="shared" si="109"/>
        <v>#DIV/0!</v>
      </c>
    </row>
    <row r="289" spans="1:10" s="6" customFormat="1" ht="12.75" hidden="1" customHeight="1" x14ac:dyDescent="0.25">
      <c r="A289" s="26"/>
      <c r="B289" s="512"/>
      <c r="C289" s="506"/>
      <c r="D289" s="506"/>
      <c r="E289" s="509"/>
      <c r="F289" s="182" t="s">
        <v>7</v>
      </c>
      <c r="G289" s="108"/>
      <c r="H289" s="290"/>
      <c r="I289" s="312"/>
      <c r="J289" s="357" t="e">
        <f t="shared" si="109"/>
        <v>#DIV/0!</v>
      </c>
    </row>
    <row r="290" spans="1:10" s="6" customFormat="1" ht="12.75" hidden="1" customHeight="1" x14ac:dyDescent="0.25">
      <c r="A290" s="26"/>
      <c r="B290" s="513"/>
      <c r="C290" s="514"/>
      <c r="D290" s="514"/>
      <c r="E290" s="515"/>
      <c r="F290" s="182" t="s">
        <v>9</v>
      </c>
      <c r="G290" s="108"/>
      <c r="H290" s="290"/>
      <c r="I290" s="312"/>
      <c r="J290" s="357" t="e">
        <f t="shared" si="109"/>
        <v>#DIV/0!</v>
      </c>
    </row>
    <row r="291" spans="1:10" s="12" customFormat="1" ht="31.5" customHeight="1" x14ac:dyDescent="0.25">
      <c r="A291" s="23"/>
      <c r="B291" s="141"/>
      <c r="C291" s="129"/>
      <c r="D291" s="129"/>
      <c r="E291" s="142"/>
      <c r="F291" s="185" t="s">
        <v>220</v>
      </c>
      <c r="G291" s="150">
        <f>G296</f>
        <v>7521477.4000000004</v>
      </c>
      <c r="H291" s="300">
        <f>H296</f>
        <v>7521477.4000000004</v>
      </c>
      <c r="I291" s="310">
        <f t="shared" ref="I291" si="114">I292+I296</f>
        <v>0</v>
      </c>
      <c r="J291" s="373">
        <f t="shared" si="109"/>
        <v>0</v>
      </c>
    </row>
    <row r="292" spans="1:10" s="12" customFormat="1" ht="22.5" hidden="1" customHeight="1" x14ac:dyDescent="0.25">
      <c r="A292" s="23"/>
      <c r="B292" s="101"/>
      <c r="C292" s="96"/>
      <c r="D292" s="96"/>
      <c r="E292" s="176"/>
      <c r="F292" s="183" t="s">
        <v>250</v>
      </c>
      <c r="G292" s="177">
        <f>SUM(G293:G295)</f>
        <v>0</v>
      </c>
      <c r="H292" s="302">
        <f>SUM(H293:H295)</f>
        <v>0</v>
      </c>
      <c r="I292" s="317">
        <f t="shared" ref="I292" si="115">SUM(I293:I295)</f>
        <v>0</v>
      </c>
      <c r="J292" s="376" t="e">
        <f t="shared" si="109"/>
        <v>#DIV/0!</v>
      </c>
    </row>
    <row r="293" spans="1:10" s="12" customFormat="1" ht="13.5" hidden="1" customHeight="1" x14ac:dyDescent="0.25">
      <c r="A293" s="23"/>
      <c r="B293" s="534" t="s">
        <v>58</v>
      </c>
      <c r="C293" s="517"/>
      <c r="D293" s="517" t="s">
        <v>303</v>
      </c>
      <c r="E293" s="518" t="s">
        <v>26</v>
      </c>
      <c r="F293" s="182"/>
      <c r="G293" s="162"/>
      <c r="H293" s="304"/>
      <c r="I293" s="319"/>
      <c r="J293" s="357" t="e">
        <f t="shared" si="109"/>
        <v>#DIV/0!</v>
      </c>
    </row>
    <row r="294" spans="1:10" s="12" customFormat="1" ht="13.5" hidden="1" customHeight="1" x14ac:dyDescent="0.25">
      <c r="A294" s="23"/>
      <c r="B294" s="503"/>
      <c r="C294" s="506"/>
      <c r="D294" s="506"/>
      <c r="E294" s="509"/>
      <c r="F294" s="182" t="s">
        <v>7</v>
      </c>
      <c r="G294" s="162"/>
      <c r="H294" s="304"/>
      <c r="I294" s="319"/>
      <c r="J294" s="357" t="e">
        <f t="shared" si="109"/>
        <v>#DIV/0!</v>
      </c>
    </row>
    <row r="295" spans="1:10" s="12" customFormat="1" ht="14.25" hidden="1" customHeight="1" x14ac:dyDescent="0.25">
      <c r="A295" s="23"/>
      <c r="B295" s="529"/>
      <c r="C295" s="514"/>
      <c r="D295" s="514"/>
      <c r="E295" s="515"/>
      <c r="F295" s="182" t="s">
        <v>9</v>
      </c>
      <c r="G295" s="108"/>
      <c r="H295" s="290"/>
      <c r="I295" s="312"/>
      <c r="J295" s="357" t="e">
        <f t="shared" si="109"/>
        <v>#DIV/0!</v>
      </c>
    </row>
    <row r="296" spans="1:10" s="13" customFormat="1" ht="63.75" customHeight="1" x14ac:dyDescent="0.25">
      <c r="A296" s="24"/>
      <c r="B296" s="138"/>
      <c r="C296" s="128"/>
      <c r="D296" s="128"/>
      <c r="E296" s="139"/>
      <c r="F296" s="181" t="s">
        <v>308</v>
      </c>
      <c r="G296" s="115">
        <f>G297</f>
        <v>7521477.4000000004</v>
      </c>
      <c r="H296" s="296">
        <f>H297</f>
        <v>7521477.4000000004</v>
      </c>
      <c r="I296" s="316">
        <f t="shared" ref="I296" si="116">I297</f>
        <v>0</v>
      </c>
      <c r="J296" s="363">
        <f t="shared" si="109"/>
        <v>0</v>
      </c>
    </row>
    <row r="297" spans="1:10" s="15" customFormat="1" ht="16.5" customHeight="1" x14ac:dyDescent="0.25">
      <c r="A297" s="26"/>
      <c r="B297" s="17" t="s">
        <v>58</v>
      </c>
      <c r="C297" s="14"/>
      <c r="D297" s="14" t="s">
        <v>393</v>
      </c>
      <c r="E297" s="120" t="s">
        <v>26</v>
      </c>
      <c r="F297" s="182"/>
      <c r="G297" s="108">
        <v>7521477.4000000004</v>
      </c>
      <c r="H297" s="290">
        <v>7521477.4000000004</v>
      </c>
      <c r="I297" s="312">
        <v>0</v>
      </c>
      <c r="J297" s="357">
        <f t="shared" si="109"/>
        <v>0</v>
      </c>
    </row>
    <row r="298" spans="1:10" s="15" customFormat="1" ht="36" customHeight="1" x14ac:dyDescent="0.25">
      <c r="A298" s="26"/>
      <c r="B298" s="141"/>
      <c r="C298" s="129"/>
      <c r="D298" s="129"/>
      <c r="E298" s="142"/>
      <c r="F298" s="185" t="s">
        <v>310</v>
      </c>
      <c r="G298" s="150">
        <f>G299</f>
        <v>24119589.059999999</v>
      </c>
      <c r="H298" s="300">
        <f>H299</f>
        <v>24119589.059999999</v>
      </c>
      <c r="I298" s="310">
        <f t="shared" ref="I298:I299" si="117">I299</f>
        <v>0</v>
      </c>
      <c r="J298" s="373">
        <f t="shared" si="109"/>
        <v>0</v>
      </c>
    </row>
    <row r="299" spans="1:10" s="15" customFormat="1" ht="50.25" customHeight="1" x14ac:dyDescent="0.25">
      <c r="A299" s="26"/>
      <c r="B299" s="138"/>
      <c r="C299" s="128"/>
      <c r="D299" s="128"/>
      <c r="E299" s="139"/>
      <c r="F299" s="181" t="s">
        <v>311</v>
      </c>
      <c r="G299" s="115">
        <f>G300</f>
        <v>24119589.059999999</v>
      </c>
      <c r="H299" s="296">
        <f>H300</f>
        <v>24119589.059999999</v>
      </c>
      <c r="I299" s="316">
        <f t="shared" si="117"/>
        <v>0</v>
      </c>
      <c r="J299" s="363">
        <f t="shared" si="109"/>
        <v>0</v>
      </c>
    </row>
    <row r="300" spans="1:10" s="15" customFormat="1" ht="16.5" customHeight="1" x14ac:dyDescent="0.25">
      <c r="A300" s="26"/>
      <c r="B300" s="85" t="s">
        <v>58</v>
      </c>
      <c r="C300" s="87"/>
      <c r="D300" s="87" t="s">
        <v>394</v>
      </c>
      <c r="E300" s="145" t="s">
        <v>66</v>
      </c>
      <c r="F300" s="189"/>
      <c r="G300" s="107">
        <v>24119589.059999999</v>
      </c>
      <c r="H300" s="289">
        <v>24119589.059999999</v>
      </c>
      <c r="I300" s="312">
        <v>0</v>
      </c>
      <c r="J300" s="357">
        <f t="shared" si="109"/>
        <v>0</v>
      </c>
    </row>
    <row r="301" spans="1:10" s="15" customFormat="1" ht="33.75" customHeight="1" x14ac:dyDescent="0.25">
      <c r="A301" s="26"/>
      <c r="B301" s="141"/>
      <c r="C301" s="129"/>
      <c r="D301" s="129"/>
      <c r="E301" s="142"/>
      <c r="F301" s="185" t="s">
        <v>298</v>
      </c>
      <c r="G301" s="150">
        <f>G302</f>
        <v>114179196.23</v>
      </c>
      <c r="H301" s="300">
        <f>H302</f>
        <v>114179196.23</v>
      </c>
      <c r="I301" s="310">
        <f t="shared" ref="I301" si="118">I302</f>
        <v>0</v>
      </c>
      <c r="J301" s="373">
        <f t="shared" si="109"/>
        <v>0</v>
      </c>
    </row>
    <row r="302" spans="1:10" s="15" customFormat="1" ht="23.25" customHeight="1" x14ac:dyDescent="0.25">
      <c r="A302" s="26"/>
      <c r="B302" s="138"/>
      <c r="C302" s="128"/>
      <c r="D302" s="128"/>
      <c r="E302" s="139"/>
      <c r="F302" s="181" t="s">
        <v>299</v>
      </c>
      <c r="G302" s="115">
        <f>G303</f>
        <v>114179196.23</v>
      </c>
      <c r="H302" s="296">
        <f>H303</f>
        <v>114179196.23</v>
      </c>
      <c r="I302" s="316">
        <f t="shared" ref="I302" si="119">I303</f>
        <v>0</v>
      </c>
      <c r="J302" s="363">
        <f t="shared" si="109"/>
        <v>0</v>
      </c>
    </row>
    <row r="303" spans="1:10" s="15" customFormat="1" ht="18" customHeight="1" thickBot="1" x14ac:dyDescent="0.3">
      <c r="A303" s="26"/>
      <c r="B303" s="85" t="s">
        <v>58</v>
      </c>
      <c r="C303" s="87"/>
      <c r="D303" s="87" t="s">
        <v>395</v>
      </c>
      <c r="E303" s="145" t="s">
        <v>26</v>
      </c>
      <c r="F303" s="189"/>
      <c r="G303" s="107">
        <v>114179196.23</v>
      </c>
      <c r="H303" s="289">
        <v>114179196.23</v>
      </c>
      <c r="I303" s="332">
        <v>0</v>
      </c>
      <c r="J303" s="354">
        <f t="shared" si="109"/>
        <v>0</v>
      </c>
    </row>
    <row r="304" spans="1:10" s="15" customFormat="1" ht="32.25" customHeight="1" thickBot="1" x14ac:dyDescent="0.3">
      <c r="A304" s="26"/>
      <c r="B304" s="66"/>
      <c r="C304" s="67"/>
      <c r="D304" s="67"/>
      <c r="E304" s="68"/>
      <c r="F304" s="190" t="s">
        <v>251</v>
      </c>
      <c r="G304" s="105">
        <f>G305+G309+G311</f>
        <v>1130452837.01</v>
      </c>
      <c r="H304" s="287">
        <f>H305+H309+H311</f>
        <v>1130452837.01</v>
      </c>
      <c r="I304" s="326">
        <f t="shared" ref="I304" si="120">I305+I309+I311</f>
        <v>0</v>
      </c>
      <c r="J304" s="355">
        <f t="shared" si="109"/>
        <v>0</v>
      </c>
    </row>
    <row r="305" spans="1:10" s="15" customFormat="1" ht="19.5" customHeight="1" x14ac:dyDescent="0.25">
      <c r="A305" s="26"/>
      <c r="B305" s="146"/>
      <c r="C305" s="147"/>
      <c r="D305" s="147"/>
      <c r="E305" s="148"/>
      <c r="F305" s="170" t="s">
        <v>214</v>
      </c>
      <c r="G305" s="151">
        <f>SUM(G306:G308)</f>
        <v>6000000</v>
      </c>
      <c r="H305" s="178">
        <f>SUM(H306:H308)</f>
        <v>6000000</v>
      </c>
      <c r="I305" s="344">
        <f t="shared" ref="I305" si="121">SUM(I306:I308)</f>
        <v>0</v>
      </c>
      <c r="J305" s="374">
        <f t="shared" si="109"/>
        <v>0</v>
      </c>
    </row>
    <row r="306" spans="1:10" s="15" customFormat="1" ht="12.75" customHeight="1" x14ac:dyDescent="0.25">
      <c r="A306" s="26"/>
      <c r="B306" s="21" t="s">
        <v>54</v>
      </c>
      <c r="C306" s="22"/>
      <c r="D306" s="22" t="s">
        <v>396</v>
      </c>
      <c r="E306" s="199" t="s">
        <v>22</v>
      </c>
      <c r="F306" s="191"/>
      <c r="G306" s="108">
        <v>6000000</v>
      </c>
      <c r="H306" s="290">
        <v>6000000</v>
      </c>
      <c r="I306" s="312">
        <v>0</v>
      </c>
      <c r="J306" s="357">
        <f t="shared" si="109"/>
        <v>0</v>
      </c>
    </row>
    <row r="307" spans="1:10" s="15" customFormat="1" ht="12.75" hidden="1" customHeight="1" x14ac:dyDescent="0.25">
      <c r="A307" s="26"/>
      <c r="B307" s="21" t="s">
        <v>54</v>
      </c>
      <c r="C307" s="22"/>
      <c r="D307" s="22" t="s">
        <v>301</v>
      </c>
      <c r="E307" s="199" t="s">
        <v>22</v>
      </c>
      <c r="F307" s="191"/>
      <c r="G307" s="108">
        <v>0</v>
      </c>
      <c r="H307" s="290">
        <v>0</v>
      </c>
      <c r="I307" s="312"/>
      <c r="J307" s="357" t="e">
        <f t="shared" si="109"/>
        <v>#DIV/0!</v>
      </c>
    </row>
    <row r="308" spans="1:10" s="15" customFormat="1" ht="12.75" hidden="1" customHeight="1" x14ac:dyDescent="0.25">
      <c r="A308" s="26"/>
      <c r="B308" s="21" t="s">
        <v>54</v>
      </c>
      <c r="C308" s="22"/>
      <c r="D308" s="22" t="s">
        <v>302</v>
      </c>
      <c r="E308" s="199" t="s">
        <v>22</v>
      </c>
      <c r="F308" s="182"/>
      <c r="G308" s="108">
        <v>0</v>
      </c>
      <c r="H308" s="290">
        <v>0</v>
      </c>
      <c r="I308" s="312"/>
      <c r="J308" s="357" t="e">
        <f t="shared" si="109"/>
        <v>#DIV/0!</v>
      </c>
    </row>
    <row r="309" spans="1:10" s="15" customFormat="1" ht="18" customHeight="1" x14ac:dyDescent="0.25">
      <c r="A309" s="26"/>
      <c r="B309" s="146"/>
      <c r="C309" s="147"/>
      <c r="D309" s="147"/>
      <c r="E309" s="148"/>
      <c r="F309" s="170" t="s">
        <v>300</v>
      </c>
      <c r="G309" s="151">
        <f>G310</f>
        <v>343434343.43000001</v>
      </c>
      <c r="H309" s="178">
        <f>H310</f>
        <v>343434343.43000001</v>
      </c>
      <c r="I309" s="316">
        <f t="shared" ref="I309" si="122">I310</f>
        <v>0</v>
      </c>
      <c r="J309" s="363">
        <f t="shared" si="109"/>
        <v>0</v>
      </c>
    </row>
    <row r="310" spans="1:10" s="15" customFormat="1" ht="12.75" customHeight="1" x14ac:dyDescent="0.25">
      <c r="A310" s="26"/>
      <c r="B310" s="21" t="s">
        <v>54</v>
      </c>
      <c r="C310" s="22"/>
      <c r="D310" s="22" t="s">
        <v>397</v>
      </c>
      <c r="E310" s="199" t="s">
        <v>22</v>
      </c>
      <c r="F310" s="192"/>
      <c r="G310" s="108">
        <v>343434343.43000001</v>
      </c>
      <c r="H310" s="290">
        <v>343434343.43000001</v>
      </c>
      <c r="I310" s="312">
        <v>0</v>
      </c>
      <c r="J310" s="357">
        <f t="shared" si="109"/>
        <v>0</v>
      </c>
    </row>
    <row r="311" spans="1:10" s="15" customFormat="1" ht="18.75" customHeight="1" x14ac:dyDescent="0.25">
      <c r="A311" s="26"/>
      <c r="B311" s="146"/>
      <c r="C311" s="147"/>
      <c r="D311" s="147"/>
      <c r="E311" s="148"/>
      <c r="F311" s="170" t="s">
        <v>57</v>
      </c>
      <c r="G311" s="151">
        <f>G312+G313</f>
        <v>781018493.57999992</v>
      </c>
      <c r="H311" s="178">
        <f>H312+H313</f>
        <v>781018493.57999992</v>
      </c>
      <c r="I311" s="316">
        <f t="shared" ref="I311" si="123">I312+I313</f>
        <v>0</v>
      </c>
      <c r="J311" s="363">
        <f t="shared" si="109"/>
        <v>0</v>
      </c>
    </row>
    <row r="312" spans="1:10" s="15" customFormat="1" ht="12" customHeight="1" x14ac:dyDescent="0.25">
      <c r="A312" s="26"/>
      <c r="B312" s="21" t="s">
        <v>54</v>
      </c>
      <c r="C312" s="22"/>
      <c r="D312" s="22" t="s">
        <v>309</v>
      </c>
      <c r="E312" s="199" t="s">
        <v>22</v>
      </c>
      <c r="F312" s="186"/>
      <c r="G312" s="111">
        <v>414807876.76999998</v>
      </c>
      <c r="H312" s="301">
        <v>414807876.76999998</v>
      </c>
      <c r="I312" s="312">
        <v>0</v>
      </c>
      <c r="J312" s="357">
        <f t="shared" si="109"/>
        <v>0</v>
      </c>
    </row>
    <row r="313" spans="1:10" s="15" customFormat="1" ht="12.75" customHeight="1" thickBot="1" x14ac:dyDescent="0.3">
      <c r="A313" s="26"/>
      <c r="B313" s="200" t="s">
        <v>54</v>
      </c>
      <c r="C313" s="201"/>
      <c r="D313" s="201" t="s">
        <v>59</v>
      </c>
      <c r="E313" s="202" t="s">
        <v>22</v>
      </c>
      <c r="F313" s="193"/>
      <c r="G313" s="149">
        <v>366210616.81</v>
      </c>
      <c r="H313" s="299">
        <v>366210616.81</v>
      </c>
      <c r="I313" s="332">
        <v>0</v>
      </c>
      <c r="J313" s="354">
        <f t="shared" si="109"/>
        <v>0</v>
      </c>
    </row>
    <row r="314" spans="1:10" s="7" customFormat="1" ht="30" customHeight="1" thickBot="1" x14ac:dyDescent="0.3">
      <c r="A314" s="131">
        <v>6</v>
      </c>
      <c r="B314" s="152"/>
      <c r="C314" s="153"/>
      <c r="D314" s="153"/>
      <c r="E314" s="165"/>
      <c r="F314" s="168" t="s">
        <v>272</v>
      </c>
      <c r="G314" s="155">
        <f>G315+G356+G361+G370+G373+G376</f>
        <v>770027225.51999998</v>
      </c>
      <c r="H314" s="160">
        <f>H315+H356+H361+H370+H373+H376</f>
        <v>770027225.51999998</v>
      </c>
      <c r="I314" s="339">
        <f>I315+I356+I361+I370+I373+I376</f>
        <v>17249748.030000001</v>
      </c>
      <c r="J314" s="359">
        <f>I314/H314</f>
        <v>2.2401478101441455E-2</v>
      </c>
    </row>
    <row r="315" spans="1:10" s="8" customFormat="1" ht="32.25" customHeight="1" x14ac:dyDescent="0.25">
      <c r="A315" s="52"/>
      <c r="B315" s="209"/>
      <c r="C315" s="210"/>
      <c r="D315" s="210"/>
      <c r="E315" s="211"/>
      <c r="F315" s="252" t="s">
        <v>221</v>
      </c>
      <c r="G315" s="234">
        <f>G316+G318+G320+G322+G324+G334</f>
        <v>669594588.13</v>
      </c>
      <c r="H315" s="309">
        <f>H316+H318+H320+H322+H324+H334</f>
        <v>669594588.13</v>
      </c>
      <c r="I315" s="338">
        <f t="shared" ref="I315" si="124">I316+I318+I320+I322+I324+I334</f>
        <v>14970777.5</v>
      </c>
      <c r="J315" s="360">
        <f t="shared" ref="J315:J378" si="125">I315/H315</f>
        <v>2.2357972667923449E-2</v>
      </c>
    </row>
    <row r="316" spans="1:10" s="25" customFormat="1" ht="17.25" customHeight="1" x14ac:dyDescent="0.25">
      <c r="A316" s="24"/>
      <c r="B316" s="146"/>
      <c r="C316" s="147"/>
      <c r="D316" s="147"/>
      <c r="E316" s="148"/>
      <c r="F316" s="170" t="s">
        <v>121</v>
      </c>
      <c r="G316" s="151">
        <f>G317</f>
        <v>266896073</v>
      </c>
      <c r="H316" s="178">
        <f>H317</f>
        <v>266896073</v>
      </c>
      <c r="I316" s="316">
        <f t="shared" ref="I316" si="126">I317</f>
        <v>5467915.9199999999</v>
      </c>
      <c r="J316" s="363">
        <f t="shared" si="125"/>
        <v>2.0487060219878169E-2</v>
      </c>
    </row>
    <row r="317" spans="1:10" s="6" customFormat="1" ht="16.5" customHeight="1" x14ac:dyDescent="0.25">
      <c r="A317" s="26"/>
      <c r="B317" s="19" t="s">
        <v>91</v>
      </c>
      <c r="C317" s="14"/>
      <c r="D317" s="14" t="s">
        <v>398</v>
      </c>
      <c r="E317" s="120" t="s">
        <v>26</v>
      </c>
      <c r="F317" s="192"/>
      <c r="G317" s="108">
        <v>266896073</v>
      </c>
      <c r="H317" s="290">
        <v>266896073</v>
      </c>
      <c r="I317" s="312">
        <v>5467915.9199999999</v>
      </c>
      <c r="J317" s="357">
        <f t="shared" si="125"/>
        <v>2.0487060219878169E-2</v>
      </c>
    </row>
    <row r="318" spans="1:10" s="25" customFormat="1" ht="15" customHeight="1" x14ac:dyDescent="0.25">
      <c r="A318" s="24"/>
      <c r="B318" s="146"/>
      <c r="C318" s="147"/>
      <c r="D318" s="147"/>
      <c r="E318" s="148"/>
      <c r="F318" s="170" t="s">
        <v>122</v>
      </c>
      <c r="G318" s="151">
        <f>G319</f>
        <v>114652696.13</v>
      </c>
      <c r="H318" s="178">
        <f>H319</f>
        <v>114652696.13</v>
      </c>
      <c r="I318" s="316">
        <f t="shared" ref="I318" si="127">I319</f>
        <v>2136553</v>
      </c>
      <c r="J318" s="363">
        <f t="shared" si="125"/>
        <v>1.8635000066439346E-2</v>
      </c>
    </row>
    <row r="319" spans="1:10" s="6" customFormat="1" ht="15.75" customHeight="1" x14ac:dyDescent="0.25">
      <c r="A319" s="26"/>
      <c r="B319" s="19" t="s">
        <v>91</v>
      </c>
      <c r="C319" s="14"/>
      <c r="D319" s="14" t="s">
        <v>399</v>
      </c>
      <c r="E319" s="120" t="s">
        <v>26</v>
      </c>
      <c r="F319" s="258"/>
      <c r="G319" s="108">
        <v>114652696.13</v>
      </c>
      <c r="H319" s="290">
        <v>114652696.13</v>
      </c>
      <c r="I319" s="312">
        <v>2136553</v>
      </c>
      <c r="J319" s="357">
        <f t="shared" si="125"/>
        <v>1.8635000066439346E-2</v>
      </c>
    </row>
    <row r="320" spans="1:10" s="25" customFormat="1" ht="15" customHeight="1" x14ac:dyDescent="0.25">
      <c r="A320" s="24"/>
      <c r="B320" s="146"/>
      <c r="C320" s="147"/>
      <c r="D320" s="147"/>
      <c r="E320" s="148"/>
      <c r="F320" s="170" t="s">
        <v>124</v>
      </c>
      <c r="G320" s="151">
        <f>G321</f>
        <v>81978176</v>
      </c>
      <c r="H320" s="178">
        <f>H321</f>
        <v>81978176</v>
      </c>
      <c r="I320" s="316">
        <f t="shared" ref="I320" si="128">I321</f>
        <v>1252893</v>
      </c>
      <c r="J320" s="363">
        <f t="shared" si="125"/>
        <v>1.5283250508037652E-2</v>
      </c>
    </row>
    <row r="321" spans="1:10" s="6" customFormat="1" ht="16.5" customHeight="1" x14ac:dyDescent="0.25">
      <c r="A321" s="26"/>
      <c r="B321" s="19" t="s">
        <v>91</v>
      </c>
      <c r="C321" s="14"/>
      <c r="D321" s="14" t="s">
        <v>400</v>
      </c>
      <c r="E321" s="120" t="s">
        <v>26</v>
      </c>
      <c r="F321" s="259"/>
      <c r="G321" s="108">
        <v>81978176</v>
      </c>
      <c r="H321" s="290">
        <v>81978176</v>
      </c>
      <c r="I321" s="312">
        <v>1252893</v>
      </c>
      <c r="J321" s="357">
        <f t="shared" si="125"/>
        <v>1.5283250508037652E-2</v>
      </c>
    </row>
    <row r="322" spans="1:10" s="25" customFormat="1" ht="15" customHeight="1" x14ac:dyDescent="0.25">
      <c r="A322" s="24"/>
      <c r="B322" s="146"/>
      <c r="C322" s="147"/>
      <c r="D322" s="147"/>
      <c r="E322" s="148"/>
      <c r="F322" s="170" t="s">
        <v>125</v>
      </c>
      <c r="G322" s="151">
        <f>G323</f>
        <v>175143593</v>
      </c>
      <c r="H322" s="178">
        <f>H323</f>
        <v>175143593</v>
      </c>
      <c r="I322" s="316">
        <f t="shared" ref="I322" si="129">I323</f>
        <v>4517922.58</v>
      </c>
      <c r="J322" s="363">
        <f t="shared" si="125"/>
        <v>2.5795534410442293E-2</v>
      </c>
    </row>
    <row r="323" spans="1:10" s="15" customFormat="1" ht="15.75" customHeight="1" x14ac:dyDescent="0.25">
      <c r="A323" s="26"/>
      <c r="B323" s="17" t="s">
        <v>91</v>
      </c>
      <c r="C323" s="14"/>
      <c r="D323" s="14" t="s">
        <v>401</v>
      </c>
      <c r="E323" s="120" t="s">
        <v>26</v>
      </c>
      <c r="F323" s="192"/>
      <c r="G323" s="108">
        <v>175143593</v>
      </c>
      <c r="H323" s="290">
        <v>175143593</v>
      </c>
      <c r="I323" s="312">
        <v>4517922.58</v>
      </c>
      <c r="J323" s="357">
        <f t="shared" si="125"/>
        <v>2.5795534410442293E-2</v>
      </c>
    </row>
    <row r="324" spans="1:10" s="25" customFormat="1" ht="15" customHeight="1" x14ac:dyDescent="0.25">
      <c r="A324" s="24"/>
      <c r="B324" s="146"/>
      <c r="C324" s="147"/>
      <c r="D324" s="147"/>
      <c r="E324" s="148"/>
      <c r="F324" s="170" t="s">
        <v>126</v>
      </c>
      <c r="G324" s="151">
        <f>G325</f>
        <v>29587030</v>
      </c>
      <c r="H324" s="178">
        <f>H325</f>
        <v>29587030</v>
      </c>
      <c r="I324" s="316">
        <f t="shared" ref="I324" si="130">I325</f>
        <v>1595493</v>
      </c>
      <c r="J324" s="363">
        <f t="shared" si="125"/>
        <v>5.3925419347599271E-2</v>
      </c>
    </row>
    <row r="325" spans="1:10" s="6" customFormat="1" ht="16.5" customHeight="1" x14ac:dyDescent="0.25">
      <c r="A325" s="26"/>
      <c r="B325" s="17" t="s">
        <v>91</v>
      </c>
      <c r="C325" s="14"/>
      <c r="D325" s="14" t="s">
        <v>402</v>
      </c>
      <c r="E325" s="120" t="s">
        <v>143</v>
      </c>
      <c r="F325" s="259"/>
      <c r="G325" s="108">
        <v>29587030</v>
      </c>
      <c r="H325" s="290">
        <v>29587030</v>
      </c>
      <c r="I325" s="312">
        <v>1595493</v>
      </c>
      <c r="J325" s="357">
        <f t="shared" si="125"/>
        <v>5.3925419347599271E-2</v>
      </c>
    </row>
    <row r="326" spans="1:10" s="25" customFormat="1" ht="30" hidden="1" customHeight="1" x14ac:dyDescent="0.25">
      <c r="A326" s="24"/>
      <c r="B326" s="163"/>
      <c r="C326" s="164"/>
      <c r="D326" s="164"/>
      <c r="E326" s="194"/>
      <c r="F326" s="183" t="s">
        <v>21</v>
      </c>
      <c r="G326" s="177">
        <f t="shared" ref="G326:I326" si="131">G327+G328</f>
        <v>0</v>
      </c>
      <c r="H326" s="302">
        <f t="shared" ref="H326" si="132">H327+H328</f>
        <v>0</v>
      </c>
      <c r="I326" s="317">
        <f t="shared" si="131"/>
        <v>0</v>
      </c>
      <c r="J326" s="376" t="e">
        <f t="shared" si="125"/>
        <v>#DIV/0!</v>
      </c>
    </row>
    <row r="327" spans="1:10" s="6" customFormat="1" ht="12.75" hidden="1" customHeight="1" x14ac:dyDescent="0.25">
      <c r="A327" s="26"/>
      <c r="B327" s="17" t="s">
        <v>91</v>
      </c>
      <c r="C327" s="14" t="s">
        <v>85</v>
      </c>
      <c r="D327" s="14" t="s">
        <v>127</v>
      </c>
      <c r="E327" s="120" t="s">
        <v>128</v>
      </c>
      <c r="F327" s="259"/>
      <c r="G327" s="108"/>
      <c r="H327" s="290"/>
      <c r="I327" s="312"/>
      <c r="J327" s="357" t="e">
        <f t="shared" si="125"/>
        <v>#DIV/0!</v>
      </c>
    </row>
    <row r="328" spans="1:10" s="6" customFormat="1" ht="12.75" hidden="1" customHeight="1" x14ac:dyDescent="0.25">
      <c r="A328" s="26"/>
      <c r="B328" s="17" t="s">
        <v>54</v>
      </c>
      <c r="C328" s="14" t="s">
        <v>85</v>
      </c>
      <c r="D328" s="14" t="s">
        <v>127</v>
      </c>
      <c r="E328" s="120" t="s">
        <v>128</v>
      </c>
      <c r="F328" s="182"/>
      <c r="G328" s="108"/>
      <c r="H328" s="290"/>
      <c r="I328" s="312"/>
      <c r="J328" s="357" t="e">
        <f t="shared" si="125"/>
        <v>#DIV/0!</v>
      </c>
    </row>
    <row r="329" spans="1:10" s="25" customFormat="1" ht="45" hidden="1" customHeight="1" x14ac:dyDescent="0.25">
      <c r="A329" s="24"/>
      <c r="B329" s="203"/>
      <c r="C329" s="74"/>
      <c r="D329" s="74"/>
      <c r="E329" s="212"/>
      <c r="F329" s="183" t="s">
        <v>129</v>
      </c>
      <c r="G329" s="177">
        <f>SUM(G330:G333)</f>
        <v>0</v>
      </c>
      <c r="H329" s="302">
        <f>SUM(H330:H333)</f>
        <v>0</v>
      </c>
      <c r="I329" s="317">
        <f>SUM(I330:I333)</f>
        <v>0</v>
      </c>
      <c r="J329" s="376" t="e">
        <f t="shared" si="125"/>
        <v>#DIV/0!</v>
      </c>
    </row>
    <row r="330" spans="1:10" s="6" customFormat="1" ht="12.75" hidden="1" customHeight="1" x14ac:dyDescent="0.25">
      <c r="A330" s="26"/>
      <c r="B330" s="511" t="s">
        <v>91</v>
      </c>
      <c r="C330" s="505" t="s">
        <v>85</v>
      </c>
      <c r="D330" s="505" t="s">
        <v>130</v>
      </c>
      <c r="E330" s="508" t="s">
        <v>66</v>
      </c>
      <c r="F330" s="192"/>
      <c r="G330" s="108"/>
      <c r="H330" s="290"/>
      <c r="I330" s="312"/>
      <c r="J330" s="357" t="e">
        <f t="shared" si="125"/>
        <v>#DIV/0!</v>
      </c>
    </row>
    <row r="331" spans="1:10" s="6" customFormat="1" ht="12.75" hidden="1" customHeight="1" x14ac:dyDescent="0.25">
      <c r="A331" s="26"/>
      <c r="B331" s="528"/>
      <c r="C331" s="507"/>
      <c r="D331" s="507"/>
      <c r="E331" s="510"/>
      <c r="F331" s="192" t="s">
        <v>7</v>
      </c>
      <c r="G331" s="108"/>
      <c r="H331" s="290"/>
      <c r="I331" s="312"/>
      <c r="J331" s="357" t="e">
        <f t="shared" si="125"/>
        <v>#DIV/0!</v>
      </c>
    </row>
    <row r="332" spans="1:10" s="6" customFormat="1" ht="12.75" hidden="1" customHeight="1" x14ac:dyDescent="0.25">
      <c r="A332" s="26"/>
      <c r="B332" s="511" t="s">
        <v>91</v>
      </c>
      <c r="C332" s="505" t="s">
        <v>123</v>
      </c>
      <c r="D332" s="505" t="s">
        <v>130</v>
      </c>
      <c r="E332" s="508" t="s">
        <v>26</v>
      </c>
      <c r="F332" s="192"/>
      <c r="G332" s="108"/>
      <c r="H332" s="290"/>
      <c r="I332" s="312"/>
      <c r="J332" s="357" t="e">
        <f t="shared" si="125"/>
        <v>#DIV/0!</v>
      </c>
    </row>
    <row r="333" spans="1:10" s="6" customFormat="1" ht="12.75" hidden="1" customHeight="1" x14ac:dyDescent="0.25">
      <c r="A333" s="26"/>
      <c r="B333" s="528"/>
      <c r="C333" s="507"/>
      <c r="D333" s="507"/>
      <c r="E333" s="510"/>
      <c r="F333" s="192" t="s">
        <v>7</v>
      </c>
      <c r="G333" s="108"/>
      <c r="H333" s="290"/>
      <c r="I333" s="312"/>
      <c r="J333" s="357" t="e">
        <f t="shared" si="125"/>
        <v>#DIV/0!</v>
      </c>
    </row>
    <row r="334" spans="1:10" s="25" customFormat="1" ht="18" customHeight="1" x14ac:dyDescent="0.25">
      <c r="A334" s="24"/>
      <c r="B334" s="146"/>
      <c r="C334" s="147"/>
      <c r="D334" s="147"/>
      <c r="E334" s="148"/>
      <c r="F334" s="170" t="s">
        <v>142</v>
      </c>
      <c r="G334" s="151">
        <f>G335</f>
        <v>1337020</v>
      </c>
      <c r="H334" s="178">
        <f>H335</f>
        <v>1337020</v>
      </c>
      <c r="I334" s="316">
        <f t="shared" ref="I334" si="133">I335</f>
        <v>0</v>
      </c>
      <c r="J334" s="363">
        <f t="shared" si="125"/>
        <v>0</v>
      </c>
    </row>
    <row r="335" spans="1:10" s="6" customFormat="1" ht="15.75" customHeight="1" x14ac:dyDescent="0.25">
      <c r="A335" s="26"/>
      <c r="B335" s="17" t="s">
        <v>91</v>
      </c>
      <c r="C335" s="14"/>
      <c r="D335" s="14" t="s">
        <v>403</v>
      </c>
      <c r="E335" s="120" t="s">
        <v>26</v>
      </c>
      <c r="F335" s="192"/>
      <c r="G335" s="108">
        <v>1337020</v>
      </c>
      <c r="H335" s="290">
        <v>1337020</v>
      </c>
      <c r="I335" s="312">
        <v>0</v>
      </c>
      <c r="J335" s="357">
        <f t="shared" si="125"/>
        <v>0</v>
      </c>
    </row>
    <row r="336" spans="1:10" s="25" customFormat="1" ht="15" hidden="1" customHeight="1" x14ac:dyDescent="0.25">
      <c r="A336" s="24"/>
      <c r="B336" s="204"/>
      <c r="C336" s="205"/>
      <c r="D336" s="205"/>
      <c r="E336" s="206"/>
      <c r="F336" s="260" t="s">
        <v>131</v>
      </c>
      <c r="G336" s="207">
        <f t="shared" ref="G336:I336" si="134">SUM(G337:G339)</f>
        <v>0</v>
      </c>
      <c r="H336" s="305">
        <f t="shared" ref="H336" si="135">SUM(H337:H339)</f>
        <v>0</v>
      </c>
      <c r="I336" s="317">
        <f t="shared" si="134"/>
        <v>0</v>
      </c>
      <c r="J336" s="376" t="e">
        <f t="shared" si="125"/>
        <v>#DIV/0!</v>
      </c>
    </row>
    <row r="337" spans="1:10" s="6" customFormat="1" ht="12.75" hidden="1" customHeight="1" x14ac:dyDescent="0.25">
      <c r="A337" s="26"/>
      <c r="B337" s="516" t="s">
        <v>91</v>
      </c>
      <c r="C337" s="517" t="s">
        <v>85</v>
      </c>
      <c r="D337" s="517" t="s">
        <v>132</v>
      </c>
      <c r="E337" s="518" t="s">
        <v>26</v>
      </c>
      <c r="F337" s="192"/>
      <c r="G337" s="114"/>
      <c r="H337" s="295"/>
      <c r="I337" s="315"/>
      <c r="J337" s="362" t="e">
        <f t="shared" si="125"/>
        <v>#DIV/0!</v>
      </c>
    </row>
    <row r="338" spans="1:10" s="6" customFormat="1" ht="12.75" hidden="1" customHeight="1" x14ac:dyDescent="0.25">
      <c r="A338" s="26"/>
      <c r="B338" s="512"/>
      <c r="C338" s="506"/>
      <c r="D338" s="506"/>
      <c r="E338" s="509"/>
      <c r="F338" s="192" t="s">
        <v>7</v>
      </c>
      <c r="G338" s="114"/>
      <c r="H338" s="295"/>
      <c r="I338" s="315"/>
      <c r="J338" s="362" t="e">
        <f t="shared" si="125"/>
        <v>#DIV/0!</v>
      </c>
    </row>
    <row r="339" spans="1:10" s="6" customFormat="1" ht="12.75" hidden="1" customHeight="1" x14ac:dyDescent="0.25">
      <c r="A339" s="26"/>
      <c r="B339" s="512"/>
      <c r="C339" s="506"/>
      <c r="D339" s="506"/>
      <c r="E339" s="509"/>
      <c r="F339" s="192" t="s">
        <v>9</v>
      </c>
      <c r="G339" s="114"/>
      <c r="H339" s="295"/>
      <c r="I339" s="315"/>
      <c r="J339" s="362" t="e">
        <f t="shared" si="125"/>
        <v>#DIV/0!</v>
      </c>
    </row>
    <row r="340" spans="1:10" s="25" customFormat="1" ht="30" hidden="1" customHeight="1" x14ac:dyDescent="0.25">
      <c r="A340" s="24"/>
      <c r="B340" s="204"/>
      <c r="C340" s="205"/>
      <c r="D340" s="205"/>
      <c r="E340" s="206"/>
      <c r="F340" s="260" t="s">
        <v>37</v>
      </c>
      <c r="G340" s="207">
        <f t="shared" ref="G340:I340" si="136">SUM(G341:G355)</f>
        <v>0</v>
      </c>
      <c r="H340" s="305">
        <f t="shared" ref="H340" si="137">SUM(H341:H355)</f>
        <v>0</v>
      </c>
      <c r="I340" s="317">
        <f t="shared" si="136"/>
        <v>0</v>
      </c>
      <c r="J340" s="376" t="e">
        <f t="shared" si="125"/>
        <v>#DIV/0!</v>
      </c>
    </row>
    <row r="341" spans="1:10" s="6" customFormat="1" ht="12.75" hidden="1" customHeight="1" x14ac:dyDescent="0.25">
      <c r="A341" s="26"/>
      <c r="B341" s="516" t="s">
        <v>91</v>
      </c>
      <c r="C341" s="517" t="s">
        <v>85</v>
      </c>
      <c r="D341" s="517" t="s">
        <v>133</v>
      </c>
      <c r="E341" s="518" t="s">
        <v>26</v>
      </c>
      <c r="F341" s="192"/>
      <c r="G341" s="108"/>
      <c r="H341" s="290"/>
      <c r="I341" s="312"/>
      <c r="J341" s="357" t="e">
        <f t="shared" si="125"/>
        <v>#DIV/0!</v>
      </c>
    </row>
    <row r="342" spans="1:10" s="6" customFormat="1" ht="12.75" hidden="1" customHeight="1" x14ac:dyDescent="0.25">
      <c r="A342" s="26"/>
      <c r="B342" s="512"/>
      <c r="C342" s="506"/>
      <c r="D342" s="506"/>
      <c r="E342" s="509"/>
      <c r="F342" s="192" t="s">
        <v>7</v>
      </c>
      <c r="G342" s="108"/>
      <c r="H342" s="290"/>
      <c r="I342" s="312"/>
      <c r="J342" s="357" t="e">
        <f t="shared" si="125"/>
        <v>#DIV/0!</v>
      </c>
    </row>
    <row r="343" spans="1:10" s="6" customFormat="1" ht="12.75" hidden="1" customHeight="1" x14ac:dyDescent="0.25">
      <c r="A343" s="26"/>
      <c r="B343" s="528"/>
      <c r="C343" s="507"/>
      <c r="D343" s="507"/>
      <c r="E343" s="510"/>
      <c r="F343" s="192" t="s">
        <v>25</v>
      </c>
      <c r="G343" s="108"/>
      <c r="H343" s="290"/>
      <c r="I343" s="312"/>
      <c r="J343" s="357" t="e">
        <f t="shared" si="125"/>
        <v>#DIV/0!</v>
      </c>
    </row>
    <row r="344" spans="1:10" s="6" customFormat="1" ht="12.75" hidden="1" customHeight="1" x14ac:dyDescent="0.25">
      <c r="A344" s="26"/>
      <c r="B344" s="511" t="s">
        <v>91</v>
      </c>
      <c r="C344" s="505" t="s">
        <v>123</v>
      </c>
      <c r="D344" s="505" t="s">
        <v>134</v>
      </c>
      <c r="E344" s="508" t="s">
        <v>26</v>
      </c>
      <c r="F344" s="192"/>
      <c r="G344" s="108"/>
      <c r="H344" s="290"/>
      <c r="I344" s="312"/>
      <c r="J344" s="357" t="e">
        <f t="shared" si="125"/>
        <v>#DIV/0!</v>
      </c>
    </row>
    <row r="345" spans="1:10" s="6" customFormat="1" ht="12.75" hidden="1" customHeight="1" x14ac:dyDescent="0.25">
      <c r="A345" s="26"/>
      <c r="B345" s="512"/>
      <c r="C345" s="506"/>
      <c r="D345" s="506"/>
      <c r="E345" s="509"/>
      <c r="F345" s="192" t="s">
        <v>7</v>
      </c>
      <c r="G345" s="108"/>
      <c r="H345" s="290"/>
      <c r="I345" s="312"/>
      <c r="J345" s="357" t="e">
        <f t="shared" si="125"/>
        <v>#DIV/0!</v>
      </c>
    </row>
    <row r="346" spans="1:10" s="6" customFormat="1" ht="12.75" hidden="1" customHeight="1" x14ac:dyDescent="0.25">
      <c r="A346" s="26"/>
      <c r="B346" s="528"/>
      <c r="C346" s="507"/>
      <c r="D346" s="507"/>
      <c r="E346" s="510"/>
      <c r="F346" s="192" t="s">
        <v>25</v>
      </c>
      <c r="G346" s="108"/>
      <c r="H346" s="290"/>
      <c r="I346" s="312"/>
      <c r="J346" s="357" t="e">
        <f t="shared" si="125"/>
        <v>#DIV/0!</v>
      </c>
    </row>
    <row r="347" spans="1:10" s="6" customFormat="1" ht="12.75" hidden="1" customHeight="1" x14ac:dyDescent="0.25">
      <c r="A347" s="26"/>
      <c r="B347" s="511" t="s">
        <v>91</v>
      </c>
      <c r="C347" s="505" t="s">
        <v>123</v>
      </c>
      <c r="D347" s="505" t="s">
        <v>135</v>
      </c>
      <c r="E347" s="508" t="s">
        <v>26</v>
      </c>
      <c r="F347" s="192"/>
      <c r="G347" s="108"/>
      <c r="H347" s="290"/>
      <c r="I347" s="312"/>
      <c r="J347" s="357" t="e">
        <f t="shared" si="125"/>
        <v>#DIV/0!</v>
      </c>
    </row>
    <row r="348" spans="1:10" s="6" customFormat="1" ht="12.75" hidden="1" customHeight="1" x14ac:dyDescent="0.25">
      <c r="A348" s="26"/>
      <c r="B348" s="512"/>
      <c r="C348" s="506"/>
      <c r="D348" s="506"/>
      <c r="E348" s="509"/>
      <c r="F348" s="192" t="s">
        <v>7</v>
      </c>
      <c r="G348" s="108"/>
      <c r="H348" s="290"/>
      <c r="I348" s="312"/>
      <c r="J348" s="357" t="e">
        <f t="shared" si="125"/>
        <v>#DIV/0!</v>
      </c>
    </row>
    <row r="349" spans="1:10" s="6" customFormat="1" ht="12.75" hidden="1" customHeight="1" x14ac:dyDescent="0.25">
      <c r="A349" s="26"/>
      <c r="B349" s="528"/>
      <c r="C349" s="507"/>
      <c r="D349" s="507"/>
      <c r="E349" s="510"/>
      <c r="F349" s="192" t="s">
        <v>25</v>
      </c>
      <c r="G349" s="108"/>
      <c r="H349" s="290"/>
      <c r="I349" s="312"/>
      <c r="J349" s="357" t="e">
        <f t="shared" si="125"/>
        <v>#DIV/0!</v>
      </c>
    </row>
    <row r="350" spans="1:10" s="6" customFormat="1" ht="12.75" hidden="1" customHeight="1" x14ac:dyDescent="0.25">
      <c r="A350" s="26"/>
      <c r="B350" s="511" t="s">
        <v>91</v>
      </c>
      <c r="C350" s="505" t="s">
        <v>123</v>
      </c>
      <c r="D350" s="505" t="s">
        <v>136</v>
      </c>
      <c r="E350" s="508" t="s">
        <v>26</v>
      </c>
      <c r="F350" s="192"/>
      <c r="G350" s="108"/>
      <c r="H350" s="290"/>
      <c r="I350" s="312"/>
      <c r="J350" s="357" t="e">
        <f t="shared" si="125"/>
        <v>#DIV/0!</v>
      </c>
    </row>
    <row r="351" spans="1:10" s="6" customFormat="1" ht="12.75" hidden="1" customHeight="1" x14ac:dyDescent="0.25">
      <c r="A351" s="26"/>
      <c r="B351" s="512"/>
      <c r="C351" s="506"/>
      <c r="D351" s="506"/>
      <c r="E351" s="509"/>
      <c r="F351" s="192" t="s">
        <v>7</v>
      </c>
      <c r="G351" s="108"/>
      <c r="H351" s="290"/>
      <c r="I351" s="312"/>
      <c r="J351" s="357" t="e">
        <f t="shared" si="125"/>
        <v>#DIV/0!</v>
      </c>
    </row>
    <row r="352" spans="1:10" s="6" customFormat="1" ht="12.75" hidden="1" customHeight="1" x14ac:dyDescent="0.25">
      <c r="A352" s="26"/>
      <c r="B352" s="528"/>
      <c r="C352" s="507"/>
      <c r="D352" s="507"/>
      <c r="E352" s="510"/>
      <c r="F352" s="192" t="s">
        <v>25</v>
      </c>
      <c r="G352" s="108"/>
      <c r="H352" s="290"/>
      <c r="I352" s="312"/>
      <c r="J352" s="357" t="e">
        <f t="shared" si="125"/>
        <v>#DIV/0!</v>
      </c>
    </row>
    <row r="353" spans="1:10" s="6" customFormat="1" ht="12.75" hidden="1" customHeight="1" x14ac:dyDescent="0.25">
      <c r="A353" s="26"/>
      <c r="B353" s="511" t="s">
        <v>91</v>
      </c>
      <c r="C353" s="505" t="s">
        <v>123</v>
      </c>
      <c r="D353" s="505" t="s">
        <v>137</v>
      </c>
      <c r="E353" s="508" t="s">
        <v>26</v>
      </c>
      <c r="F353" s="192"/>
      <c r="G353" s="108"/>
      <c r="H353" s="290"/>
      <c r="I353" s="312"/>
      <c r="J353" s="357" t="e">
        <f t="shared" si="125"/>
        <v>#DIV/0!</v>
      </c>
    </row>
    <row r="354" spans="1:10" s="6" customFormat="1" ht="12.75" hidden="1" customHeight="1" x14ac:dyDescent="0.25">
      <c r="A354" s="26"/>
      <c r="B354" s="512"/>
      <c r="C354" s="506"/>
      <c r="D354" s="506"/>
      <c r="E354" s="509"/>
      <c r="F354" s="192" t="s">
        <v>7</v>
      </c>
      <c r="G354" s="108"/>
      <c r="H354" s="290"/>
      <c r="I354" s="312"/>
      <c r="J354" s="357" t="e">
        <f t="shared" si="125"/>
        <v>#DIV/0!</v>
      </c>
    </row>
    <row r="355" spans="1:10" s="6" customFormat="1" ht="12.75" hidden="1" customHeight="1" x14ac:dyDescent="0.25">
      <c r="A355" s="26"/>
      <c r="B355" s="513"/>
      <c r="C355" s="514"/>
      <c r="D355" s="514"/>
      <c r="E355" s="515"/>
      <c r="F355" s="192" t="s">
        <v>25</v>
      </c>
      <c r="G355" s="108"/>
      <c r="H355" s="290"/>
      <c r="I355" s="312"/>
      <c r="J355" s="357" t="e">
        <f t="shared" si="125"/>
        <v>#DIV/0!</v>
      </c>
    </row>
    <row r="356" spans="1:10" s="12" customFormat="1" ht="35.25" customHeight="1" x14ac:dyDescent="0.25">
      <c r="A356" s="27"/>
      <c r="B356" s="100"/>
      <c r="C356" s="95"/>
      <c r="D356" s="95"/>
      <c r="E356" s="122"/>
      <c r="F356" s="252" t="s">
        <v>222</v>
      </c>
      <c r="G356" s="116">
        <f t="shared" ref="G356:I356" si="138">G357+G359</f>
        <v>63410344</v>
      </c>
      <c r="H356" s="297">
        <f t="shared" ref="H356" si="139">H357+H359</f>
        <v>63410344</v>
      </c>
      <c r="I356" s="313">
        <f t="shared" si="138"/>
        <v>1202873</v>
      </c>
      <c r="J356" s="364">
        <f t="shared" si="125"/>
        <v>1.8969665264708231E-2</v>
      </c>
    </row>
    <row r="357" spans="1:10" s="25" customFormat="1" ht="30" customHeight="1" x14ac:dyDescent="0.25">
      <c r="A357" s="24"/>
      <c r="B357" s="146"/>
      <c r="C357" s="147"/>
      <c r="D357" s="147"/>
      <c r="E357" s="148"/>
      <c r="F357" s="170" t="s">
        <v>75</v>
      </c>
      <c r="G357" s="151">
        <f>G358</f>
        <v>56410344</v>
      </c>
      <c r="H357" s="178">
        <f>H358</f>
        <v>56410344</v>
      </c>
      <c r="I357" s="316">
        <f t="shared" ref="I357" si="140">I358</f>
        <v>1202033</v>
      </c>
      <c r="J357" s="363">
        <f t="shared" si="125"/>
        <v>2.1308733731529805E-2</v>
      </c>
    </row>
    <row r="358" spans="1:10" s="6" customFormat="1" ht="16.5" customHeight="1" x14ac:dyDescent="0.25">
      <c r="A358" s="26"/>
      <c r="B358" s="17" t="s">
        <v>91</v>
      </c>
      <c r="C358" s="14"/>
      <c r="D358" s="14" t="s">
        <v>404</v>
      </c>
      <c r="E358" s="120" t="s">
        <v>26</v>
      </c>
      <c r="F358" s="171"/>
      <c r="G358" s="108">
        <v>56410344</v>
      </c>
      <c r="H358" s="290">
        <v>56410344</v>
      </c>
      <c r="I358" s="312">
        <v>1202033</v>
      </c>
      <c r="J358" s="357">
        <f t="shared" si="125"/>
        <v>2.1308733731529805E-2</v>
      </c>
    </row>
    <row r="359" spans="1:10" s="25" customFormat="1" ht="30" customHeight="1" x14ac:dyDescent="0.25">
      <c r="A359" s="24"/>
      <c r="B359" s="146"/>
      <c r="C359" s="147"/>
      <c r="D359" s="147"/>
      <c r="E359" s="148"/>
      <c r="F359" s="170" t="s">
        <v>138</v>
      </c>
      <c r="G359" s="151">
        <f>G360</f>
        <v>7000000</v>
      </c>
      <c r="H359" s="178">
        <f>H360</f>
        <v>7000000</v>
      </c>
      <c r="I359" s="316">
        <f t="shared" ref="I359" si="141">I360</f>
        <v>840</v>
      </c>
      <c r="J359" s="363">
        <f t="shared" si="125"/>
        <v>1.2E-4</v>
      </c>
    </row>
    <row r="360" spans="1:10" s="6" customFormat="1" ht="12.75" customHeight="1" x14ac:dyDescent="0.25">
      <c r="A360" s="26"/>
      <c r="B360" s="17" t="s">
        <v>91</v>
      </c>
      <c r="C360" s="14"/>
      <c r="D360" s="14" t="s">
        <v>405</v>
      </c>
      <c r="E360" s="120" t="s">
        <v>15</v>
      </c>
      <c r="F360" s="171"/>
      <c r="G360" s="108">
        <v>7000000</v>
      </c>
      <c r="H360" s="290">
        <v>7000000</v>
      </c>
      <c r="I360" s="312">
        <v>840</v>
      </c>
      <c r="J360" s="357">
        <f t="shared" si="125"/>
        <v>1.2E-4</v>
      </c>
    </row>
    <row r="361" spans="1:10" s="12" customFormat="1" ht="32.25" customHeight="1" x14ac:dyDescent="0.25">
      <c r="A361" s="23"/>
      <c r="B361" s="100"/>
      <c r="C361" s="95"/>
      <c r="D361" s="95"/>
      <c r="E361" s="122"/>
      <c r="F361" s="252" t="s">
        <v>223</v>
      </c>
      <c r="G361" s="116">
        <f>G362+G364+G366+G368</f>
        <v>2758560</v>
      </c>
      <c r="H361" s="297">
        <f>H362+H364+H366+H368</f>
        <v>2758560</v>
      </c>
      <c r="I361" s="313">
        <f t="shared" ref="I361" si="142">I362+I364+I366+I368</f>
        <v>45000</v>
      </c>
      <c r="J361" s="364">
        <f t="shared" si="125"/>
        <v>1.6312858882895423E-2</v>
      </c>
    </row>
    <row r="362" spans="1:10" s="25" customFormat="1" ht="60" customHeight="1" x14ac:dyDescent="0.25">
      <c r="A362" s="24"/>
      <c r="B362" s="146"/>
      <c r="C362" s="147"/>
      <c r="D362" s="147"/>
      <c r="E362" s="148"/>
      <c r="F362" s="170" t="s">
        <v>273</v>
      </c>
      <c r="G362" s="151">
        <f t="shared" ref="G362:I362" si="143">G363</f>
        <v>46800</v>
      </c>
      <c r="H362" s="178">
        <f t="shared" si="143"/>
        <v>46800</v>
      </c>
      <c r="I362" s="316">
        <f t="shared" si="143"/>
        <v>0</v>
      </c>
      <c r="J362" s="363">
        <f t="shared" si="125"/>
        <v>0</v>
      </c>
    </row>
    <row r="363" spans="1:10" s="6" customFormat="1" ht="12.75" customHeight="1" x14ac:dyDescent="0.25">
      <c r="A363" s="26"/>
      <c r="B363" s="17" t="s">
        <v>91</v>
      </c>
      <c r="C363" s="14"/>
      <c r="D363" s="14" t="s">
        <v>406</v>
      </c>
      <c r="E363" s="120" t="s">
        <v>26</v>
      </c>
      <c r="F363" s="254"/>
      <c r="G363" s="108">
        <v>46800</v>
      </c>
      <c r="H363" s="290">
        <v>46800</v>
      </c>
      <c r="I363" s="312">
        <v>0</v>
      </c>
      <c r="J363" s="357">
        <f t="shared" si="125"/>
        <v>0</v>
      </c>
    </row>
    <row r="364" spans="1:10" s="25" customFormat="1" ht="78.75" customHeight="1" x14ac:dyDescent="0.25">
      <c r="A364" s="24"/>
      <c r="B364" s="146"/>
      <c r="C364" s="147"/>
      <c r="D364" s="147"/>
      <c r="E364" s="148"/>
      <c r="F364" s="170" t="s">
        <v>274</v>
      </c>
      <c r="G364" s="151">
        <f t="shared" ref="G364:I364" si="144">G365</f>
        <v>164400</v>
      </c>
      <c r="H364" s="178">
        <f t="shared" si="144"/>
        <v>164400</v>
      </c>
      <c r="I364" s="316">
        <f t="shared" si="144"/>
        <v>0</v>
      </c>
      <c r="J364" s="363">
        <f t="shared" si="125"/>
        <v>0</v>
      </c>
    </row>
    <row r="365" spans="1:10" s="6" customFormat="1" ht="16.5" customHeight="1" x14ac:dyDescent="0.25">
      <c r="A365" s="26"/>
      <c r="B365" s="17" t="s">
        <v>91</v>
      </c>
      <c r="C365" s="14"/>
      <c r="D365" s="14" t="s">
        <v>407</v>
      </c>
      <c r="E365" s="120" t="s">
        <v>12</v>
      </c>
      <c r="F365" s="254"/>
      <c r="G365" s="108">
        <v>164400</v>
      </c>
      <c r="H365" s="290">
        <v>164400</v>
      </c>
      <c r="I365" s="312">
        <v>0</v>
      </c>
      <c r="J365" s="357">
        <f t="shared" si="125"/>
        <v>0</v>
      </c>
    </row>
    <row r="366" spans="1:10" s="13" customFormat="1" ht="15" customHeight="1" x14ac:dyDescent="0.25">
      <c r="A366" s="24"/>
      <c r="B366" s="146"/>
      <c r="C366" s="147"/>
      <c r="D366" s="147"/>
      <c r="E366" s="148"/>
      <c r="F366" s="170" t="s">
        <v>109</v>
      </c>
      <c r="G366" s="151">
        <f t="shared" ref="G366:I366" si="145">SUM(G367:G367)</f>
        <v>1953000</v>
      </c>
      <c r="H366" s="178">
        <f t="shared" si="145"/>
        <v>1953000</v>
      </c>
      <c r="I366" s="316">
        <f t="shared" si="145"/>
        <v>0</v>
      </c>
      <c r="J366" s="363">
        <f t="shared" si="125"/>
        <v>0</v>
      </c>
    </row>
    <row r="367" spans="1:10" s="6" customFormat="1" ht="16.5" customHeight="1" x14ac:dyDescent="0.25">
      <c r="A367" s="26"/>
      <c r="B367" s="18" t="s">
        <v>91</v>
      </c>
      <c r="C367" s="14"/>
      <c r="D367" s="14" t="s">
        <v>408</v>
      </c>
      <c r="E367" s="120" t="s">
        <v>189</v>
      </c>
      <c r="F367" s="254"/>
      <c r="G367" s="108">
        <v>1953000</v>
      </c>
      <c r="H367" s="290">
        <v>1953000</v>
      </c>
      <c r="I367" s="312">
        <v>0</v>
      </c>
      <c r="J367" s="357">
        <f t="shared" si="125"/>
        <v>0</v>
      </c>
    </row>
    <row r="368" spans="1:10" s="13" customFormat="1" ht="15" customHeight="1" x14ac:dyDescent="0.25">
      <c r="A368" s="24"/>
      <c r="B368" s="146"/>
      <c r="C368" s="147"/>
      <c r="D368" s="147"/>
      <c r="E368" s="148"/>
      <c r="F368" s="170" t="s">
        <v>104</v>
      </c>
      <c r="G368" s="151">
        <f>G369</f>
        <v>594360</v>
      </c>
      <c r="H368" s="178">
        <f>H369</f>
        <v>594360</v>
      </c>
      <c r="I368" s="316">
        <f t="shared" ref="I368" si="146">I369</f>
        <v>45000</v>
      </c>
      <c r="J368" s="363">
        <f t="shared" si="125"/>
        <v>7.5711689884918235E-2</v>
      </c>
    </row>
    <row r="369" spans="1:10" s="6" customFormat="1" ht="17.25" customHeight="1" x14ac:dyDescent="0.25">
      <c r="A369" s="26"/>
      <c r="B369" s="18" t="s">
        <v>91</v>
      </c>
      <c r="C369" s="14"/>
      <c r="D369" s="14" t="s">
        <v>409</v>
      </c>
      <c r="E369" s="120" t="s">
        <v>275</v>
      </c>
      <c r="F369" s="254"/>
      <c r="G369" s="108">
        <v>594360</v>
      </c>
      <c r="H369" s="290">
        <v>594360</v>
      </c>
      <c r="I369" s="312">
        <v>45000</v>
      </c>
      <c r="J369" s="357">
        <f t="shared" si="125"/>
        <v>7.5711689884918235E-2</v>
      </c>
    </row>
    <row r="370" spans="1:10" s="12" customFormat="1" ht="30" customHeight="1" x14ac:dyDescent="0.25">
      <c r="A370" s="23"/>
      <c r="B370" s="100"/>
      <c r="C370" s="95"/>
      <c r="D370" s="95"/>
      <c r="E370" s="122"/>
      <c r="F370" s="252" t="s">
        <v>224</v>
      </c>
      <c r="G370" s="116">
        <f t="shared" ref="G370:I371" si="147">G371</f>
        <v>11339674</v>
      </c>
      <c r="H370" s="297">
        <f t="shared" si="147"/>
        <v>11339674</v>
      </c>
      <c r="I370" s="313">
        <f t="shared" si="147"/>
        <v>300230</v>
      </c>
      <c r="J370" s="364">
        <f t="shared" si="125"/>
        <v>2.6476069770612454E-2</v>
      </c>
    </row>
    <row r="371" spans="1:10" s="13" customFormat="1" ht="15" customHeight="1" x14ac:dyDescent="0.25">
      <c r="A371" s="24"/>
      <c r="B371" s="146"/>
      <c r="C371" s="147"/>
      <c r="D371" s="147"/>
      <c r="E371" s="148"/>
      <c r="F371" s="170" t="s">
        <v>139</v>
      </c>
      <c r="G371" s="151">
        <f>G372</f>
        <v>11339674</v>
      </c>
      <c r="H371" s="178">
        <f>H372</f>
        <v>11339674</v>
      </c>
      <c r="I371" s="316">
        <f t="shared" si="147"/>
        <v>300230</v>
      </c>
      <c r="J371" s="363">
        <f t="shared" si="125"/>
        <v>2.6476069770612454E-2</v>
      </c>
    </row>
    <row r="372" spans="1:10" s="6" customFormat="1" ht="15.75" customHeight="1" x14ac:dyDescent="0.25">
      <c r="A372" s="26"/>
      <c r="B372" s="17" t="s">
        <v>91</v>
      </c>
      <c r="C372" s="14"/>
      <c r="D372" s="14" t="s">
        <v>410</v>
      </c>
      <c r="E372" s="120" t="s">
        <v>26</v>
      </c>
      <c r="F372" s="254"/>
      <c r="G372" s="208">
        <v>11339674</v>
      </c>
      <c r="H372" s="306">
        <v>11339674</v>
      </c>
      <c r="I372" s="320">
        <v>300230</v>
      </c>
      <c r="J372" s="378">
        <f t="shared" si="125"/>
        <v>2.6476069770612454E-2</v>
      </c>
    </row>
    <row r="373" spans="1:10" s="12" customFormat="1" ht="30" customHeight="1" x14ac:dyDescent="0.25">
      <c r="A373" s="27"/>
      <c r="B373" s="100"/>
      <c r="C373" s="95"/>
      <c r="D373" s="95"/>
      <c r="E373" s="122"/>
      <c r="F373" s="252" t="s">
        <v>312</v>
      </c>
      <c r="G373" s="116">
        <f>G374</f>
        <v>13549207.869999999</v>
      </c>
      <c r="H373" s="297">
        <f>H374</f>
        <v>13549207.869999999</v>
      </c>
      <c r="I373" s="313">
        <f t="shared" ref="I373:I374" si="148">I374</f>
        <v>730867.53</v>
      </c>
      <c r="J373" s="364">
        <f t="shared" si="125"/>
        <v>5.3941716520435973E-2</v>
      </c>
    </row>
    <row r="374" spans="1:10" s="25" customFormat="1" ht="29.25" customHeight="1" x14ac:dyDescent="0.25">
      <c r="A374" s="24"/>
      <c r="B374" s="146"/>
      <c r="C374" s="147"/>
      <c r="D374" s="147"/>
      <c r="E374" s="148"/>
      <c r="F374" s="170" t="s">
        <v>53</v>
      </c>
      <c r="G374" s="151">
        <f>G375</f>
        <v>13549207.869999999</v>
      </c>
      <c r="H374" s="178">
        <f>H375</f>
        <v>13549207.869999999</v>
      </c>
      <c r="I374" s="316">
        <f t="shared" si="148"/>
        <v>730867.53</v>
      </c>
      <c r="J374" s="363">
        <f t="shared" si="125"/>
        <v>5.3941716520435973E-2</v>
      </c>
    </row>
    <row r="375" spans="1:10" s="6" customFormat="1" ht="15" customHeight="1" x14ac:dyDescent="0.25">
      <c r="A375" s="26"/>
      <c r="B375" s="17" t="s">
        <v>91</v>
      </c>
      <c r="C375" s="14"/>
      <c r="D375" s="14" t="s">
        <v>411</v>
      </c>
      <c r="E375" s="120" t="s">
        <v>12</v>
      </c>
      <c r="F375" s="254"/>
      <c r="G375" s="108">
        <v>13549207.869999999</v>
      </c>
      <c r="H375" s="290">
        <v>13549207.869999999</v>
      </c>
      <c r="I375" s="312">
        <v>730867.53</v>
      </c>
      <c r="J375" s="357">
        <f t="shared" si="125"/>
        <v>5.3941716520435973E-2</v>
      </c>
    </row>
    <row r="376" spans="1:10" s="12" customFormat="1" ht="29.25" customHeight="1" x14ac:dyDescent="0.25">
      <c r="A376" s="23"/>
      <c r="B376" s="100"/>
      <c r="C376" s="95"/>
      <c r="D376" s="95"/>
      <c r="E376" s="122"/>
      <c r="F376" s="252" t="s">
        <v>140</v>
      </c>
      <c r="G376" s="116">
        <f>G377+G379</f>
        <v>9374851.5199999996</v>
      </c>
      <c r="H376" s="297">
        <f>H377+H379</f>
        <v>9374851.5199999996</v>
      </c>
      <c r="I376" s="313">
        <f t="shared" ref="I376" si="149">I377+I379</f>
        <v>0</v>
      </c>
      <c r="J376" s="364">
        <f t="shared" si="125"/>
        <v>0</v>
      </c>
    </row>
    <row r="377" spans="1:10" s="25" customFormat="1" ht="15" customHeight="1" x14ac:dyDescent="0.25">
      <c r="A377" s="24"/>
      <c r="B377" s="146"/>
      <c r="C377" s="147"/>
      <c r="D377" s="147"/>
      <c r="E377" s="148"/>
      <c r="F377" s="170" t="s">
        <v>141</v>
      </c>
      <c r="G377" s="151">
        <f>G378</f>
        <v>5000000</v>
      </c>
      <c r="H377" s="178">
        <f>H378</f>
        <v>5000000</v>
      </c>
      <c r="I377" s="316">
        <f t="shared" ref="I377" si="150">I378</f>
        <v>0</v>
      </c>
      <c r="J377" s="363">
        <f t="shared" si="125"/>
        <v>0</v>
      </c>
    </row>
    <row r="378" spans="1:10" s="6" customFormat="1" ht="15" customHeight="1" x14ac:dyDescent="0.25">
      <c r="A378" s="26"/>
      <c r="B378" s="196" t="s">
        <v>91</v>
      </c>
      <c r="C378" s="89"/>
      <c r="D378" s="89" t="s">
        <v>412</v>
      </c>
      <c r="E378" s="197" t="s">
        <v>26</v>
      </c>
      <c r="F378" s="192"/>
      <c r="G378" s="114">
        <v>5000000</v>
      </c>
      <c r="H378" s="295">
        <v>5000000</v>
      </c>
      <c r="I378" s="315">
        <v>0</v>
      </c>
      <c r="J378" s="362">
        <f t="shared" si="125"/>
        <v>0</v>
      </c>
    </row>
    <row r="379" spans="1:10" s="25" customFormat="1" ht="16.5" customHeight="1" x14ac:dyDescent="0.25">
      <c r="A379" s="24"/>
      <c r="B379" s="146"/>
      <c r="C379" s="147"/>
      <c r="D379" s="147"/>
      <c r="E379" s="148"/>
      <c r="F379" s="170" t="s">
        <v>142</v>
      </c>
      <c r="G379" s="151">
        <f>G380</f>
        <v>4374851.5199999996</v>
      </c>
      <c r="H379" s="178">
        <f>H380</f>
        <v>4374851.5199999996</v>
      </c>
      <c r="I379" s="316">
        <f t="shared" ref="I379" si="151">I380</f>
        <v>0</v>
      </c>
      <c r="J379" s="363">
        <f t="shared" ref="J379:J442" si="152">I379/H379</f>
        <v>0</v>
      </c>
    </row>
    <row r="380" spans="1:10" s="6" customFormat="1" ht="17.25" customHeight="1" thickBot="1" x14ac:dyDescent="0.3">
      <c r="A380" s="26"/>
      <c r="B380" s="382" t="s">
        <v>91</v>
      </c>
      <c r="C380" s="62"/>
      <c r="D380" s="62" t="s">
        <v>413</v>
      </c>
      <c r="E380" s="134" t="s">
        <v>26</v>
      </c>
      <c r="F380" s="383"/>
      <c r="G380" s="349">
        <v>4374851.5199999996</v>
      </c>
      <c r="H380" s="368">
        <v>4374851.5199999996</v>
      </c>
      <c r="I380" s="343">
        <v>0</v>
      </c>
      <c r="J380" s="366">
        <f t="shared" si="152"/>
        <v>0</v>
      </c>
    </row>
    <row r="381" spans="1:10" s="16" customFormat="1" ht="69" customHeight="1" thickBot="1" x14ac:dyDescent="0.3">
      <c r="A381" s="130">
        <v>7</v>
      </c>
      <c r="B381" s="64"/>
      <c r="C381" s="65"/>
      <c r="D381" s="65"/>
      <c r="E381" s="132"/>
      <c r="F381" s="245" t="s">
        <v>290</v>
      </c>
      <c r="G381" s="104">
        <f>G382+G385</f>
        <v>2048000</v>
      </c>
      <c r="H381" s="286">
        <f>H382+H385</f>
        <v>2048000</v>
      </c>
      <c r="I381" s="324">
        <f t="shared" ref="I381" si="153">I382+I385</f>
        <v>0</v>
      </c>
      <c r="J381" s="351">
        <f t="shared" si="152"/>
        <v>0</v>
      </c>
    </row>
    <row r="382" spans="1:10" s="12" customFormat="1" ht="50.25" customHeight="1" x14ac:dyDescent="0.25">
      <c r="A382" s="281"/>
      <c r="B382" s="216"/>
      <c r="C382" s="213"/>
      <c r="D382" s="213"/>
      <c r="E382" s="217"/>
      <c r="F382" s="261" t="s">
        <v>313</v>
      </c>
      <c r="G382" s="215">
        <f>G383</f>
        <v>30000</v>
      </c>
      <c r="H382" s="307">
        <f>H383</f>
        <v>30000</v>
      </c>
      <c r="I382" s="323">
        <f t="shared" ref="I382" si="154">I383</f>
        <v>0</v>
      </c>
      <c r="J382" s="352">
        <f t="shared" si="152"/>
        <v>0</v>
      </c>
    </row>
    <row r="383" spans="1:10" s="13" customFormat="1" ht="45" customHeight="1" x14ac:dyDescent="0.25">
      <c r="A383" s="282"/>
      <c r="B383" s="146"/>
      <c r="C383" s="147"/>
      <c r="D383" s="147"/>
      <c r="E383" s="148"/>
      <c r="F383" s="170" t="s">
        <v>144</v>
      </c>
      <c r="G383" s="151">
        <f t="shared" ref="G383:I383" si="155">G384</f>
        <v>30000</v>
      </c>
      <c r="H383" s="178">
        <f t="shared" si="155"/>
        <v>30000</v>
      </c>
      <c r="I383" s="316">
        <f t="shared" si="155"/>
        <v>0</v>
      </c>
      <c r="J383" s="363">
        <f t="shared" si="152"/>
        <v>0</v>
      </c>
    </row>
    <row r="384" spans="1:10" s="6" customFormat="1" ht="12.75" customHeight="1" x14ac:dyDescent="0.25">
      <c r="A384" s="283"/>
      <c r="B384" s="244" t="s">
        <v>11</v>
      </c>
      <c r="C384" s="242"/>
      <c r="D384" s="242" t="s">
        <v>414</v>
      </c>
      <c r="E384" s="243" t="s">
        <v>15</v>
      </c>
      <c r="F384" s="171"/>
      <c r="G384" s="208">
        <v>30000</v>
      </c>
      <c r="H384" s="306">
        <v>30000</v>
      </c>
      <c r="I384" s="320">
        <v>0</v>
      </c>
      <c r="J384" s="378">
        <f t="shared" si="152"/>
        <v>0</v>
      </c>
    </row>
    <row r="385" spans="1:10" s="12" customFormat="1" ht="30" customHeight="1" x14ac:dyDescent="0.25">
      <c r="A385" s="284"/>
      <c r="B385" s="218"/>
      <c r="C385" s="214"/>
      <c r="D385" s="214"/>
      <c r="E385" s="217"/>
      <c r="F385" s="261" t="s">
        <v>230</v>
      </c>
      <c r="G385" s="215">
        <f t="shared" ref="G385:I386" si="156">G386</f>
        <v>2018000</v>
      </c>
      <c r="H385" s="307">
        <f t="shared" si="156"/>
        <v>2018000</v>
      </c>
      <c r="I385" s="310">
        <f t="shared" si="156"/>
        <v>0</v>
      </c>
      <c r="J385" s="373">
        <f t="shared" si="152"/>
        <v>0</v>
      </c>
    </row>
    <row r="386" spans="1:10" s="13" customFormat="1" ht="30" customHeight="1" thickBot="1" x14ac:dyDescent="0.3">
      <c r="A386" s="388"/>
      <c r="B386" s="387"/>
      <c r="C386" s="279"/>
      <c r="D386" s="279"/>
      <c r="E386" s="280"/>
      <c r="F386" s="170" t="s">
        <v>145</v>
      </c>
      <c r="G386" s="151">
        <f t="shared" si="156"/>
        <v>2018000</v>
      </c>
      <c r="H386" s="178">
        <f t="shared" si="156"/>
        <v>2018000</v>
      </c>
      <c r="I386" s="316">
        <f t="shared" si="156"/>
        <v>0</v>
      </c>
      <c r="J386" s="363">
        <f t="shared" si="152"/>
        <v>0</v>
      </c>
    </row>
    <row r="387" spans="1:10" s="6" customFormat="1" ht="15.75" customHeight="1" thickBot="1" x14ac:dyDescent="0.3">
      <c r="A387" s="26"/>
      <c r="B387" s="219" t="s">
        <v>11</v>
      </c>
      <c r="C387" s="220"/>
      <c r="D387" s="220" t="s">
        <v>415</v>
      </c>
      <c r="E387" s="221" t="s">
        <v>176</v>
      </c>
      <c r="F387" s="262"/>
      <c r="G387" s="348">
        <v>2018000</v>
      </c>
      <c r="H387" s="369">
        <v>2018000</v>
      </c>
      <c r="I387" s="347">
        <v>0</v>
      </c>
      <c r="J387" s="379">
        <f t="shared" si="152"/>
        <v>0</v>
      </c>
    </row>
    <row r="388" spans="1:10" s="16" customFormat="1" ht="40.5" customHeight="1" thickBot="1" x14ac:dyDescent="0.3">
      <c r="A388" s="131">
        <v>8</v>
      </c>
      <c r="B388" s="152"/>
      <c r="C388" s="153"/>
      <c r="D388" s="153"/>
      <c r="E388" s="154"/>
      <c r="F388" s="168" t="s">
        <v>286</v>
      </c>
      <c r="G388" s="155">
        <f>G389+G402+G419+G425+G442+G449+G422</f>
        <v>434832942.00999999</v>
      </c>
      <c r="H388" s="160">
        <f>H389+H402+H419+H425+H442+H449+H422</f>
        <v>434832942.00999999</v>
      </c>
      <c r="I388" s="339">
        <f t="shared" ref="I388" si="157">I389+I402+I419+I425+I442+I449+I422</f>
        <v>24607587.800000001</v>
      </c>
      <c r="J388" s="359">
        <f t="shared" si="152"/>
        <v>5.6590900602544715E-2</v>
      </c>
    </row>
    <row r="389" spans="1:10" s="12" customFormat="1" ht="30" customHeight="1" x14ac:dyDescent="0.25">
      <c r="A389" s="52"/>
      <c r="B389" s="209"/>
      <c r="C389" s="210"/>
      <c r="D389" s="210"/>
      <c r="E389" s="211"/>
      <c r="F389" s="252" t="s">
        <v>236</v>
      </c>
      <c r="G389" s="234">
        <f>G390+G392+G394+G396+G398+G400</f>
        <v>138422541.28</v>
      </c>
      <c r="H389" s="309">
        <f>H390+H392+H394+H396+H398+H400</f>
        <v>138422541.28</v>
      </c>
      <c r="I389" s="338">
        <f>I390+I392+I394+I396+I398+I400</f>
        <v>4239251.68</v>
      </c>
      <c r="J389" s="360">
        <f t="shared" si="152"/>
        <v>3.0625443232001323E-2</v>
      </c>
    </row>
    <row r="390" spans="1:10" s="13" customFormat="1" ht="93" customHeight="1" x14ac:dyDescent="0.25">
      <c r="A390" s="24"/>
      <c r="B390" s="138"/>
      <c r="C390" s="128"/>
      <c r="D390" s="128"/>
      <c r="E390" s="148"/>
      <c r="F390" s="170" t="s">
        <v>248</v>
      </c>
      <c r="G390" s="151">
        <f t="shared" ref="G390:I390" si="158">G391</f>
        <v>31518155</v>
      </c>
      <c r="H390" s="178">
        <f t="shared" si="158"/>
        <v>31518155</v>
      </c>
      <c r="I390" s="316">
        <f t="shared" si="158"/>
        <v>0</v>
      </c>
      <c r="J390" s="363">
        <f t="shared" si="152"/>
        <v>0</v>
      </c>
    </row>
    <row r="391" spans="1:10" s="6" customFormat="1" ht="12.75" customHeight="1" x14ac:dyDescent="0.25">
      <c r="A391" s="26"/>
      <c r="B391" s="17" t="s">
        <v>19</v>
      </c>
      <c r="C391" s="14"/>
      <c r="D391" s="14" t="s">
        <v>416</v>
      </c>
      <c r="E391" s="120" t="s">
        <v>15</v>
      </c>
      <c r="F391" s="254"/>
      <c r="G391" s="108">
        <v>31518155</v>
      </c>
      <c r="H391" s="290">
        <v>31518155</v>
      </c>
      <c r="I391" s="312">
        <v>0</v>
      </c>
      <c r="J391" s="357">
        <f t="shared" si="152"/>
        <v>0</v>
      </c>
    </row>
    <row r="392" spans="1:10" s="13" customFormat="1" ht="30" customHeight="1" x14ac:dyDescent="0.25">
      <c r="A392" s="24"/>
      <c r="B392" s="138"/>
      <c r="C392" s="128"/>
      <c r="D392" s="128"/>
      <c r="E392" s="148"/>
      <c r="F392" s="170" t="s">
        <v>53</v>
      </c>
      <c r="G392" s="151">
        <f>G393</f>
        <v>40083996.299999997</v>
      </c>
      <c r="H392" s="178">
        <f>H393</f>
        <v>40083996.299999997</v>
      </c>
      <c r="I392" s="316">
        <f t="shared" ref="I392" si="159">I393</f>
        <v>1222751.7</v>
      </c>
      <c r="J392" s="363">
        <f t="shared" si="152"/>
        <v>3.0504735377395491E-2</v>
      </c>
    </row>
    <row r="393" spans="1:10" s="6" customFormat="1" ht="12.75" customHeight="1" x14ac:dyDescent="0.25">
      <c r="A393" s="26"/>
      <c r="B393" s="17" t="s">
        <v>19</v>
      </c>
      <c r="C393" s="14"/>
      <c r="D393" s="14" t="s">
        <v>417</v>
      </c>
      <c r="E393" s="120" t="s">
        <v>12</v>
      </c>
      <c r="F393" s="171"/>
      <c r="G393" s="108">
        <v>40083996.299999997</v>
      </c>
      <c r="H393" s="290">
        <v>40083996.299999997</v>
      </c>
      <c r="I393" s="312">
        <v>1222751.7</v>
      </c>
      <c r="J393" s="357">
        <f t="shared" si="152"/>
        <v>3.0504735377395491E-2</v>
      </c>
    </row>
    <row r="394" spans="1:10" s="13" customFormat="1" ht="30" customHeight="1" x14ac:dyDescent="0.25">
      <c r="A394" s="24"/>
      <c r="B394" s="138"/>
      <c r="C394" s="128"/>
      <c r="D394" s="128"/>
      <c r="E394" s="148"/>
      <c r="F394" s="170" t="s">
        <v>151</v>
      </c>
      <c r="G394" s="151">
        <f>G395</f>
        <v>37535901.770000003</v>
      </c>
      <c r="H394" s="178">
        <f>H395</f>
        <v>37535901.770000003</v>
      </c>
      <c r="I394" s="316">
        <f t="shared" ref="I394" si="160">I395</f>
        <v>1170047.3500000001</v>
      </c>
      <c r="J394" s="363">
        <f t="shared" si="152"/>
        <v>3.1171419756195723E-2</v>
      </c>
    </row>
    <row r="395" spans="1:10" s="6" customFormat="1" ht="12.75" customHeight="1" x14ac:dyDescent="0.25">
      <c r="A395" s="26"/>
      <c r="B395" s="17" t="s">
        <v>19</v>
      </c>
      <c r="C395" s="14"/>
      <c r="D395" s="14" t="s">
        <v>418</v>
      </c>
      <c r="E395" s="120" t="s">
        <v>12</v>
      </c>
      <c r="F395" s="171"/>
      <c r="G395" s="108">
        <v>37535901.770000003</v>
      </c>
      <c r="H395" s="290">
        <v>37535901.770000003</v>
      </c>
      <c r="I395" s="312">
        <v>1170047.3500000001</v>
      </c>
      <c r="J395" s="357">
        <f t="shared" si="152"/>
        <v>3.1171419756195723E-2</v>
      </c>
    </row>
    <row r="396" spans="1:10" s="13" customFormat="1" ht="30" customHeight="1" x14ac:dyDescent="0.25">
      <c r="A396" s="24"/>
      <c r="B396" s="138"/>
      <c r="C396" s="128"/>
      <c r="D396" s="128"/>
      <c r="E396" s="148"/>
      <c r="F396" s="170" t="s">
        <v>152</v>
      </c>
      <c r="G396" s="151">
        <f>G397</f>
        <v>4000000</v>
      </c>
      <c r="H396" s="178">
        <f>H397</f>
        <v>4000000</v>
      </c>
      <c r="I396" s="316">
        <f t="shared" ref="I396" si="161">I397</f>
        <v>0</v>
      </c>
      <c r="J396" s="363">
        <f t="shared" si="152"/>
        <v>0</v>
      </c>
    </row>
    <row r="397" spans="1:10" s="6" customFormat="1" ht="12.75" customHeight="1" x14ac:dyDescent="0.25">
      <c r="A397" s="26"/>
      <c r="B397" s="17" t="s">
        <v>19</v>
      </c>
      <c r="C397" s="14"/>
      <c r="D397" s="14" t="s">
        <v>419</v>
      </c>
      <c r="E397" s="120" t="s">
        <v>15</v>
      </c>
      <c r="F397" s="171"/>
      <c r="G397" s="108">
        <v>4000000</v>
      </c>
      <c r="H397" s="290">
        <v>4000000</v>
      </c>
      <c r="I397" s="312">
        <v>0</v>
      </c>
      <c r="J397" s="357">
        <f t="shared" si="152"/>
        <v>0</v>
      </c>
    </row>
    <row r="398" spans="1:10" s="13" customFormat="1" ht="45" customHeight="1" x14ac:dyDescent="0.25">
      <c r="A398" s="24"/>
      <c r="B398" s="138"/>
      <c r="C398" s="128"/>
      <c r="D398" s="128"/>
      <c r="E398" s="148"/>
      <c r="F398" s="170" t="s">
        <v>196</v>
      </c>
      <c r="G398" s="151">
        <f>G399</f>
        <v>25284488.210000001</v>
      </c>
      <c r="H398" s="178">
        <f>H399</f>
        <v>25284488.210000001</v>
      </c>
      <c r="I398" s="316">
        <f t="shared" ref="I398" si="162">I399</f>
        <v>1846452.63</v>
      </c>
      <c r="J398" s="363">
        <f t="shared" si="152"/>
        <v>7.3027091340125638E-2</v>
      </c>
    </row>
    <row r="399" spans="1:10" s="6" customFormat="1" ht="12.75" customHeight="1" x14ac:dyDescent="0.25">
      <c r="A399" s="26"/>
      <c r="B399" s="17" t="s">
        <v>19</v>
      </c>
      <c r="C399" s="14"/>
      <c r="D399" s="14" t="s">
        <v>420</v>
      </c>
      <c r="E399" s="120" t="s">
        <v>15</v>
      </c>
      <c r="F399" s="171"/>
      <c r="G399" s="108">
        <v>25284488.210000001</v>
      </c>
      <c r="H399" s="290">
        <v>25284488.210000001</v>
      </c>
      <c r="I399" s="312">
        <v>1846452.63</v>
      </c>
      <c r="J399" s="357">
        <f t="shared" si="152"/>
        <v>7.3027091340125638E-2</v>
      </c>
    </row>
    <row r="400" spans="1:10" s="13" customFormat="1" ht="21.75" hidden="1" customHeight="1" x14ac:dyDescent="0.25">
      <c r="A400" s="24"/>
      <c r="B400" s="138"/>
      <c r="C400" s="128"/>
      <c r="D400" s="128"/>
      <c r="E400" s="148"/>
      <c r="F400" s="170" t="s">
        <v>154</v>
      </c>
      <c r="G400" s="151">
        <f>G401</f>
        <v>0</v>
      </c>
      <c r="H400" s="178">
        <f>H401</f>
        <v>0</v>
      </c>
      <c r="I400" s="316">
        <f>I401</f>
        <v>0</v>
      </c>
      <c r="J400" s="363" t="e">
        <f t="shared" si="152"/>
        <v>#DIV/0!</v>
      </c>
    </row>
    <row r="401" spans="1:10" s="6" customFormat="1" ht="12.75" hidden="1" customHeight="1" x14ac:dyDescent="0.25">
      <c r="A401" s="26"/>
      <c r="B401" s="94" t="s">
        <v>19</v>
      </c>
      <c r="C401" s="89"/>
      <c r="D401" s="89" t="s">
        <v>155</v>
      </c>
      <c r="E401" s="197" t="s">
        <v>110</v>
      </c>
      <c r="F401" s="171"/>
      <c r="G401" s="108"/>
      <c r="H401" s="290"/>
      <c r="I401" s="312"/>
      <c r="J401" s="357" t="e">
        <f t="shared" si="152"/>
        <v>#DIV/0!</v>
      </c>
    </row>
    <row r="402" spans="1:10" s="12" customFormat="1" ht="30" customHeight="1" x14ac:dyDescent="0.25">
      <c r="A402" s="23"/>
      <c r="B402" s="100"/>
      <c r="C402" s="95"/>
      <c r="D402" s="95"/>
      <c r="E402" s="122"/>
      <c r="F402" s="252" t="s">
        <v>237</v>
      </c>
      <c r="G402" s="116">
        <f>G403+G405</f>
        <v>6939584</v>
      </c>
      <c r="H402" s="297">
        <f>H403+H405</f>
        <v>6939584</v>
      </c>
      <c r="I402" s="313">
        <f t="shared" ref="I402" si="163">I403+I405</f>
        <v>103797.63</v>
      </c>
      <c r="J402" s="364">
        <f t="shared" si="152"/>
        <v>1.4957327413285868E-2</v>
      </c>
    </row>
    <row r="403" spans="1:10" s="13" customFormat="1" ht="15" customHeight="1" x14ac:dyDescent="0.25">
      <c r="A403" s="24"/>
      <c r="B403" s="138"/>
      <c r="C403" s="128"/>
      <c r="D403" s="128"/>
      <c r="E403" s="148"/>
      <c r="F403" s="170" t="s">
        <v>156</v>
      </c>
      <c r="G403" s="151">
        <f>G404</f>
        <v>6260000</v>
      </c>
      <c r="H403" s="178">
        <f>H404</f>
        <v>6260000</v>
      </c>
      <c r="I403" s="316">
        <f t="shared" ref="I403" si="164">I404</f>
        <v>103797.63</v>
      </c>
      <c r="J403" s="363">
        <f t="shared" si="152"/>
        <v>1.6581091054313098E-2</v>
      </c>
    </row>
    <row r="404" spans="1:10" s="6" customFormat="1" ht="12.75" customHeight="1" x14ac:dyDescent="0.25">
      <c r="A404" s="26"/>
      <c r="B404" s="18" t="s">
        <v>19</v>
      </c>
      <c r="C404" s="14"/>
      <c r="D404" s="14" t="s">
        <v>421</v>
      </c>
      <c r="E404" s="120" t="s">
        <v>15</v>
      </c>
      <c r="F404" s="171"/>
      <c r="G404" s="108">
        <v>6260000</v>
      </c>
      <c r="H404" s="290">
        <v>6260000</v>
      </c>
      <c r="I404" s="312">
        <v>103797.63</v>
      </c>
      <c r="J404" s="357">
        <f t="shared" si="152"/>
        <v>1.6581091054313098E-2</v>
      </c>
    </row>
    <row r="405" spans="1:10" s="13" customFormat="1" ht="29.25" customHeight="1" x14ac:dyDescent="0.25">
      <c r="A405" s="24"/>
      <c r="B405" s="138"/>
      <c r="C405" s="128"/>
      <c r="D405" s="128"/>
      <c r="E405" s="148"/>
      <c r="F405" s="170" t="s">
        <v>157</v>
      </c>
      <c r="G405" s="151">
        <f>G406</f>
        <v>679584</v>
      </c>
      <c r="H405" s="178">
        <f>H406</f>
        <v>679584</v>
      </c>
      <c r="I405" s="316">
        <f t="shared" ref="I405" si="165">I406</f>
        <v>0</v>
      </c>
      <c r="J405" s="363">
        <f t="shared" si="152"/>
        <v>0</v>
      </c>
    </row>
    <row r="406" spans="1:10" s="6" customFormat="1" ht="14.25" customHeight="1" x14ac:dyDescent="0.25">
      <c r="A406" s="26"/>
      <c r="B406" s="18" t="s">
        <v>19</v>
      </c>
      <c r="C406" s="14"/>
      <c r="D406" s="14" t="s">
        <v>422</v>
      </c>
      <c r="E406" s="120" t="s">
        <v>15</v>
      </c>
      <c r="F406" s="171"/>
      <c r="G406" s="108">
        <v>679584</v>
      </c>
      <c r="H406" s="290">
        <v>679584</v>
      </c>
      <c r="I406" s="312">
        <v>0</v>
      </c>
      <c r="J406" s="357">
        <f t="shared" si="152"/>
        <v>0</v>
      </c>
    </row>
    <row r="407" spans="1:10" s="46" customFormat="1" ht="30" hidden="1" customHeight="1" x14ac:dyDescent="0.25">
      <c r="A407" s="24"/>
      <c r="B407" s="163"/>
      <c r="C407" s="164"/>
      <c r="D407" s="164"/>
      <c r="E407" s="194"/>
      <c r="F407" s="183" t="s">
        <v>158</v>
      </c>
      <c r="G407" s="177">
        <f t="shared" ref="G407:I407" si="166">SUM(G408:G410)</f>
        <v>0</v>
      </c>
      <c r="H407" s="302">
        <f t="shared" ref="H407" si="167">SUM(H408:H410)</f>
        <v>0</v>
      </c>
      <c r="I407" s="317">
        <f t="shared" si="166"/>
        <v>0</v>
      </c>
      <c r="J407" s="376" t="e">
        <f t="shared" si="152"/>
        <v>#DIV/0!</v>
      </c>
    </row>
    <row r="408" spans="1:10" s="15" customFormat="1" ht="12.75" hidden="1" customHeight="1" x14ac:dyDescent="0.25">
      <c r="A408" s="26"/>
      <c r="B408" s="18" t="s">
        <v>19</v>
      </c>
      <c r="C408" s="14"/>
      <c r="D408" s="14" t="s">
        <v>159</v>
      </c>
      <c r="E408" s="120" t="s">
        <v>13</v>
      </c>
      <c r="F408" s="184"/>
      <c r="G408" s="108"/>
      <c r="H408" s="290"/>
      <c r="I408" s="312"/>
      <c r="J408" s="357" t="e">
        <f t="shared" si="152"/>
        <v>#DIV/0!</v>
      </c>
    </row>
    <row r="409" spans="1:10" s="15" customFormat="1" ht="12.75" hidden="1" customHeight="1" x14ac:dyDescent="0.25">
      <c r="A409" s="26"/>
      <c r="B409" s="511" t="s">
        <v>19</v>
      </c>
      <c r="C409" s="505"/>
      <c r="D409" s="505" t="s">
        <v>160</v>
      </c>
      <c r="E409" s="508" t="s">
        <v>15</v>
      </c>
      <c r="F409" s="184"/>
      <c r="G409" s="108"/>
      <c r="H409" s="290"/>
      <c r="I409" s="312"/>
      <c r="J409" s="357" t="e">
        <f t="shared" si="152"/>
        <v>#DIV/0!</v>
      </c>
    </row>
    <row r="410" spans="1:10" s="15" customFormat="1" ht="12.75" hidden="1" customHeight="1" x14ac:dyDescent="0.25">
      <c r="A410" s="26"/>
      <c r="B410" s="528"/>
      <c r="C410" s="507"/>
      <c r="D410" s="507"/>
      <c r="E410" s="510"/>
      <c r="F410" s="182" t="s">
        <v>7</v>
      </c>
      <c r="G410" s="108"/>
      <c r="H410" s="290"/>
      <c r="I410" s="312"/>
      <c r="J410" s="357" t="e">
        <f t="shared" si="152"/>
        <v>#DIV/0!</v>
      </c>
    </row>
    <row r="411" spans="1:10" s="46" customFormat="1" ht="30" hidden="1" customHeight="1" x14ac:dyDescent="0.25">
      <c r="A411" s="24"/>
      <c r="B411" s="163"/>
      <c r="C411" s="164"/>
      <c r="D411" s="164"/>
      <c r="E411" s="194"/>
      <c r="F411" s="183" t="s">
        <v>21</v>
      </c>
      <c r="G411" s="177">
        <f t="shared" ref="G411:I411" si="168">SUM(G412:G415)</f>
        <v>0</v>
      </c>
      <c r="H411" s="302">
        <f t="shared" ref="H411" si="169">SUM(H412:H415)</f>
        <v>0</v>
      </c>
      <c r="I411" s="317">
        <f t="shared" si="168"/>
        <v>0</v>
      </c>
      <c r="J411" s="376" t="e">
        <f t="shared" si="152"/>
        <v>#DIV/0!</v>
      </c>
    </row>
    <row r="412" spans="1:10" s="15" customFormat="1" ht="12.75" hidden="1" customHeight="1" x14ac:dyDescent="0.25">
      <c r="A412" s="26"/>
      <c r="B412" s="17"/>
      <c r="C412" s="14"/>
      <c r="D412" s="14"/>
      <c r="E412" s="120"/>
      <c r="F412" s="184"/>
      <c r="G412" s="108"/>
      <c r="H412" s="290"/>
      <c r="I412" s="312"/>
      <c r="J412" s="357" t="e">
        <f t="shared" si="152"/>
        <v>#DIV/0!</v>
      </c>
    </row>
    <row r="413" spans="1:10" s="15" customFormat="1" ht="12.75" hidden="1" customHeight="1" x14ac:dyDescent="0.25">
      <c r="A413" s="26"/>
      <c r="B413" s="17" t="s">
        <v>19</v>
      </c>
      <c r="C413" s="14"/>
      <c r="D413" s="14" t="s">
        <v>161</v>
      </c>
      <c r="E413" s="120" t="s">
        <v>22</v>
      </c>
      <c r="F413" s="184"/>
      <c r="G413" s="108"/>
      <c r="H413" s="290"/>
      <c r="I413" s="312"/>
      <c r="J413" s="357" t="e">
        <f t="shared" si="152"/>
        <v>#DIV/0!</v>
      </c>
    </row>
    <row r="414" spans="1:10" s="15" customFormat="1" ht="12.75" hidden="1" customHeight="1" x14ac:dyDescent="0.25">
      <c r="A414" s="26"/>
      <c r="B414" s="17" t="s">
        <v>54</v>
      </c>
      <c r="C414" s="14"/>
      <c r="D414" s="14" t="s">
        <v>161</v>
      </c>
      <c r="E414" s="120" t="s">
        <v>22</v>
      </c>
      <c r="F414" s="184"/>
      <c r="G414" s="108"/>
      <c r="H414" s="290"/>
      <c r="I414" s="312"/>
      <c r="J414" s="357" t="e">
        <f t="shared" si="152"/>
        <v>#DIV/0!</v>
      </c>
    </row>
    <row r="415" spans="1:10" s="15" customFormat="1" ht="12.75" hidden="1" customHeight="1" x14ac:dyDescent="0.25">
      <c r="A415" s="26"/>
      <c r="B415" s="85"/>
      <c r="C415" s="87"/>
      <c r="D415" s="87"/>
      <c r="E415" s="145"/>
      <c r="F415" s="184"/>
      <c r="G415" s="108"/>
      <c r="H415" s="290"/>
      <c r="I415" s="312"/>
      <c r="J415" s="357" t="e">
        <f t="shared" si="152"/>
        <v>#DIV/0!</v>
      </c>
    </row>
    <row r="416" spans="1:10" s="46" customFormat="1" ht="30" hidden="1" customHeight="1" x14ac:dyDescent="0.25">
      <c r="A416" s="24"/>
      <c r="B416" s="101"/>
      <c r="C416" s="96"/>
      <c r="D416" s="96"/>
      <c r="E416" s="206"/>
      <c r="F416" s="260" t="s">
        <v>291</v>
      </c>
      <c r="G416" s="207">
        <f>SUM(G417:G418)</f>
        <v>0</v>
      </c>
      <c r="H416" s="305">
        <f>SUM(H417:H418)</f>
        <v>0</v>
      </c>
      <c r="I416" s="317">
        <f t="shared" ref="I416" si="170">SUM(I417:I418)</f>
        <v>0</v>
      </c>
      <c r="J416" s="376" t="e">
        <f t="shared" si="152"/>
        <v>#DIV/0!</v>
      </c>
    </row>
    <row r="417" spans="1:10" s="15" customFormat="1" ht="12.75" hidden="1" customHeight="1" x14ac:dyDescent="0.25">
      <c r="A417" s="26"/>
      <c r="B417" s="535" t="s">
        <v>19</v>
      </c>
      <c r="C417" s="521"/>
      <c r="D417" s="521" t="s">
        <v>292</v>
      </c>
      <c r="E417" s="523"/>
      <c r="F417" s="184"/>
      <c r="G417" s="162"/>
      <c r="H417" s="304"/>
      <c r="I417" s="319"/>
      <c r="J417" s="357" t="e">
        <f t="shared" si="152"/>
        <v>#DIV/0!</v>
      </c>
    </row>
    <row r="418" spans="1:10" s="15" customFormat="1" ht="12.75" hidden="1" customHeight="1" x14ac:dyDescent="0.25">
      <c r="A418" s="26"/>
      <c r="B418" s="536"/>
      <c r="C418" s="522"/>
      <c r="D418" s="522"/>
      <c r="E418" s="524"/>
      <c r="F418" s="182" t="s">
        <v>7</v>
      </c>
      <c r="G418" s="162"/>
      <c r="H418" s="304"/>
      <c r="I418" s="319"/>
      <c r="J418" s="357" t="e">
        <f t="shared" si="152"/>
        <v>#DIV/0!</v>
      </c>
    </row>
    <row r="419" spans="1:10" s="6" customFormat="1" ht="23.25" customHeight="1" x14ac:dyDescent="0.25">
      <c r="A419" s="26"/>
      <c r="B419" s="100"/>
      <c r="C419" s="95"/>
      <c r="D419" s="95"/>
      <c r="E419" s="122"/>
      <c r="F419" s="252" t="s">
        <v>293</v>
      </c>
      <c r="G419" s="116">
        <f>G420</f>
        <v>11676000</v>
      </c>
      <c r="H419" s="297">
        <f>H420</f>
        <v>11676000</v>
      </c>
      <c r="I419" s="313">
        <f t="shared" ref="I419" si="171">I420</f>
        <v>0</v>
      </c>
      <c r="J419" s="364">
        <f t="shared" si="152"/>
        <v>0</v>
      </c>
    </row>
    <row r="420" spans="1:10" s="6" customFormat="1" ht="18" customHeight="1" x14ac:dyDescent="0.25">
      <c r="A420" s="26"/>
      <c r="B420" s="138"/>
      <c r="C420" s="128"/>
      <c r="D420" s="128"/>
      <c r="E420" s="148"/>
      <c r="F420" s="170" t="s">
        <v>293</v>
      </c>
      <c r="G420" s="151">
        <f>G421</f>
        <v>11676000</v>
      </c>
      <c r="H420" s="178">
        <f>H421</f>
        <v>11676000</v>
      </c>
      <c r="I420" s="316">
        <f t="shared" ref="I420" si="172">I421</f>
        <v>0</v>
      </c>
      <c r="J420" s="363">
        <f t="shared" si="152"/>
        <v>0</v>
      </c>
    </row>
    <row r="421" spans="1:10" s="6" customFormat="1" ht="15" customHeight="1" thickBot="1" x14ac:dyDescent="0.3">
      <c r="A421" s="26"/>
      <c r="B421" s="17" t="s">
        <v>19</v>
      </c>
      <c r="C421" s="14"/>
      <c r="D421" s="14" t="s">
        <v>423</v>
      </c>
      <c r="E421" s="120" t="s">
        <v>15</v>
      </c>
      <c r="F421" s="171"/>
      <c r="G421" s="208">
        <v>11676000</v>
      </c>
      <c r="H421" s="306">
        <v>11676000</v>
      </c>
      <c r="I421" s="320">
        <v>0</v>
      </c>
      <c r="J421" s="378">
        <f t="shared" si="152"/>
        <v>0</v>
      </c>
    </row>
    <row r="422" spans="1:10" s="12" customFormat="1" ht="18" hidden="1" customHeight="1" x14ac:dyDescent="0.25">
      <c r="A422" s="23"/>
      <c r="B422" s="100"/>
      <c r="C422" s="95"/>
      <c r="D422" s="95"/>
      <c r="E422" s="122"/>
      <c r="F422" s="252" t="s">
        <v>162</v>
      </c>
      <c r="G422" s="116">
        <f>G423</f>
        <v>0</v>
      </c>
      <c r="H422" s="297">
        <f>H423</f>
        <v>0</v>
      </c>
      <c r="I422" s="313">
        <f>I423</f>
        <v>0</v>
      </c>
      <c r="J422" s="364" t="e">
        <f t="shared" si="152"/>
        <v>#DIV/0!</v>
      </c>
    </row>
    <row r="423" spans="1:10" s="13" customFormat="1" ht="30" hidden="1" customHeight="1" x14ac:dyDescent="0.25">
      <c r="A423" s="24"/>
      <c r="B423" s="138"/>
      <c r="C423" s="128"/>
      <c r="D423" s="128"/>
      <c r="E423" s="148"/>
      <c r="F423" s="170" t="s">
        <v>294</v>
      </c>
      <c r="G423" s="151">
        <f>G424</f>
        <v>0</v>
      </c>
      <c r="H423" s="178">
        <f>H424</f>
        <v>0</v>
      </c>
      <c r="I423" s="316">
        <f>SUM(I424:I424)</f>
        <v>0</v>
      </c>
      <c r="J423" s="363" t="e">
        <f t="shared" si="152"/>
        <v>#DIV/0!</v>
      </c>
    </row>
    <row r="424" spans="1:10" s="6" customFormat="1" ht="12.75" hidden="1" customHeight="1" thickBot="1" x14ac:dyDescent="0.3">
      <c r="A424" s="26"/>
      <c r="B424" s="17" t="s">
        <v>19</v>
      </c>
      <c r="C424" s="14"/>
      <c r="D424" s="14" t="s">
        <v>163</v>
      </c>
      <c r="E424" s="120" t="s">
        <v>22</v>
      </c>
      <c r="F424" s="171"/>
      <c r="G424" s="346">
        <v>0</v>
      </c>
      <c r="H424" s="370">
        <v>0</v>
      </c>
      <c r="I424" s="347"/>
      <c r="J424" s="379" t="e">
        <f t="shared" si="152"/>
        <v>#DIV/0!</v>
      </c>
    </row>
    <row r="425" spans="1:10" s="6" customFormat="1" ht="28.5" customHeight="1" thickBot="1" x14ac:dyDescent="0.3">
      <c r="A425" s="26"/>
      <c r="B425" s="156"/>
      <c r="C425" s="157"/>
      <c r="D425" s="157"/>
      <c r="E425" s="158"/>
      <c r="F425" s="172" t="s">
        <v>295</v>
      </c>
      <c r="G425" s="159">
        <f>G426+G429+G432</f>
        <v>19537514.190000001</v>
      </c>
      <c r="H425" s="161">
        <f>H426+H429+H432</f>
        <v>19537514.190000001</v>
      </c>
      <c r="I425" s="345">
        <f t="shared" ref="I425" si="173">I426+I429+I432</f>
        <v>0</v>
      </c>
      <c r="J425" s="375">
        <f t="shared" si="152"/>
        <v>0</v>
      </c>
    </row>
    <row r="426" spans="1:10" s="6" customFormat="1" ht="33" customHeight="1" x14ac:dyDescent="0.25">
      <c r="A426" s="26"/>
      <c r="B426" s="138"/>
      <c r="C426" s="128"/>
      <c r="D426" s="128"/>
      <c r="E426" s="148"/>
      <c r="F426" s="170" t="s">
        <v>231</v>
      </c>
      <c r="G426" s="151">
        <f>G427+G428</f>
        <v>15292184</v>
      </c>
      <c r="H426" s="178">
        <f>H427+H428</f>
        <v>15292184</v>
      </c>
      <c r="I426" s="344">
        <f t="shared" ref="I426" si="174">I427+I428</f>
        <v>0</v>
      </c>
      <c r="J426" s="374">
        <f t="shared" si="152"/>
        <v>0</v>
      </c>
    </row>
    <row r="427" spans="1:10" s="6" customFormat="1" ht="12.75" customHeight="1" x14ac:dyDescent="0.25">
      <c r="A427" s="26"/>
      <c r="B427" s="18" t="s">
        <v>19</v>
      </c>
      <c r="C427" s="14"/>
      <c r="D427" s="14" t="s">
        <v>424</v>
      </c>
      <c r="E427" s="120" t="s">
        <v>15</v>
      </c>
      <c r="F427" s="263"/>
      <c r="G427" s="108">
        <v>1564036</v>
      </c>
      <c r="H427" s="290">
        <v>1564036</v>
      </c>
      <c r="I427" s="312">
        <v>0</v>
      </c>
      <c r="J427" s="357">
        <f t="shared" si="152"/>
        <v>0</v>
      </c>
    </row>
    <row r="428" spans="1:10" s="6" customFormat="1" ht="12.75" customHeight="1" x14ac:dyDescent="0.25">
      <c r="A428" s="26"/>
      <c r="B428" s="17" t="s">
        <v>19</v>
      </c>
      <c r="C428" s="14"/>
      <c r="D428" s="14" t="s">
        <v>425</v>
      </c>
      <c r="E428" s="120" t="s">
        <v>14</v>
      </c>
      <c r="F428" s="182"/>
      <c r="G428" s="108">
        <v>13728148</v>
      </c>
      <c r="H428" s="290">
        <v>13728148</v>
      </c>
      <c r="I428" s="312">
        <v>0</v>
      </c>
      <c r="J428" s="357">
        <f t="shared" si="152"/>
        <v>0</v>
      </c>
    </row>
    <row r="429" spans="1:10" s="6" customFormat="1" ht="32.25" customHeight="1" x14ac:dyDescent="0.25">
      <c r="A429" s="26"/>
      <c r="B429" s="138"/>
      <c r="C429" s="128"/>
      <c r="D429" s="128"/>
      <c r="E429" s="148"/>
      <c r="F429" s="170" t="s">
        <v>246</v>
      </c>
      <c r="G429" s="151">
        <f>G430+G431</f>
        <v>1240000</v>
      </c>
      <c r="H429" s="178">
        <f>H430+H431</f>
        <v>1240000</v>
      </c>
      <c r="I429" s="316">
        <f t="shared" ref="I429" si="175">I430+I431</f>
        <v>0</v>
      </c>
      <c r="J429" s="363">
        <f t="shared" si="152"/>
        <v>0</v>
      </c>
    </row>
    <row r="430" spans="1:10" s="6" customFormat="1" ht="12.75" customHeight="1" x14ac:dyDescent="0.25">
      <c r="A430" s="26"/>
      <c r="B430" s="19" t="s">
        <v>19</v>
      </c>
      <c r="C430" s="14"/>
      <c r="D430" s="14" t="s">
        <v>426</v>
      </c>
      <c r="E430" s="120" t="s">
        <v>15</v>
      </c>
      <c r="F430" s="184"/>
      <c r="G430" s="108">
        <v>440000</v>
      </c>
      <c r="H430" s="290">
        <v>440000</v>
      </c>
      <c r="I430" s="312">
        <v>0</v>
      </c>
      <c r="J430" s="357">
        <f t="shared" si="152"/>
        <v>0</v>
      </c>
    </row>
    <row r="431" spans="1:10" s="6" customFormat="1" ht="12.75" customHeight="1" x14ac:dyDescent="0.25">
      <c r="A431" s="26"/>
      <c r="B431" s="19" t="s">
        <v>19</v>
      </c>
      <c r="C431" s="14"/>
      <c r="D431" s="14" t="s">
        <v>427</v>
      </c>
      <c r="E431" s="120" t="s">
        <v>15</v>
      </c>
      <c r="F431" s="184"/>
      <c r="G431" s="108">
        <v>800000</v>
      </c>
      <c r="H431" s="290">
        <v>800000</v>
      </c>
      <c r="I431" s="312">
        <v>0</v>
      </c>
      <c r="J431" s="357">
        <f t="shared" si="152"/>
        <v>0</v>
      </c>
    </row>
    <row r="432" spans="1:10" s="6" customFormat="1" ht="33" customHeight="1" x14ac:dyDescent="0.25">
      <c r="A432" s="26"/>
      <c r="B432" s="138"/>
      <c r="C432" s="128"/>
      <c r="D432" s="128"/>
      <c r="E432" s="148"/>
      <c r="F432" s="170" t="s">
        <v>232</v>
      </c>
      <c r="G432" s="151">
        <f t="shared" ref="G432:I432" si="176">G433</f>
        <v>3005330.19</v>
      </c>
      <c r="H432" s="178">
        <f t="shared" si="176"/>
        <v>3005330.19</v>
      </c>
      <c r="I432" s="316">
        <f t="shared" si="176"/>
        <v>0</v>
      </c>
      <c r="J432" s="363">
        <f t="shared" si="152"/>
        <v>0</v>
      </c>
    </row>
    <row r="433" spans="1:10" s="6" customFormat="1" ht="16.5" customHeight="1" thickBot="1" x14ac:dyDescent="0.3">
      <c r="A433" s="26"/>
      <c r="B433" s="19" t="s">
        <v>19</v>
      </c>
      <c r="C433" s="14"/>
      <c r="D433" s="14" t="s">
        <v>428</v>
      </c>
      <c r="E433" s="120" t="s">
        <v>110</v>
      </c>
      <c r="F433" s="184"/>
      <c r="G433" s="108">
        <v>3005330.19</v>
      </c>
      <c r="H433" s="290">
        <v>3005330.19</v>
      </c>
      <c r="I433" s="312">
        <v>0</v>
      </c>
      <c r="J433" s="357">
        <f t="shared" si="152"/>
        <v>0</v>
      </c>
    </row>
    <row r="434" spans="1:10" s="6" customFormat="1" ht="29.25" hidden="1" customHeight="1" x14ac:dyDescent="0.25">
      <c r="A434" s="26"/>
      <c r="B434" s="222"/>
      <c r="C434" s="223"/>
      <c r="D434" s="223"/>
      <c r="E434" s="225"/>
      <c r="F434" s="264" t="s">
        <v>247</v>
      </c>
      <c r="G434" s="224">
        <f t="shared" ref="G434:I434" si="177">SUM(G435:G441)</f>
        <v>0</v>
      </c>
      <c r="H434" s="308">
        <f t="shared" ref="H434" si="178">SUM(H435:H441)</f>
        <v>0</v>
      </c>
      <c r="I434" s="321">
        <f t="shared" si="177"/>
        <v>0</v>
      </c>
      <c r="J434" s="380" t="e">
        <f t="shared" si="152"/>
        <v>#DIV/0!</v>
      </c>
    </row>
    <row r="435" spans="1:10" s="6" customFormat="1" ht="12.75" hidden="1" customHeight="1" x14ac:dyDescent="0.25">
      <c r="A435" s="26"/>
      <c r="B435" s="17" t="s">
        <v>19</v>
      </c>
      <c r="C435" s="14"/>
      <c r="D435" s="14" t="s">
        <v>146</v>
      </c>
      <c r="E435" s="120" t="s">
        <v>22</v>
      </c>
      <c r="F435" s="182" t="s">
        <v>9</v>
      </c>
      <c r="G435" s="108"/>
      <c r="H435" s="290"/>
      <c r="I435" s="312"/>
      <c r="J435" s="357" t="e">
        <f t="shared" si="152"/>
        <v>#DIV/0!</v>
      </c>
    </row>
    <row r="436" spans="1:10" s="6" customFormat="1" ht="12.75" hidden="1" customHeight="1" x14ac:dyDescent="0.25">
      <c r="A436" s="26"/>
      <c r="B436" s="502" t="s">
        <v>19</v>
      </c>
      <c r="C436" s="505"/>
      <c r="D436" s="505" t="s">
        <v>147</v>
      </c>
      <c r="E436" s="508" t="s">
        <v>22</v>
      </c>
      <c r="F436" s="182"/>
      <c r="G436" s="108"/>
      <c r="H436" s="290"/>
      <c r="I436" s="312"/>
      <c r="J436" s="357" t="e">
        <f t="shared" si="152"/>
        <v>#DIV/0!</v>
      </c>
    </row>
    <row r="437" spans="1:10" s="6" customFormat="1" ht="12.75" hidden="1" customHeight="1" x14ac:dyDescent="0.25">
      <c r="A437" s="26"/>
      <c r="B437" s="503"/>
      <c r="C437" s="506"/>
      <c r="D437" s="506"/>
      <c r="E437" s="509"/>
      <c r="F437" s="182" t="s">
        <v>7</v>
      </c>
      <c r="G437" s="108"/>
      <c r="H437" s="290"/>
      <c r="I437" s="312"/>
      <c r="J437" s="357" t="e">
        <f t="shared" si="152"/>
        <v>#DIV/0!</v>
      </c>
    </row>
    <row r="438" spans="1:10" s="6" customFormat="1" ht="12.75" hidden="1" customHeight="1" x14ac:dyDescent="0.25">
      <c r="A438" s="26"/>
      <c r="B438" s="504"/>
      <c r="C438" s="507"/>
      <c r="D438" s="507"/>
      <c r="E438" s="510"/>
      <c r="F438" s="182" t="s">
        <v>9</v>
      </c>
      <c r="G438" s="108"/>
      <c r="H438" s="290"/>
      <c r="I438" s="312"/>
      <c r="J438" s="357" t="e">
        <f t="shared" si="152"/>
        <v>#DIV/0!</v>
      </c>
    </row>
    <row r="439" spans="1:10" s="6" customFormat="1" ht="12.75" hidden="1" customHeight="1" x14ac:dyDescent="0.25">
      <c r="A439" s="26"/>
      <c r="B439" s="85" t="s">
        <v>19</v>
      </c>
      <c r="C439" s="87"/>
      <c r="D439" s="87" t="s">
        <v>148</v>
      </c>
      <c r="E439" s="145" t="s">
        <v>22</v>
      </c>
      <c r="F439" s="182" t="s">
        <v>9</v>
      </c>
      <c r="G439" s="108"/>
      <c r="H439" s="290"/>
      <c r="I439" s="312"/>
      <c r="J439" s="357" t="e">
        <f t="shared" si="152"/>
        <v>#DIV/0!</v>
      </c>
    </row>
    <row r="440" spans="1:10" s="6" customFormat="1" ht="12.75" hidden="1" customHeight="1" x14ac:dyDescent="0.25">
      <c r="A440" s="26"/>
      <c r="B440" s="85" t="s">
        <v>19</v>
      </c>
      <c r="C440" s="87"/>
      <c r="D440" s="87" t="s">
        <v>149</v>
      </c>
      <c r="E440" s="145" t="s">
        <v>22</v>
      </c>
      <c r="F440" s="182" t="s">
        <v>7</v>
      </c>
      <c r="G440" s="108"/>
      <c r="H440" s="290"/>
      <c r="I440" s="312"/>
      <c r="J440" s="357" t="e">
        <f t="shared" si="152"/>
        <v>#DIV/0!</v>
      </c>
    </row>
    <row r="441" spans="1:10" s="6" customFormat="1" ht="12.75" hidden="1" customHeight="1" thickBot="1" x14ac:dyDescent="0.3">
      <c r="A441" s="26"/>
      <c r="B441" s="85" t="s">
        <v>19</v>
      </c>
      <c r="C441" s="87"/>
      <c r="D441" s="87" t="s">
        <v>150</v>
      </c>
      <c r="E441" s="145" t="s">
        <v>22</v>
      </c>
      <c r="F441" s="182"/>
      <c r="G441" s="107"/>
      <c r="H441" s="289"/>
      <c r="I441" s="332"/>
      <c r="J441" s="354" t="e">
        <f t="shared" si="152"/>
        <v>#DIV/0!</v>
      </c>
    </row>
    <row r="442" spans="1:10" s="6" customFormat="1" ht="27" customHeight="1" thickBot="1" x14ac:dyDescent="0.3">
      <c r="A442" s="26"/>
      <c r="B442" s="156"/>
      <c r="C442" s="157"/>
      <c r="D442" s="157"/>
      <c r="E442" s="158"/>
      <c r="F442" s="172" t="s">
        <v>296</v>
      </c>
      <c r="G442" s="159">
        <f>G443+G445</f>
        <v>48548213.539999999</v>
      </c>
      <c r="H442" s="161">
        <f>H443+H445</f>
        <v>48548213.539999999</v>
      </c>
      <c r="I442" s="345">
        <f t="shared" ref="I442" si="179">I443+I445</f>
        <v>252135</v>
      </c>
      <c r="J442" s="375">
        <f t="shared" si="152"/>
        <v>5.1934969716704435E-3</v>
      </c>
    </row>
    <row r="443" spans="1:10" s="6" customFormat="1" ht="32.25" customHeight="1" x14ac:dyDescent="0.25">
      <c r="A443" s="26"/>
      <c r="B443" s="138"/>
      <c r="C443" s="128"/>
      <c r="D443" s="128"/>
      <c r="E443" s="148"/>
      <c r="F443" s="170" t="s">
        <v>233</v>
      </c>
      <c r="G443" s="151">
        <f>G444</f>
        <v>10913295.720000001</v>
      </c>
      <c r="H443" s="178">
        <f>H444</f>
        <v>10913295.720000001</v>
      </c>
      <c r="I443" s="344">
        <f t="shared" ref="I443" si="180">I444</f>
        <v>252135</v>
      </c>
      <c r="J443" s="374">
        <f t="shared" ref="J443:J506" si="181">I443/H443</f>
        <v>2.3103469975429201E-2</v>
      </c>
    </row>
    <row r="444" spans="1:10" s="6" customFormat="1" ht="16.5" customHeight="1" x14ac:dyDescent="0.25">
      <c r="A444" s="26"/>
      <c r="B444" s="17" t="s">
        <v>19</v>
      </c>
      <c r="C444" s="14"/>
      <c r="D444" s="14" t="s">
        <v>429</v>
      </c>
      <c r="E444" s="120" t="s">
        <v>15</v>
      </c>
      <c r="F444" s="184"/>
      <c r="G444" s="108">
        <v>10913295.720000001</v>
      </c>
      <c r="H444" s="290">
        <v>10913295.720000001</v>
      </c>
      <c r="I444" s="312">
        <v>252135</v>
      </c>
      <c r="J444" s="357">
        <f t="shared" si="181"/>
        <v>2.3103469975429201E-2</v>
      </c>
    </row>
    <row r="445" spans="1:10" s="6" customFormat="1" ht="20.25" customHeight="1" x14ac:dyDescent="0.25">
      <c r="A445" s="26"/>
      <c r="B445" s="138"/>
      <c r="C445" s="128"/>
      <c r="D445" s="128"/>
      <c r="E445" s="148"/>
      <c r="F445" s="170" t="s">
        <v>234</v>
      </c>
      <c r="G445" s="151">
        <f>G446+G447+G448</f>
        <v>37634917.82</v>
      </c>
      <c r="H445" s="178">
        <f>H446+H447+H448</f>
        <v>37634917.82</v>
      </c>
      <c r="I445" s="316">
        <f t="shared" ref="I445" si="182">I446+I447+I448</f>
        <v>0</v>
      </c>
      <c r="J445" s="363">
        <f t="shared" si="181"/>
        <v>0</v>
      </c>
    </row>
    <row r="446" spans="1:10" s="6" customFormat="1" ht="12.75" customHeight="1" x14ac:dyDescent="0.25">
      <c r="A446" s="26"/>
      <c r="B446" s="18" t="s">
        <v>19</v>
      </c>
      <c r="C446" s="14"/>
      <c r="D446" s="14" t="s">
        <v>430</v>
      </c>
      <c r="E446" s="120" t="s">
        <v>15</v>
      </c>
      <c r="F446" s="184"/>
      <c r="G446" s="108">
        <v>1500000</v>
      </c>
      <c r="H446" s="290">
        <v>1500000</v>
      </c>
      <c r="I446" s="312">
        <v>0</v>
      </c>
      <c r="J446" s="357">
        <f t="shared" si="181"/>
        <v>0</v>
      </c>
    </row>
    <row r="447" spans="1:10" s="6" customFormat="1" ht="15" customHeight="1" x14ac:dyDescent="0.25">
      <c r="A447" s="26"/>
      <c r="B447" s="18" t="s">
        <v>54</v>
      </c>
      <c r="C447" s="14"/>
      <c r="D447" s="14" t="s">
        <v>431</v>
      </c>
      <c r="E447" s="120" t="s">
        <v>22</v>
      </c>
      <c r="F447" s="182"/>
      <c r="G447" s="108">
        <v>31290770.530000001</v>
      </c>
      <c r="H447" s="290">
        <v>31290770.530000001</v>
      </c>
      <c r="I447" s="312">
        <v>0</v>
      </c>
      <c r="J447" s="357">
        <f t="shared" si="181"/>
        <v>0</v>
      </c>
    </row>
    <row r="448" spans="1:10" s="6" customFormat="1" ht="12.75" customHeight="1" thickBot="1" x14ac:dyDescent="0.3">
      <c r="A448" s="26"/>
      <c r="B448" s="85" t="s">
        <v>54</v>
      </c>
      <c r="C448" s="87"/>
      <c r="D448" s="87" t="s">
        <v>432</v>
      </c>
      <c r="E448" s="145" t="s">
        <v>22</v>
      </c>
      <c r="F448" s="182"/>
      <c r="G448" s="107">
        <v>4844147.29</v>
      </c>
      <c r="H448" s="289">
        <v>4844147.29</v>
      </c>
      <c r="I448" s="332">
        <v>0</v>
      </c>
      <c r="J448" s="354">
        <f t="shared" si="181"/>
        <v>0</v>
      </c>
    </row>
    <row r="449" spans="1:10" s="6" customFormat="1" ht="27.75" customHeight="1" thickBot="1" x14ac:dyDescent="0.3">
      <c r="A449" s="26"/>
      <c r="B449" s="156"/>
      <c r="C449" s="157"/>
      <c r="D449" s="157"/>
      <c r="E449" s="158"/>
      <c r="F449" s="172" t="s">
        <v>317</v>
      </c>
      <c r="G449" s="159">
        <f>G450</f>
        <v>209709089</v>
      </c>
      <c r="H449" s="161">
        <f>H450</f>
        <v>209709089</v>
      </c>
      <c r="I449" s="345">
        <f t="shared" ref="I449" si="183">I450</f>
        <v>20012403.490000002</v>
      </c>
      <c r="J449" s="375">
        <f t="shared" si="181"/>
        <v>9.5429356855391237E-2</v>
      </c>
    </row>
    <row r="450" spans="1:10" s="6" customFormat="1" ht="45.75" customHeight="1" x14ac:dyDescent="0.25">
      <c r="A450" s="26"/>
      <c r="B450" s="228"/>
      <c r="C450" s="229"/>
      <c r="D450" s="229"/>
      <c r="E450" s="230"/>
      <c r="F450" s="170" t="s">
        <v>235</v>
      </c>
      <c r="G450" s="151">
        <f>G451+G452+G453+G454+G455</f>
        <v>209709089</v>
      </c>
      <c r="H450" s="178">
        <f>H451+H452+H453+H454+H455</f>
        <v>209709089</v>
      </c>
      <c r="I450" s="344">
        <f t="shared" ref="I450" si="184">I451+I452+I453+I454+I455</f>
        <v>20012403.490000002</v>
      </c>
      <c r="J450" s="374">
        <f t="shared" si="181"/>
        <v>9.5429356855391237E-2</v>
      </c>
    </row>
    <row r="451" spans="1:10" s="6" customFormat="1" ht="12.75" customHeight="1" x14ac:dyDescent="0.25">
      <c r="A451" s="26"/>
      <c r="B451" s="90" t="s">
        <v>19</v>
      </c>
      <c r="C451" s="91"/>
      <c r="D451" s="91" t="s">
        <v>433</v>
      </c>
      <c r="E451" s="143" t="s">
        <v>12</v>
      </c>
      <c r="F451" s="265"/>
      <c r="G451" s="111">
        <v>157006673</v>
      </c>
      <c r="H451" s="301">
        <v>157006673</v>
      </c>
      <c r="I451" s="312">
        <v>15470769.07</v>
      </c>
      <c r="J451" s="357">
        <f t="shared" si="181"/>
        <v>9.8535742299309795E-2</v>
      </c>
    </row>
    <row r="452" spans="1:10" s="6" customFormat="1" ht="12.75" customHeight="1" x14ac:dyDescent="0.25">
      <c r="A452" s="26"/>
      <c r="B452" s="18" t="s">
        <v>19</v>
      </c>
      <c r="C452" s="14"/>
      <c r="D452" s="14" t="s">
        <v>434</v>
      </c>
      <c r="E452" s="120" t="s">
        <v>12</v>
      </c>
      <c r="F452" s="184"/>
      <c r="G452" s="108">
        <v>26601632</v>
      </c>
      <c r="H452" s="290">
        <v>26601632</v>
      </c>
      <c r="I452" s="312">
        <v>2931707.85</v>
      </c>
      <c r="J452" s="357">
        <f t="shared" si="181"/>
        <v>0.11020781920447588</v>
      </c>
    </row>
    <row r="453" spans="1:10" s="6" customFormat="1" ht="12.75" customHeight="1" x14ac:dyDescent="0.25">
      <c r="A453" s="26"/>
      <c r="B453" s="17" t="s">
        <v>19</v>
      </c>
      <c r="C453" s="14"/>
      <c r="D453" s="14" t="s">
        <v>435</v>
      </c>
      <c r="E453" s="120" t="s">
        <v>15</v>
      </c>
      <c r="F453" s="184"/>
      <c r="G453" s="108">
        <v>12660000</v>
      </c>
      <c r="H453" s="290">
        <v>12660000</v>
      </c>
      <c r="I453" s="312">
        <v>0</v>
      </c>
      <c r="J453" s="357">
        <f t="shared" si="181"/>
        <v>0</v>
      </c>
    </row>
    <row r="454" spans="1:10" s="6" customFormat="1" ht="12.75" customHeight="1" x14ac:dyDescent="0.25">
      <c r="A454" s="26"/>
      <c r="B454" s="17" t="s">
        <v>19</v>
      </c>
      <c r="C454" s="14"/>
      <c r="D454" s="14" t="s">
        <v>436</v>
      </c>
      <c r="E454" s="120" t="s">
        <v>12</v>
      </c>
      <c r="F454" s="184"/>
      <c r="G454" s="108">
        <v>11526136</v>
      </c>
      <c r="H454" s="290">
        <v>11526136</v>
      </c>
      <c r="I454" s="312">
        <v>1609926.57</v>
      </c>
      <c r="J454" s="357">
        <f t="shared" si="181"/>
        <v>0.13967617335072222</v>
      </c>
    </row>
    <row r="455" spans="1:10" s="6" customFormat="1" ht="12.75" customHeight="1" thickBot="1" x14ac:dyDescent="0.3">
      <c r="A455" s="26"/>
      <c r="B455" s="226" t="s">
        <v>19</v>
      </c>
      <c r="C455" s="31"/>
      <c r="D455" s="31" t="s">
        <v>437</v>
      </c>
      <c r="E455" s="227" t="s">
        <v>15</v>
      </c>
      <c r="F455" s="247"/>
      <c r="G455" s="107">
        <v>1914648</v>
      </c>
      <c r="H455" s="289">
        <v>1914648</v>
      </c>
      <c r="I455" s="332">
        <v>0</v>
      </c>
      <c r="J455" s="354">
        <f t="shared" si="181"/>
        <v>0</v>
      </c>
    </row>
    <row r="456" spans="1:10" s="28" customFormat="1" ht="35.25" customHeight="1" thickBot="1" x14ac:dyDescent="0.3">
      <c r="A456" s="130">
        <v>9</v>
      </c>
      <c r="B456" s="64"/>
      <c r="C456" s="65"/>
      <c r="D456" s="65"/>
      <c r="E456" s="132"/>
      <c r="F456" s="245" t="s">
        <v>282</v>
      </c>
      <c r="G456" s="104">
        <f t="shared" ref="G456:I456" si="185">G457</f>
        <v>62100094.710000001</v>
      </c>
      <c r="H456" s="286">
        <f t="shared" si="185"/>
        <v>62100094.710000001</v>
      </c>
      <c r="I456" s="324">
        <f t="shared" si="185"/>
        <v>1317495.33</v>
      </c>
      <c r="J456" s="351">
        <f t="shared" si="181"/>
        <v>2.1215673440637173E-2</v>
      </c>
    </row>
    <row r="457" spans="1:10" s="12" customFormat="1" ht="36.75" customHeight="1" x14ac:dyDescent="0.25">
      <c r="A457" s="23"/>
      <c r="B457" s="216"/>
      <c r="C457" s="213"/>
      <c r="D457" s="213"/>
      <c r="E457" s="217"/>
      <c r="F457" s="261" t="s">
        <v>283</v>
      </c>
      <c r="G457" s="215">
        <f>G458+G460+G462+G468</f>
        <v>62100094.710000001</v>
      </c>
      <c r="H457" s="307">
        <f>H458+H460+H462+H468</f>
        <v>62100094.710000001</v>
      </c>
      <c r="I457" s="323">
        <f t="shared" ref="I457" si="186">I458+I460+I462+I468</f>
        <v>1317495.33</v>
      </c>
      <c r="J457" s="352">
        <f t="shared" si="181"/>
        <v>2.1215673440637173E-2</v>
      </c>
    </row>
    <row r="458" spans="1:10" s="13" customFormat="1" ht="29.25" customHeight="1" x14ac:dyDescent="0.25">
      <c r="A458" s="24"/>
      <c r="B458" s="138"/>
      <c r="C458" s="128"/>
      <c r="D458" s="128"/>
      <c r="E458" s="148"/>
      <c r="F458" s="170" t="s">
        <v>53</v>
      </c>
      <c r="G458" s="151">
        <f t="shared" ref="G458:I458" si="187">G459</f>
        <v>40806098.68</v>
      </c>
      <c r="H458" s="178">
        <f t="shared" si="187"/>
        <v>40806098.68</v>
      </c>
      <c r="I458" s="316">
        <f t="shared" si="187"/>
        <v>866606.47</v>
      </c>
      <c r="J458" s="363">
        <f t="shared" si="181"/>
        <v>2.1237180177303829E-2</v>
      </c>
    </row>
    <row r="459" spans="1:10" s="1" customFormat="1" ht="15.75" customHeight="1" x14ac:dyDescent="0.25">
      <c r="A459" s="26"/>
      <c r="B459" s="19" t="s">
        <v>54</v>
      </c>
      <c r="C459" s="14"/>
      <c r="D459" s="14" t="s">
        <v>438</v>
      </c>
      <c r="E459" s="120" t="s">
        <v>12</v>
      </c>
      <c r="F459" s="266"/>
      <c r="G459" s="108">
        <v>40806098.68</v>
      </c>
      <c r="H459" s="290">
        <v>40806098.68</v>
      </c>
      <c r="I459" s="312">
        <v>866606.47</v>
      </c>
      <c r="J459" s="357">
        <f t="shared" si="181"/>
        <v>2.1237180177303829E-2</v>
      </c>
    </row>
    <row r="460" spans="1:10" s="13" customFormat="1" ht="29.25" customHeight="1" x14ac:dyDescent="0.25">
      <c r="A460" s="24"/>
      <c r="B460" s="138"/>
      <c r="C460" s="128"/>
      <c r="D460" s="128"/>
      <c r="E460" s="148"/>
      <c r="F460" s="170" t="s">
        <v>284</v>
      </c>
      <c r="G460" s="151">
        <f t="shared" ref="G460:I460" si="188">G461</f>
        <v>17479116.030000001</v>
      </c>
      <c r="H460" s="178">
        <f t="shared" si="188"/>
        <v>17479116.030000001</v>
      </c>
      <c r="I460" s="316">
        <f t="shared" si="188"/>
        <v>450888.86</v>
      </c>
      <c r="J460" s="363">
        <f t="shared" si="181"/>
        <v>2.579586171440959E-2</v>
      </c>
    </row>
    <row r="461" spans="1:10" s="1" customFormat="1" ht="15.75" customHeight="1" x14ac:dyDescent="0.25">
      <c r="A461" s="26"/>
      <c r="B461" s="19" t="s">
        <v>54</v>
      </c>
      <c r="C461" s="14"/>
      <c r="D461" s="14" t="s">
        <v>439</v>
      </c>
      <c r="E461" s="120" t="s">
        <v>12</v>
      </c>
      <c r="F461" s="191"/>
      <c r="G461" s="108">
        <v>17479116.030000001</v>
      </c>
      <c r="H461" s="290">
        <v>17479116.030000001</v>
      </c>
      <c r="I461" s="312">
        <v>450888.86</v>
      </c>
      <c r="J461" s="357">
        <f t="shared" si="181"/>
        <v>2.579586171440959E-2</v>
      </c>
    </row>
    <row r="462" spans="1:10" s="13" customFormat="1" ht="17.25" customHeight="1" x14ac:dyDescent="0.25">
      <c r="A462" s="24"/>
      <c r="B462" s="138"/>
      <c r="C462" s="128"/>
      <c r="D462" s="128"/>
      <c r="E462" s="148"/>
      <c r="F462" s="170" t="s">
        <v>167</v>
      </c>
      <c r="G462" s="151">
        <f>G463</f>
        <v>3814880</v>
      </c>
      <c r="H462" s="178">
        <f>H463</f>
        <v>3814880</v>
      </c>
      <c r="I462" s="316">
        <f>I463</f>
        <v>0</v>
      </c>
      <c r="J462" s="363">
        <f t="shared" si="181"/>
        <v>0</v>
      </c>
    </row>
    <row r="463" spans="1:10" s="1" customFormat="1" ht="16.5" customHeight="1" thickBot="1" x14ac:dyDescent="0.3">
      <c r="A463" s="26"/>
      <c r="B463" s="19" t="s">
        <v>54</v>
      </c>
      <c r="C463" s="14"/>
      <c r="D463" s="14" t="s">
        <v>440</v>
      </c>
      <c r="E463" s="120" t="s">
        <v>15</v>
      </c>
      <c r="F463" s="191"/>
      <c r="G463" s="108">
        <v>3814880</v>
      </c>
      <c r="H463" s="290">
        <v>3814880</v>
      </c>
      <c r="I463" s="312">
        <v>0</v>
      </c>
      <c r="J463" s="357">
        <f t="shared" si="181"/>
        <v>0</v>
      </c>
    </row>
    <row r="464" spans="1:10" s="13" customFormat="1" ht="29.25" hidden="1" customHeight="1" x14ac:dyDescent="0.25">
      <c r="A464" s="24"/>
      <c r="B464" s="73"/>
      <c r="C464" s="74"/>
      <c r="D464" s="74"/>
      <c r="E464" s="212"/>
      <c r="F464" s="183" t="s">
        <v>36</v>
      </c>
      <c r="G464" s="177">
        <f t="shared" ref="G464:I464" si="189">G465</f>
        <v>0</v>
      </c>
      <c r="H464" s="302">
        <f t="shared" si="189"/>
        <v>0</v>
      </c>
      <c r="I464" s="317">
        <f t="shared" si="189"/>
        <v>0</v>
      </c>
      <c r="J464" s="376" t="e">
        <f t="shared" si="181"/>
        <v>#DIV/0!</v>
      </c>
    </row>
    <row r="465" spans="1:10" s="1" customFormat="1" ht="12.75" hidden="1" customHeight="1" x14ac:dyDescent="0.25">
      <c r="A465" s="26"/>
      <c r="B465" s="19" t="s">
        <v>54</v>
      </c>
      <c r="C465" s="14"/>
      <c r="D465" s="14" t="s">
        <v>164</v>
      </c>
      <c r="E465" s="120" t="s">
        <v>15</v>
      </c>
      <c r="F465" s="191"/>
      <c r="G465" s="108"/>
      <c r="H465" s="290"/>
      <c r="I465" s="312"/>
      <c r="J465" s="357" t="e">
        <f t="shared" si="181"/>
        <v>#DIV/0!</v>
      </c>
    </row>
    <row r="466" spans="1:10" s="25" customFormat="1" ht="30.75" hidden="1" thickBot="1" x14ac:dyDescent="0.3">
      <c r="A466" s="48"/>
      <c r="B466" s="174"/>
      <c r="C466" s="164"/>
      <c r="D466" s="164"/>
      <c r="E466" s="194"/>
      <c r="F466" s="183" t="s">
        <v>245</v>
      </c>
      <c r="G466" s="177">
        <f t="shared" ref="G466:I466" si="190">SUM(G467:G467)</f>
        <v>0</v>
      </c>
      <c r="H466" s="302">
        <f t="shared" si="190"/>
        <v>0</v>
      </c>
      <c r="I466" s="317">
        <f t="shared" si="190"/>
        <v>0</v>
      </c>
      <c r="J466" s="376" t="e">
        <f t="shared" si="181"/>
        <v>#DIV/0!</v>
      </c>
    </row>
    <row r="467" spans="1:10" s="1" customFormat="1" ht="12.75" hidden="1" customHeight="1" x14ac:dyDescent="0.25">
      <c r="A467" s="26"/>
      <c r="B467" s="19" t="s">
        <v>54</v>
      </c>
      <c r="C467" s="14"/>
      <c r="D467" s="14" t="s">
        <v>165</v>
      </c>
      <c r="E467" s="120" t="s">
        <v>166</v>
      </c>
      <c r="F467" s="191"/>
      <c r="G467" s="108"/>
      <c r="H467" s="290"/>
      <c r="I467" s="312"/>
      <c r="J467" s="357" t="e">
        <f t="shared" si="181"/>
        <v>#DIV/0!</v>
      </c>
    </row>
    <row r="468" spans="1:10" s="13" customFormat="1" ht="18.75" hidden="1" customHeight="1" x14ac:dyDescent="0.25">
      <c r="A468" s="24"/>
      <c r="B468" s="138"/>
      <c r="C468" s="128"/>
      <c r="D468" s="128"/>
      <c r="E468" s="148"/>
      <c r="F468" s="170" t="s">
        <v>285</v>
      </c>
      <c r="G468" s="151">
        <f>G469</f>
        <v>0</v>
      </c>
      <c r="H468" s="178">
        <f>H469</f>
        <v>0</v>
      </c>
      <c r="I468" s="316">
        <f t="shared" ref="I468" si="191">I469</f>
        <v>0</v>
      </c>
      <c r="J468" s="363" t="e">
        <f t="shared" si="181"/>
        <v>#DIV/0!</v>
      </c>
    </row>
    <row r="469" spans="1:10" s="1" customFormat="1" ht="15.75" hidden="1" customHeight="1" thickBot="1" x14ac:dyDescent="0.3">
      <c r="A469" s="26"/>
      <c r="B469" s="102" t="s">
        <v>54</v>
      </c>
      <c r="C469" s="103"/>
      <c r="D469" s="103" t="s">
        <v>314</v>
      </c>
      <c r="E469" s="123" t="s">
        <v>15</v>
      </c>
      <c r="F469" s="267"/>
      <c r="G469" s="149">
        <v>0</v>
      </c>
      <c r="H469" s="299">
        <v>0</v>
      </c>
      <c r="I469" s="332"/>
      <c r="J469" s="354" t="e">
        <f t="shared" si="181"/>
        <v>#DIV/0!</v>
      </c>
    </row>
    <row r="470" spans="1:10" s="28" customFormat="1" ht="33.75" customHeight="1" thickBot="1" x14ac:dyDescent="0.3">
      <c r="A470" s="131">
        <v>10</v>
      </c>
      <c r="B470" s="152"/>
      <c r="C470" s="153"/>
      <c r="D470" s="153"/>
      <c r="E470" s="154"/>
      <c r="F470" s="168" t="s">
        <v>288</v>
      </c>
      <c r="G470" s="155">
        <f>G471+G474</f>
        <v>151164489.62</v>
      </c>
      <c r="H470" s="160">
        <f>H471+H474</f>
        <v>151164489.62</v>
      </c>
      <c r="I470" s="339">
        <f t="shared" ref="I470" si="192">I471+I474</f>
        <v>70947</v>
      </c>
      <c r="J470" s="359">
        <f t="shared" si="181"/>
        <v>4.6933641742414396E-4</v>
      </c>
    </row>
    <row r="471" spans="1:10" s="29" customFormat="1" ht="30" customHeight="1" x14ac:dyDescent="0.25">
      <c r="A471" s="52"/>
      <c r="B471" s="209"/>
      <c r="C471" s="210"/>
      <c r="D471" s="210"/>
      <c r="E471" s="211"/>
      <c r="F471" s="270" t="s">
        <v>289</v>
      </c>
      <c r="G471" s="234">
        <f t="shared" ref="G471:I472" si="193">G472</f>
        <v>3200000</v>
      </c>
      <c r="H471" s="309">
        <f t="shared" si="193"/>
        <v>3200000</v>
      </c>
      <c r="I471" s="338">
        <f t="shared" si="193"/>
        <v>70947</v>
      </c>
      <c r="J471" s="360">
        <f t="shared" si="181"/>
        <v>2.2170937500000001E-2</v>
      </c>
    </row>
    <row r="472" spans="1:10" s="13" customFormat="1" ht="19.5" customHeight="1" x14ac:dyDescent="0.25">
      <c r="A472" s="24"/>
      <c r="B472" s="138"/>
      <c r="C472" s="128"/>
      <c r="D472" s="128"/>
      <c r="E472" s="148"/>
      <c r="F472" s="170" t="s">
        <v>168</v>
      </c>
      <c r="G472" s="151">
        <f t="shared" si="193"/>
        <v>3200000</v>
      </c>
      <c r="H472" s="178">
        <f t="shared" si="193"/>
        <v>3200000</v>
      </c>
      <c r="I472" s="316">
        <f t="shared" si="193"/>
        <v>70947</v>
      </c>
      <c r="J472" s="363">
        <f t="shared" si="181"/>
        <v>2.2170937500000001E-2</v>
      </c>
    </row>
    <row r="473" spans="1:10" s="1" customFormat="1" ht="12.75" customHeight="1" x14ac:dyDescent="0.25">
      <c r="A473" s="26"/>
      <c r="B473" s="196" t="s">
        <v>19</v>
      </c>
      <c r="C473" s="89"/>
      <c r="D473" s="89" t="s">
        <v>441</v>
      </c>
      <c r="E473" s="197" t="s">
        <v>15</v>
      </c>
      <c r="F473" s="182"/>
      <c r="G473" s="108">
        <v>3200000</v>
      </c>
      <c r="H473" s="290">
        <v>3200000</v>
      </c>
      <c r="I473" s="312">
        <v>70947</v>
      </c>
      <c r="J473" s="357">
        <f t="shared" si="181"/>
        <v>2.2170937500000001E-2</v>
      </c>
    </row>
    <row r="474" spans="1:10" s="29" customFormat="1" ht="30" customHeight="1" x14ac:dyDescent="0.25">
      <c r="A474" s="59"/>
      <c r="B474" s="100"/>
      <c r="C474" s="95"/>
      <c r="D474" s="95"/>
      <c r="E474" s="122"/>
      <c r="F474" s="252" t="s">
        <v>169</v>
      </c>
      <c r="G474" s="116">
        <f t="shared" ref="G474:I475" si="194">G475</f>
        <v>147964489.62</v>
      </c>
      <c r="H474" s="297">
        <f t="shared" si="194"/>
        <v>147964489.62</v>
      </c>
      <c r="I474" s="313">
        <f t="shared" si="194"/>
        <v>0</v>
      </c>
      <c r="J474" s="364">
        <f t="shared" si="181"/>
        <v>0</v>
      </c>
    </row>
    <row r="475" spans="1:10" s="13" customFormat="1" ht="20.25" customHeight="1" x14ac:dyDescent="0.25">
      <c r="A475" s="24"/>
      <c r="B475" s="138"/>
      <c r="C475" s="128"/>
      <c r="D475" s="128"/>
      <c r="E475" s="148"/>
      <c r="F475" s="170" t="s">
        <v>170</v>
      </c>
      <c r="G475" s="151">
        <f>G476</f>
        <v>147964489.62</v>
      </c>
      <c r="H475" s="178">
        <f>H476</f>
        <v>147964489.62</v>
      </c>
      <c r="I475" s="316">
        <f t="shared" si="194"/>
        <v>0</v>
      </c>
      <c r="J475" s="363">
        <f t="shared" si="181"/>
        <v>0</v>
      </c>
    </row>
    <row r="476" spans="1:10" s="1" customFormat="1" ht="18" customHeight="1" thickBot="1" x14ac:dyDescent="0.3">
      <c r="A476" s="26"/>
      <c r="B476" s="11" t="s">
        <v>19</v>
      </c>
      <c r="C476" s="78"/>
      <c r="D476" s="78" t="s">
        <v>442</v>
      </c>
      <c r="E476" s="136" t="s">
        <v>15</v>
      </c>
      <c r="F476" s="341"/>
      <c r="G476" s="342">
        <v>147964489.62</v>
      </c>
      <c r="H476" s="365">
        <v>147964489.62</v>
      </c>
      <c r="I476" s="343">
        <v>0</v>
      </c>
      <c r="J476" s="366">
        <f t="shared" si="181"/>
        <v>0</v>
      </c>
    </row>
    <row r="477" spans="1:10" s="45" customFormat="1" ht="36" customHeight="1" thickBot="1" x14ac:dyDescent="0.3">
      <c r="A477" s="130">
        <v>11</v>
      </c>
      <c r="B477" s="64"/>
      <c r="C477" s="65"/>
      <c r="D477" s="65"/>
      <c r="E477" s="132"/>
      <c r="F477" s="245" t="s">
        <v>276</v>
      </c>
      <c r="G477" s="104">
        <f>G478+G483+G488+G497+G500</f>
        <v>136148259</v>
      </c>
      <c r="H477" s="286">
        <f>H478+H483+H488+H497+H500</f>
        <v>136148259</v>
      </c>
      <c r="I477" s="324">
        <f t="shared" ref="I477" si="195">I478+I483+I488+I497+I500</f>
        <v>7127804.7599999998</v>
      </c>
      <c r="J477" s="351">
        <f t="shared" si="181"/>
        <v>5.2353256753727567E-2</v>
      </c>
    </row>
    <row r="478" spans="1:10" s="12" customFormat="1" ht="33.75" customHeight="1" x14ac:dyDescent="0.25">
      <c r="A478" s="23"/>
      <c r="B478" s="216"/>
      <c r="C478" s="213"/>
      <c r="D478" s="213"/>
      <c r="E478" s="217"/>
      <c r="F478" s="261" t="s">
        <v>227</v>
      </c>
      <c r="G478" s="215">
        <f>G479+G481</f>
        <v>17620678.199999999</v>
      </c>
      <c r="H478" s="307">
        <f>H479+H481</f>
        <v>17620678.199999999</v>
      </c>
      <c r="I478" s="323">
        <f t="shared" ref="I478" si="196">I479+I481</f>
        <v>389591.05</v>
      </c>
      <c r="J478" s="352">
        <f t="shared" si="181"/>
        <v>2.2109878267909121E-2</v>
      </c>
    </row>
    <row r="479" spans="1:10" s="13" customFormat="1" ht="30" x14ac:dyDescent="0.25">
      <c r="A479" s="24"/>
      <c r="B479" s="138"/>
      <c r="C479" s="128"/>
      <c r="D479" s="128"/>
      <c r="E479" s="148"/>
      <c r="F479" s="170" t="s">
        <v>53</v>
      </c>
      <c r="G479" s="151">
        <f>G480</f>
        <v>14338476.93</v>
      </c>
      <c r="H479" s="178">
        <f>H480</f>
        <v>14338476.93</v>
      </c>
      <c r="I479" s="316">
        <f t="shared" ref="I479" si="197">I480</f>
        <v>282370.05</v>
      </c>
      <c r="J479" s="363">
        <f t="shared" si="181"/>
        <v>1.9693169042885227E-2</v>
      </c>
    </row>
    <row r="480" spans="1:10" s="1" customFormat="1" ht="16.5" customHeight="1" x14ac:dyDescent="0.25">
      <c r="A480" s="26"/>
      <c r="B480" s="17" t="s">
        <v>172</v>
      </c>
      <c r="C480" s="14"/>
      <c r="D480" s="14" t="s">
        <v>443</v>
      </c>
      <c r="E480" s="120" t="s">
        <v>12</v>
      </c>
      <c r="F480" s="191"/>
      <c r="G480" s="108">
        <v>14338476.93</v>
      </c>
      <c r="H480" s="290">
        <v>14338476.93</v>
      </c>
      <c r="I480" s="312">
        <v>282370.05</v>
      </c>
      <c r="J480" s="357">
        <f t="shared" si="181"/>
        <v>1.9693169042885227E-2</v>
      </c>
    </row>
    <row r="481" spans="1:10" s="13" customFormat="1" x14ac:dyDescent="0.25">
      <c r="A481" s="24"/>
      <c r="B481" s="138"/>
      <c r="C481" s="128"/>
      <c r="D481" s="128"/>
      <c r="E481" s="148"/>
      <c r="F481" s="170" t="s">
        <v>173</v>
      </c>
      <c r="G481" s="151">
        <f t="shared" ref="G481:I481" si="198">G482</f>
        <v>3282201.27</v>
      </c>
      <c r="H481" s="178">
        <f t="shared" si="198"/>
        <v>3282201.27</v>
      </c>
      <c r="I481" s="316">
        <f t="shared" si="198"/>
        <v>107221</v>
      </c>
      <c r="J481" s="363">
        <f t="shared" si="181"/>
        <v>3.2667405554931125E-2</v>
      </c>
    </row>
    <row r="482" spans="1:10" s="1" customFormat="1" ht="15.75" customHeight="1" x14ac:dyDescent="0.25">
      <c r="A482" s="26"/>
      <c r="B482" s="17" t="s">
        <v>172</v>
      </c>
      <c r="C482" s="14"/>
      <c r="D482" s="14" t="s">
        <v>444</v>
      </c>
      <c r="E482" s="120" t="s">
        <v>26</v>
      </c>
      <c r="F482" s="268"/>
      <c r="G482" s="108">
        <v>3282201.27</v>
      </c>
      <c r="H482" s="290">
        <v>3282201.27</v>
      </c>
      <c r="I482" s="312">
        <v>107221</v>
      </c>
      <c r="J482" s="357">
        <f t="shared" si="181"/>
        <v>3.2667405554931125E-2</v>
      </c>
    </row>
    <row r="483" spans="1:10" s="12" customFormat="1" ht="30.75" customHeight="1" x14ac:dyDescent="0.25">
      <c r="A483" s="27"/>
      <c r="B483" s="216"/>
      <c r="C483" s="213"/>
      <c r="D483" s="213"/>
      <c r="E483" s="217"/>
      <c r="F483" s="261" t="s">
        <v>228</v>
      </c>
      <c r="G483" s="215">
        <f>G484+G486</f>
        <v>300000</v>
      </c>
      <c r="H483" s="307">
        <f>H484+H486</f>
        <v>300000</v>
      </c>
      <c r="I483" s="310">
        <f t="shared" ref="I483" si="199">I484+I486</f>
        <v>0</v>
      </c>
      <c r="J483" s="373">
        <f t="shared" si="181"/>
        <v>0</v>
      </c>
    </row>
    <row r="484" spans="1:10" s="13" customFormat="1" ht="30" x14ac:dyDescent="0.25">
      <c r="A484" s="24"/>
      <c r="B484" s="138"/>
      <c r="C484" s="128"/>
      <c r="D484" s="128"/>
      <c r="E484" s="148"/>
      <c r="F484" s="170" t="s">
        <v>138</v>
      </c>
      <c r="G484" s="151">
        <f t="shared" ref="G484:I484" si="200">G485</f>
        <v>200000</v>
      </c>
      <c r="H484" s="178">
        <f t="shared" si="200"/>
        <v>200000</v>
      </c>
      <c r="I484" s="316">
        <f t="shared" si="200"/>
        <v>0</v>
      </c>
      <c r="J484" s="363">
        <f t="shared" si="181"/>
        <v>0</v>
      </c>
    </row>
    <row r="485" spans="1:10" s="1" customFormat="1" ht="12.75" customHeight="1" x14ac:dyDescent="0.25">
      <c r="A485" s="26"/>
      <c r="B485" s="17" t="s">
        <v>172</v>
      </c>
      <c r="C485" s="14"/>
      <c r="D485" s="14" t="s">
        <v>445</v>
      </c>
      <c r="E485" s="120" t="s">
        <v>15</v>
      </c>
      <c r="F485" s="191"/>
      <c r="G485" s="108">
        <v>200000</v>
      </c>
      <c r="H485" s="290">
        <v>200000</v>
      </c>
      <c r="I485" s="312">
        <v>0</v>
      </c>
      <c r="J485" s="357">
        <f t="shared" si="181"/>
        <v>0</v>
      </c>
    </row>
    <row r="486" spans="1:10" s="13" customFormat="1" ht="30" x14ac:dyDescent="0.25">
      <c r="A486" s="24"/>
      <c r="B486" s="138"/>
      <c r="C486" s="128"/>
      <c r="D486" s="128"/>
      <c r="E486" s="148"/>
      <c r="F486" s="170" t="s">
        <v>174</v>
      </c>
      <c r="G486" s="151">
        <f t="shared" ref="G486:I486" si="201">G487</f>
        <v>100000</v>
      </c>
      <c r="H486" s="178">
        <f t="shared" si="201"/>
        <v>100000</v>
      </c>
      <c r="I486" s="316">
        <f t="shared" si="201"/>
        <v>0</v>
      </c>
      <c r="J486" s="363">
        <f t="shared" si="181"/>
        <v>0</v>
      </c>
    </row>
    <row r="487" spans="1:10" s="1" customFormat="1" ht="12.75" customHeight="1" x14ac:dyDescent="0.25">
      <c r="A487" s="26"/>
      <c r="B487" s="18" t="s">
        <v>172</v>
      </c>
      <c r="C487" s="14"/>
      <c r="D487" s="14" t="s">
        <v>446</v>
      </c>
      <c r="E487" s="120" t="s">
        <v>175</v>
      </c>
      <c r="F487" s="191"/>
      <c r="G487" s="108">
        <v>100000</v>
      </c>
      <c r="H487" s="290">
        <v>100000</v>
      </c>
      <c r="I487" s="312">
        <v>0</v>
      </c>
      <c r="J487" s="357">
        <f t="shared" si="181"/>
        <v>0</v>
      </c>
    </row>
    <row r="488" spans="1:10" s="12" customFormat="1" ht="32.25" customHeight="1" x14ac:dyDescent="0.25">
      <c r="A488" s="27"/>
      <c r="B488" s="216"/>
      <c r="C488" s="213"/>
      <c r="D488" s="213"/>
      <c r="E488" s="217"/>
      <c r="F488" s="261" t="s">
        <v>211</v>
      </c>
      <c r="G488" s="215">
        <f>G489+G491+G493+G495</f>
        <v>117331800</v>
      </c>
      <c r="H488" s="307">
        <f>H489+H491+H493+H495</f>
        <v>117331800</v>
      </c>
      <c r="I488" s="310">
        <f t="shared" ref="I488" si="202">I489+I491+I493+I495</f>
        <v>6733213.71</v>
      </c>
      <c r="J488" s="373">
        <f t="shared" si="181"/>
        <v>5.7386094051229075E-2</v>
      </c>
    </row>
    <row r="489" spans="1:10" s="13" customFormat="1" ht="30" customHeight="1" x14ac:dyDescent="0.25">
      <c r="A489" s="24"/>
      <c r="B489" s="138"/>
      <c r="C489" s="128"/>
      <c r="D489" s="128"/>
      <c r="E489" s="148"/>
      <c r="F489" s="170" t="s">
        <v>249</v>
      </c>
      <c r="G489" s="151">
        <f>G490</f>
        <v>931200</v>
      </c>
      <c r="H489" s="178">
        <f>H490</f>
        <v>931200</v>
      </c>
      <c r="I489" s="316">
        <f>I490</f>
        <v>51251.62</v>
      </c>
      <c r="J489" s="363">
        <f t="shared" si="181"/>
        <v>5.5038251718213062E-2</v>
      </c>
    </row>
    <row r="490" spans="1:10" s="1" customFormat="1" ht="12.75" customHeight="1" x14ac:dyDescent="0.25">
      <c r="A490" s="26"/>
      <c r="B490" s="17" t="s">
        <v>172</v>
      </c>
      <c r="C490" s="14"/>
      <c r="D490" s="14" t="s">
        <v>447</v>
      </c>
      <c r="E490" s="120" t="s">
        <v>64</v>
      </c>
      <c r="F490" s="182"/>
      <c r="G490" s="108">
        <v>931200</v>
      </c>
      <c r="H490" s="290">
        <v>931200</v>
      </c>
      <c r="I490" s="312">
        <v>51251.62</v>
      </c>
      <c r="J490" s="357">
        <f t="shared" si="181"/>
        <v>5.5038251718213062E-2</v>
      </c>
    </row>
    <row r="491" spans="1:10" s="13" customFormat="1" ht="28.5" customHeight="1" x14ac:dyDescent="0.25">
      <c r="A491" s="24"/>
      <c r="B491" s="138"/>
      <c r="C491" s="128"/>
      <c r="D491" s="128"/>
      <c r="E491" s="148"/>
      <c r="F491" s="170" t="s">
        <v>277</v>
      </c>
      <c r="G491" s="151">
        <f>G492</f>
        <v>16849590</v>
      </c>
      <c r="H491" s="178">
        <f>H492</f>
        <v>16849590</v>
      </c>
      <c r="I491" s="316">
        <f t="shared" ref="I491" si="203">I492</f>
        <v>255818.25</v>
      </c>
      <c r="J491" s="363">
        <f t="shared" si="181"/>
        <v>1.5182461413007676E-2</v>
      </c>
    </row>
    <row r="492" spans="1:10" s="1" customFormat="1" ht="12.75" customHeight="1" x14ac:dyDescent="0.25">
      <c r="A492" s="26"/>
      <c r="B492" s="18" t="s">
        <v>172</v>
      </c>
      <c r="C492" s="14"/>
      <c r="D492" s="14" t="s">
        <v>448</v>
      </c>
      <c r="E492" s="120" t="s">
        <v>176</v>
      </c>
      <c r="F492" s="182"/>
      <c r="G492" s="108">
        <v>16849590</v>
      </c>
      <c r="H492" s="290">
        <v>16849590</v>
      </c>
      <c r="I492" s="312">
        <v>255818.25</v>
      </c>
      <c r="J492" s="357">
        <f t="shared" si="181"/>
        <v>1.5182461413007676E-2</v>
      </c>
    </row>
    <row r="493" spans="1:10" s="1" customFormat="1" ht="30" customHeight="1" x14ac:dyDescent="0.25">
      <c r="A493" s="26"/>
      <c r="B493" s="138"/>
      <c r="C493" s="128"/>
      <c r="D493" s="128"/>
      <c r="E493" s="148"/>
      <c r="F493" s="170" t="s">
        <v>278</v>
      </c>
      <c r="G493" s="151">
        <f>G494</f>
        <v>670000</v>
      </c>
      <c r="H493" s="178">
        <f>H494</f>
        <v>670000</v>
      </c>
      <c r="I493" s="316">
        <f t="shared" ref="I493" si="204">I494</f>
        <v>0</v>
      </c>
      <c r="J493" s="363">
        <f t="shared" si="181"/>
        <v>0</v>
      </c>
    </row>
    <row r="494" spans="1:10" s="1" customFormat="1" ht="12.75" customHeight="1" x14ac:dyDescent="0.25">
      <c r="A494" s="26"/>
      <c r="B494" s="18" t="s">
        <v>172</v>
      </c>
      <c r="C494" s="14"/>
      <c r="D494" s="14" t="s">
        <v>449</v>
      </c>
      <c r="E494" s="120" t="s">
        <v>15</v>
      </c>
      <c r="F494" s="182"/>
      <c r="G494" s="108">
        <v>670000</v>
      </c>
      <c r="H494" s="290">
        <v>670000</v>
      </c>
      <c r="I494" s="312">
        <v>0</v>
      </c>
      <c r="J494" s="357">
        <f t="shared" si="181"/>
        <v>0</v>
      </c>
    </row>
    <row r="495" spans="1:10" s="1" customFormat="1" ht="60" customHeight="1" x14ac:dyDescent="0.25">
      <c r="A495" s="26"/>
      <c r="B495" s="138"/>
      <c r="C495" s="128"/>
      <c r="D495" s="128"/>
      <c r="E495" s="148"/>
      <c r="F495" s="170" t="s">
        <v>279</v>
      </c>
      <c r="G495" s="151">
        <f>G496</f>
        <v>98881010</v>
      </c>
      <c r="H495" s="178">
        <f>H496</f>
        <v>98881010</v>
      </c>
      <c r="I495" s="316">
        <f t="shared" ref="I495" si="205">I496</f>
        <v>6426143.8399999999</v>
      </c>
      <c r="J495" s="363">
        <f t="shared" si="181"/>
        <v>6.4988654950025287E-2</v>
      </c>
    </row>
    <row r="496" spans="1:10" s="1" customFormat="1" ht="17.25" customHeight="1" x14ac:dyDescent="0.25">
      <c r="A496" s="26"/>
      <c r="B496" s="17" t="s">
        <v>172</v>
      </c>
      <c r="C496" s="14"/>
      <c r="D496" s="14" t="s">
        <v>450</v>
      </c>
      <c r="E496" s="120" t="s">
        <v>64</v>
      </c>
      <c r="F496" s="182"/>
      <c r="G496" s="108">
        <v>98881010</v>
      </c>
      <c r="H496" s="290">
        <v>98881010</v>
      </c>
      <c r="I496" s="312">
        <v>6426143.8399999999</v>
      </c>
      <c r="J496" s="357">
        <f t="shared" si="181"/>
        <v>6.4988654950025287E-2</v>
      </c>
    </row>
    <row r="497" spans="1:10" s="12" customFormat="1" ht="33.75" customHeight="1" x14ac:dyDescent="0.25">
      <c r="A497" s="27"/>
      <c r="B497" s="216"/>
      <c r="C497" s="213"/>
      <c r="D497" s="213"/>
      <c r="E497" s="217"/>
      <c r="F497" s="261" t="s">
        <v>229</v>
      </c>
      <c r="G497" s="215">
        <f t="shared" ref="G497:I498" si="206">G498</f>
        <v>225000</v>
      </c>
      <c r="H497" s="307">
        <f t="shared" si="206"/>
        <v>225000</v>
      </c>
      <c r="I497" s="310">
        <f t="shared" si="206"/>
        <v>0</v>
      </c>
      <c r="J497" s="373">
        <f t="shared" si="181"/>
        <v>0</v>
      </c>
    </row>
    <row r="498" spans="1:10" s="13" customFormat="1" ht="17.25" customHeight="1" x14ac:dyDescent="0.25">
      <c r="A498" s="24"/>
      <c r="B498" s="138"/>
      <c r="C498" s="128"/>
      <c r="D498" s="128"/>
      <c r="E498" s="148"/>
      <c r="F498" s="170" t="s">
        <v>177</v>
      </c>
      <c r="G498" s="151">
        <f t="shared" si="206"/>
        <v>225000</v>
      </c>
      <c r="H498" s="178">
        <f t="shared" si="206"/>
        <v>225000</v>
      </c>
      <c r="I498" s="316">
        <f t="shared" si="206"/>
        <v>0</v>
      </c>
      <c r="J498" s="363">
        <f t="shared" si="181"/>
        <v>0</v>
      </c>
    </row>
    <row r="499" spans="1:10" s="1" customFormat="1" ht="15.75" customHeight="1" thickBot="1" x14ac:dyDescent="0.3">
      <c r="A499" s="26"/>
      <c r="B499" s="17" t="s">
        <v>172</v>
      </c>
      <c r="C499" s="14"/>
      <c r="D499" s="14" t="s">
        <v>451</v>
      </c>
      <c r="E499" s="120" t="s">
        <v>30</v>
      </c>
      <c r="F499" s="340"/>
      <c r="G499" s="107">
        <v>225000</v>
      </c>
      <c r="H499" s="289">
        <v>225000</v>
      </c>
      <c r="I499" s="332">
        <v>0</v>
      </c>
      <c r="J499" s="354">
        <f t="shared" si="181"/>
        <v>0</v>
      </c>
    </row>
    <row r="500" spans="1:10" s="12" customFormat="1" ht="27.75" customHeight="1" thickBot="1" x14ac:dyDescent="0.3">
      <c r="A500" s="27"/>
      <c r="B500" s="66"/>
      <c r="C500" s="67"/>
      <c r="D500" s="67"/>
      <c r="E500" s="68"/>
      <c r="F500" s="190" t="s">
        <v>171</v>
      </c>
      <c r="G500" s="105">
        <f>G501+G505</f>
        <v>670780.80000000005</v>
      </c>
      <c r="H500" s="287">
        <f>H501+H505</f>
        <v>670780.80000000005</v>
      </c>
      <c r="I500" s="326">
        <f t="shared" ref="I500" si="207">I501+I505</f>
        <v>5000</v>
      </c>
      <c r="J500" s="355">
        <f t="shared" si="181"/>
        <v>7.4539998759654419E-3</v>
      </c>
    </row>
    <row r="501" spans="1:10" s="13" customFormat="1" ht="31.5" customHeight="1" x14ac:dyDescent="0.25">
      <c r="A501" s="24"/>
      <c r="B501" s="69"/>
      <c r="C501" s="70"/>
      <c r="D501" s="70"/>
      <c r="E501" s="133"/>
      <c r="F501" s="246" t="s">
        <v>225</v>
      </c>
      <c r="G501" s="106">
        <f>G502+G503+G504</f>
        <v>620780.80000000005</v>
      </c>
      <c r="H501" s="288">
        <f>H502+H503+H504</f>
        <v>620780.80000000005</v>
      </c>
      <c r="I501" s="325">
        <f t="shared" ref="I501" si="208">I502+I503+I504</f>
        <v>5000</v>
      </c>
      <c r="J501" s="356">
        <f t="shared" si="181"/>
        <v>8.0543728156540918E-3</v>
      </c>
    </row>
    <row r="502" spans="1:10" s="13" customFormat="1" x14ac:dyDescent="0.25">
      <c r="A502" s="24"/>
      <c r="B502" s="17" t="s">
        <v>172</v>
      </c>
      <c r="C502" s="14"/>
      <c r="D502" s="14" t="s">
        <v>452</v>
      </c>
      <c r="E502" s="120" t="s">
        <v>15</v>
      </c>
      <c r="F502" s="266"/>
      <c r="G502" s="108">
        <v>502500</v>
      </c>
      <c r="H502" s="290">
        <v>502500</v>
      </c>
      <c r="I502" s="312">
        <v>0</v>
      </c>
      <c r="J502" s="357">
        <f t="shared" si="181"/>
        <v>0</v>
      </c>
    </row>
    <row r="503" spans="1:10" s="13" customFormat="1" x14ac:dyDescent="0.25">
      <c r="A503" s="24"/>
      <c r="B503" s="85" t="s">
        <v>172</v>
      </c>
      <c r="C503" s="87"/>
      <c r="D503" s="87" t="s">
        <v>453</v>
      </c>
      <c r="E503" s="145" t="s">
        <v>15</v>
      </c>
      <c r="F503" s="191"/>
      <c r="G503" s="108">
        <v>58280.800000000003</v>
      </c>
      <c r="H503" s="290">
        <v>58280.800000000003</v>
      </c>
      <c r="I503" s="312">
        <v>0</v>
      </c>
      <c r="J503" s="357">
        <f t="shared" si="181"/>
        <v>0</v>
      </c>
    </row>
    <row r="504" spans="1:10" s="13" customFormat="1" x14ac:dyDescent="0.25">
      <c r="A504" s="24"/>
      <c r="B504" s="17" t="s">
        <v>172</v>
      </c>
      <c r="C504" s="14"/>
      <c r="D504" s="14" t="s">
        <v>454</v>
      </c>
      <c r="E504" s="120" t="s">
        <v>275</v>
      </c>
      <c r="F504" s="191"/>
      <c r="G504" s="108">
        <v>60000</v>
      </c>
      <c r="H504" s="290">
        <v>60000</v>
      </c>
      <c r="I504" s="312">
        <v>5000</v>
      </c>
      <c r="J504" s="357">
        <f t="shared" si="181"/>
        <v>8.3333333333333329E-2</v>
      </c>
    </row>
    <row r="505" spans="1:10" s="13" customFormat="1" ht="34.5" customHeight="1" x14ac:dyDescent="0.25">
      <c r="A505" s="24"/>
      <c r="B505" s="69"/>
      <c r="C505" s="70"/>
      <c r="D505" s="70"/>
      <c r="E505" s="133"/>
      <c r="F505" s="246" t="s">
        <v>226</v>
      </c>
      <c r="G505" s="106">
        <f t="shared" ref="G505:I505" si="209">G506</f>
        <v>50000</v>
      </c>
      <c r="H505" s="288">
        <f t="shared" si="209"/>
        <v>50000</v>
      </c>
      <c r="I505" s="311">
        <f t="shared" si="209"/>
        <v>0</v>
      </c>
      <c r="J505" s="353">
        <f t="shared" si="181"/>
        <v>0</v>
      </c>
    </row>
    <row r="506" spans="1:10" s="13" customFormat="1" ht="15.75" thickBot="1" x14ac:dyDescent="0.3">
      <c r="A506" s="24"/>
      <c r="B506" s="276" t="s">
        <v>172</v>
      </c>
      <c r="C506" s="274"/>
      <c r="D506" s="274" t="s">
        <v>455</v>
      </c>
      <c r="E506" s="275" t="s">
        <v>15</v>
      </c>
      <c r="F506" s="269"/>
      <c r="G506" s="149">
        <v>50000</v>
      </c>
      <c r="H506" s="299">
        <v>50000</v>
      </c>
      <c r="I506" s="332">
        <v>0</v>
      </c>
      <c r="J506" s="354">
        <f t="shared" si="181"/>
        <v>0</v>
      </c>
    </row>
    <row r="507" spans="1:10" s="45" customFormat="1" ht="36" customHeight="1" thickBot="1" x14ac:dyDescent="0.3">
      <c r="A507" s="131">
        <v>12</v>
      </c>
      <c r="B507" s="152"/>
      <c r="C507" s="153"/>
      <c r="D507" s="153"/>
      <c r="E507" s="154"/>
      <c r="F507" s="168" t="s">
        <v>280</v>
      </c>
      <c r="G507" s="155">
        <f>G508+G511+G529+G536+G539+G542</f>
        <v>421676418.86000001</v>
      </c>
      <c r="H507" s="160">
        <f>H508+H511+H529+H536+H539+H542</f>
        <v>421676418.86000001</v>
      </c>
      <c r="I507" s="339">
        <f t="shared" ref="I507" si="210">I508+I511+I529+I536+I539+I542</f>
        <v>8709501.0999999996</v>
      </c>
      <c r="J507" s="359">
        <f t="shared" ref="J507:J564" si="211">I507/H507</f>
        <v>2.0654465629228427E-2</v>
      </c>
    </row>
    <row r="508" spans="1:10" s="10" customFormat="1" ht="35.25" customHeight="1" x14ac:dyDescent="0.25">
      <c r="A508" s="52"/>
      <c r="B508" s="231"/>
      <c r="C508" s="232"/>
      <c r="D508" s="232"/>
      <c r="E508" s="233"/>
      <c r="F508" s="270" t="s">
        <v>238</v>
      </c>
      <c r="G508" s="234">
        <f>G509</f>
        <v>8368848.7000000002</v>
      </c>
      <c r="H508" s="309">
        <f>H509</f>
        <v>8368848.7000000002</v>
      </c>
      <c r="I508" s="338">
        <f t="shared" ref="I508" si="212">I509</f>
        <v>136779.48000000001</v>
      </c>
      <c r="J508" s="360">
        <f t="shared" si="211"/>
        <v>1.6343882522335481E-2</v>
      </c>
    </row>
    <row r="509" spans="1:10" s="13" customFormat="1" ht="30" x14ac:dyDescent="0.25">
      <c r="A509" s="24"/>
      <c r="B509" s="138"/>
      <c r="C509" s="128"/>
      <c r="D509" s="128"/>
      <c r="E509" s="139"/>
      <c r="F509" s="170" t="s">
        <v>53</v>
      </c>
      <c r="G509" s="151">
        <f t="shared" ref="G509:I509" si="213">G510</f>
        <v>8368848.7000000002</v>
      </c>
      <c r="H509" s="178">
        <f t="shared" si="213"/>
        <v>8368848.7000000002</v>
      </c>
      <c r="I509" s="316">
        <f t="shared" si="213"/>
        <v>136779.48000000001</v>
      </c>
      <c r="J509" s="363">
        <f t="shared" si="211"/>
        <v>1.6343882522335481E-2</v>
      </c>
    </row>
    <row r="510" spans="1:10" s="1" customFormat="1" ht="17.25" customHeight="1" x14ac:dyDescent="0.25">
      <c r="A510" s="26"/>
      <c r="B510" s="196" t="s">
        <v>178</v>
      </c>
      <c r="C510" s="89"/>
      <c r="D510" s="89" t="s">
        <v>456</v>
      </c>
      <c r="E510" s="197" t="s">
        <v>12</v>
      </c>
      <c r="F510" s="191"/>
      <c r="G510" s="108">
        <v>8368848.7000000002</v>
      </c>
      <c r="H510" s="290">
        <v>8368848.7000000002</v>
      </c>
      <c r="I510" s="312">
        <v>136779.48000000001</v>
      </c>
      <c r="J510" s="357">
        <f t="shared" si="211"/>
        <v>1.6343882522335481E-2</v>
      </c>
    </row>
    <row r="511" spans="1:10" s="10" customFormat="1" ht="32.25" customHeight="1" x14ac:dyDescent="0.25">
      <c r="A511" s="58"/>
      <c r="B511" s="100"/>
      <c r="C511" s="95"/>
      <c r="D511" s="95"/>
      <c r="E511" s="122"/>
      <c r="F511" s="252" t="s">
        <v>239</v>
      </c>
      <c r="G511" s="116">
        <f>G512+G514+G517</f>
        <v>99021919.199999988</v>
      </c>
      <c r="H511" s="297">
        <f>H512+H514+H517</f>
        <v>99021919.199999988</v>
      </c>
      <c r="I511" s="313">
        <f t="shared" ref="I511" si="214">I512+I514+I517</f>
        <v>2224834.7000000002</v>
      </c>
      <c r="J511" s="364">
        <f t="shared" si="211"/>
        <v>2.2468103203558191E-2</v>
      </c>
    </row>
    <row r="512" spans="1:10" s="13" customFormat="1" ht="17.25" customHeight="1" x14ac:dyDescent="0.25">
      <c r="A512" s="24"/>
      <c r="B512" s="138"/>
      <c r="C512" s="128"/>
      <c r="D512" s="128"/>
      <c r="E512" s="139"/>
      <c r="F512" s="170" t="s">
        <v>179</v>
      </c>
      <c r="G512" s="151">
        <f>G513</f>
        <v>95926467.129999995</v>
      </c>
      <c r="H512" s="178">
        <f>H513</f>
        <v>95926467.129999995</v>
      </c>
      <c r="I512" s="316">
        <f t="shared" ref="I512" si="215">I513</f>
        <v>2192584.7000000002</v>
      </c>
      <c r="J512" s="363">
        <f t="shared" si="211"/>
        <v>2.2856931622725136E-2</v>
      </c>
    </row>
    <row r="513" spans="1:10" s="20" customFormat="1" ht="15" customHeight="1" x14ac:dyDescent="0.25">
      <c r="A513" s="26"/>
      <c r="B513" s="90" t="s">
        <v>178</v>
      </c>
      <c r="C513" s="91"/>
      <c r="D513" s="91" t="s">
        <v>457</v>
      </c>
      <c r="E513" s="143" t="s">
        <v>143</v>
      </c>
      <c r="F513" s="191"/>
      <c r="G513" s="108">
        <v>95926467.129999995</v>
      </c>
      <c r="H513" s="290">
        <v>95926467.129999995</v>
      </c>
      <c r="I513" s="312">
        <v>2192584.7000000002</v>
      </c>
      <c r="J513" s="357">
        <f t="shared" si="211"/>
        <v>2.2856931622725136E-2</v>
      </c>
    </row>
    <row r="514" spans="1:10" s="13" customFormat="1" x14ac:dyDescent="0.25">
      <c r="A514" s="24"/>
      <c r="B514" s="138"/>
      <c r="C514" s="128"/>
      <c r="D514" s="128"/>
      <c r="E514" s="139"/>
      <c r="F514" s="170" t="s">
        <v>180</v>
      </c>
      <c r="G514" s="151">
        <f>G515+G516</f>
        <v>1695000</v>
      </c>
      <c r="H514" s="178">
        <f>H515+H516</f>
        <v>1695000</v>
      </c>
      <c r="I514" s="316">
        <f t="shared" ref="I514" si="216">I515+I516</f>
        <v>0</v>
      </c>
      <c r="J514" s="363">
        <f t="shared" si="211"/>
        <v>0</v>
      </c>
    </row>
    <row r="515" spans="1:10" s="1" customFormat="1" ht="12.75" customHeight="1" x14ac:dyDescent="0.25">
      <c r="A515" s="26"/>
      <c r="B515" s="17" t="s">
        <v>11</v>
      </c>
      <c r="C515" s="14"/>
      <c r="D515" s="14" t="s">
        <v>458</v>
      </c>
      <c r="E515" s="120" t="s">
        <v>15</v>
      </c>
      <c r="F515" s="191"/>
      <c r="G515" s="108">
        <v>400000</v>
      </c>
      <c r="H515" s="290">
        <v>400000</v>
      </c>
      <c r="I515" s="312">
        <v>0</v>
      </c>
      <c r="J515" s="357">
        <f t="shared" si="211"/>
        <v>0</v>
      </c>
    </row>
    <row r="516" spans="1:10" s="20" customFormat="1" ht="12.75" customHeight="1" x14ac:dyDescent="0.25">
      <c r="A516" s="26"/>
      <c r="B516" s="18" t="s">
        <v>178</v>
      </c>
      <c r="C516" s="14"/>
      <c r="D516" s="14" t="s">
        <v>458</v>
      </c>
      <c r="E516" s="120" t="s">
        <v>12</v>
      </c>
      <c r="F516" s="191"/>
      <c r="G516" s="108">
        <v>1295000</v>
      </c>
      <c r="H516" s="290">
        <v>1295000</v>
      </c>
      <c r="I516" s="312">
        <v>0</v>
      </c>
      <c r="J516" s="357">
        <f t="shared" si="211"/>
        <v>0</v>
      </c>
    </row>
    <row r="517" spans="1:10" s="13" customFormat="1" ht="30" customHeight="1" x14ac:dyDescent="0.25">
      <c r="A517" s="24"/>
      <c r="B517" s="138"/>
      <c r="C517" s="128"/>
      <c r="D517" s="128"/>
      <c r="E517" s="139"/>
      <c r="F517" s="170" t="s">
        <v>181</v>
      </c>
      <c r="G517" s="151">
        <f>G518</f>
        <v>1400452.07</v>
      </c>
      <c r="H517" s="178">
        <f>H518</f>
        <v>1400452.07</v>
      </c>
      <c r="I517" s="316">
        <f t="shared" ref="I517" si="217">I518</f>
        <v>32250</v>
      </c>
      <c r="J517" s="363">
        <f t="shared" si="211"/>
        <v>2.3028278290166689E-2</v>
      </c>
    </row>
    <row r="518" spans="1:10" s="1" customFormat="1" ht="14.25" customHeight="1" x14ac:dyDescent="0.25">
      <c r="A518" s="26"/>
      <c r="B518" s="85" t="s">
        <v>178</v>
      </c>
      <c r="C518" s="87"/>
      <c r="D518" s="87" t="s">
        <v>459</v>
      </c>
      <c r="E518" s="145" t="s">
        <v>143</v>
      </c>
      <c r="F518" s="191"/>
      <c r="G518" s="108">
        <v>1400452.07</v>
      </c>
      <c r="H518" s="290">
        <v>1400452.07</v>
      </c>
      <c r="I518" s="312">
        <v>32250</v>
      </c>
      <c r="J518" s="357">
        <f t="shared" si="211"/>
        <v>2.3028278290166689E-2</v>
      </c>
    </row>
    <row r="519" spans="1:10" s="13" customFormat="1" ht="30" hidden="1" x14ac:dyDescent="0.25">
      <c r="A519" s="24"/>
      <c r="B519" s="163"/>
      <c r="C519" s="164"/>
      <c r="D519" s="164"/>
      <c r="E519" s="194"/>
      <c r="F519" s="183" t="s">
        <v>182</v>
      </c>
      <c r="G519" s="177">
        <f t="shared" ref="G519:I519" si="218">SUM(G520:G522)</f>
        <v>0</v>
      </c>
      <c r="H519" s="302">
        <f t="shared" ref="H519" si="219">SUM(H520:H522)</f>
        <v>0</v>
      </c>
      <c r="I519" s="317">
        <f t="shared" si="218"/>
        <v>0</v>
      </c>
      <c r="J519" s="376" t="e">
        <f t="shared" si="211"/>
        <v>#DIV/0!</v>
      </c>
    </row>
    <row r="520" spans="1:10" s="1" customFormat="1" ht="12.75" hidden="1" customHeight="1" x14ac:dyDescent="0.25">
      <c r="A520" s="26"/>
      <c r="B520" s="502" t="s">
        <v>54</v>
      </c>
      <c r="C520" s="505"/>
      <c r="D520" s="505" t="s">
        <v>183</v>
      </c>
      <c r="E520" s="508" t="s">
        <v>22</v>
      </c>
      <c r="F520" s="191"/>
      <c r="G520" s="108"/>
      <c r="H520" s="290"/>
      <c r="I520" s="312"/>
      <c r="J520" s="357" t="e">
        <f t="shared" si="211"/>
        <v>#DIV/0!</v>
      </c>
    </row>
    <row r="521" spans="1:10" s="1" customFormat="1" ht="12.75" hidden="1" customHeight="1" x14ac:dyDescent="0.25">
      <c r="A521" s="26"/>
      <c r="B521" s="529"/>
      <c r="C521" s="514"/>
      <c r="D521" s="514"/>
      <c r="E521" s="515"/>
      <c r="F521" s="182" t="s">
        <v>7</v>
      </c>
      <c r="G521" s="108"/>
      <c r="H521" s="290"/>
      <c r="I521" s="312"/>
      <c r="J521" s="357" t="e">
        <f t="shared" si="211"/>
        <v>#DIV/0!</v>
      </c>
    </row>
    <row r="522" spans="1:10" s="1" customFormat="1" ht="12.75" hidden="1" customHeight="1" x14ac:dyDescent="0.25">
      <c r="A522" s="26"/>
      <c r="B522" s="90"/>
      <c r="C522" s="91"/>
      <c r="D522" s="91"/>
      <c r="E522" s="143"/>
      <c r="F522" s="191"/>
      <c r="G522" s="108"/>
      <c r="H522" s="290"/>
      <c r="I522" s="312"/>
      <c r="J522" s="357" t="e">
        <f t="shared" si="211"/>
        <v>#DIV/0!</v>
      </c>
    </row>
    <row r="523" spans="1:10" s="13" customFormat="1" hidden="1" x14ac:dyDescent="0.25">
      <c r="A523" s="24"/>
      <c r="B523" s="163"/>
      <c r="C523" s="164"/>
      <c r="D523" s="164"/>
      <c r="E523" s="194"/>
      <c r="F523" s="183" t="s">
        <v>184</v>
      </c>
      <c r="G523" s="177">
        <f t="shared" ref="G523:I523" si="220">SUM(G524:G525)</f>
        <v>0</v>
      </c>
      <c r="H523" s="302">
        <f t="shared" ref="H523" si="221">SUM(H524:H525)</f>
        <v>0</v>
      </c>
      <c r="I523" s="317">
        <f t="shared" si="220"/>
        <v>0</v>
      </c>
      <c r="J523" s="376" t="e">
        <f t="shared" si="211"/>
        <v>#DIV/0!</v>
      </c>
    </row>
    <row r="524" spans="1:10" s="1" customFormat="1" ht="12.75" hidden="1" customHeight="1" x14ac:dyDescent="0.25">
      <c r="A524" s="26"/>
      <c r="B524" s="502" t="s">
        <v>178</v>
      </c>
      <c r="C524" s="505"/>
      <c r="D524" s="505" t="s">
        <v>185</v>
      </c>
      <c r="E524" s="508" t="s">
        <v>143</v>
      </c>
      <c r="F524" s="182"/>
      <c r="G524" s="108"/>
      <c r="H524" s="290"/>
      <c r="I524" s="312"/>
      <c r="J524" s="357" t="e">
        <f t="shared" si="211"/>
        <v>#DIV/0!</v>
      </c>
    </row>
    <row r="525" spans="1:10" s="1" customFormat="1" ht="12.75" hidden="1" customHeight="1" x14ac:dyDescent="0.25">
      <c r="A525" s="26"/>
      <c r="B525" s="504"/>
      <c r="C525" s="507"/>
      <c r="D525" s="507"/>
      <c r="E525" s="510"/>
      <c r="F525" s="182" t="s">
        <v>7</v>
      </c>
      <c r="G525" s="108"/>
      <c r="H525" s="290"/>
      <c r="I525" s="312"/>
      <c r="J525" s="357" t="e">
        <f t="shared" si="211"/>
        <v>#DIV/0!</v>
      </c>
    </row>
    <row r="526" spans="1:10" s="13" customFormat="1" ht="60" hidden="1" x14ac:dyDescent="0.25">
      <c r="A526" s="24"/>
      <c r="B526" s="163"/>
      <c r="C526" s="164"/>
      <c r="D526" s="164"/>
      <c r="E526" s="194"/>
      <c r="F526" s="183" t="s">
        <v>186</v>
      </c>
      <c r="G526" s="177">
        <f t="shared" ref="G526:I526" si="222">SUM(G527:G528)</f>
        <v>0</v>
      </c>
      <c r="H526" s="302">
        <f t="shared" ref="H526" si="223">SUM(H527:H528)</f>
        <v>0</v>
      </c>
      <c r="I526" s="317">
        <f t="shared" si="222"/>
        <v>0</v>
      </c>
      <c r="J526" s="376" t="e">
        <f t="shared" si="211"/>
        <v>#DIV/0!</v>
      </c>
    </row>
    <row r="527" spans="1:10" s="1" customFormat="1" ht="12.75" hidden="1" customHeight="1" x14ac:dyDescent="0.25">
      <c r="A527" s="26"/>
      <c r="B527" s="502" t="s">
        <v>178</v>
      </c>
      <c r="C527" s="505"/>
      <c r="D527" s="505" t="s">
        <v>187</v>
      </c>
      <c r="E527" s="508" t="s">
        <v>143</v>
      </c>
      <c r="F527" s="182"/>
      <c r="G527" s="108"/>
      <c r="H527" s="290"/>
      <c r="I527" s="312"/>
      <c r="J527" s="357" t="e">
        <f t="shared" si="211"/>
        <v>#DIV/0!</v>
      </c>
    </row>
    <row r="528" spans="1:10" s="1" customFormat="1" ht="12.75" hidden="1" customHeight="1" x14ac:dyDescent="0.25">
      <c r="A528" s="26"/>
      <c r="B528" s="529"/>
      <c r="C528" s="514"/>
      <c r="D528" s="514"/>
      <c r="E528" s="515"/>
      <c r="F528" s="182" t="s">
        <v>7</v>
      </c>
      <c r="G528" s="108"/>
      <c r="H528" s="290"/>
      <c r="I528" s="312"/>
      <c r="J528" s="357" t="e">
        <f t="shared" si="211"/>
        <v>#DIV/0!</v>
      </c>
    </row>
    <row r="529" spans="1:10" s="10" customFormat="1" ht="32.25" customHeight="1" x14ac:dyDescent="0.25">
      <c r="A529" s="58"/>
      <c r="B529" s="100"/>
      <c r="C529" s="95"/>
      <c r="D529" s="95"/>
      <c r="E529" s="122"/>
      <c r="F529" s="252" t="s">
        <v>240</v>
      </c>
      <c r="G529" s="116">
        <f>G530+G532+G534</f>
        <v>241420301.34999999</v>
      </c>
      <c r="H529" s="297">
        <f>H530+H532+H534</f>
        <v>241420301.34999999</v>
      </c>
      <c r="I529" s="313">
        <f t="shared" ref="I529" si="224">I530+I532+I534</f>
        <v>6347886.9199999999</v>
      </c>
      <c r="J529" s="364">
        <f t="shared" si="211"/>
        <v>2.6293923437686075E-2</v>
      </c>
    </row>
    <row r="530" spans="1:10" s="13" customFormat="1" ht="17.25" customHeight="1" x14ac:dyDescent="0.25">
      <c r="A530" s="24"/>
      <c r="B530" s="138"/>
      <c r="C530" s="128"/>
      <c r="D530" s="128"/>
      <c r="E530" s="139"/>
      <c r="F530" s="170" t="s">
        <v>188</v>
      </c>
      <c r="G530" s="151">
        <f>G531</f>
        <v>239765376.34999999</v>
      </c>
      <c r="H530" s="178">
        <f>H531</f>
        <v>239765376.34999999</v>
      </c>
      <c r="I530" s="316">
        <f t="shared" ref="I530" si="225">I531</f>
        <v>6347886.9199999999</v>
      </c>
      <c r="J530" s="363">
        <f t="shared" si="211"/>
        <v>2.6475411156670119E-2</v>
      </c>
    </row>
    <row r="531" spans="1:10" s="1" customFormat="1" ht="15.75" customHeight="1" x14ac:dyDescent="0.25">
      <c r="A531" s="26"/>
      <c r="B531" s="17" t="s">
        <v>178</v>
      </c>
      <c r="C531" s="14"/>
      <c r="D531" s="14" t="s">
        <v>460</v>
      </c>
      <c r="E531" s="120" t="s">
        <v>26</v>
      </c>
      <c r="F531" s="191"/>
      <c r="G531" s="108">
        <v>239765376.34999999</v>
      </c>
      <c r="H531" s="290">
        <v>239765376.34999999</v>
      </c>
      <c r="I531" s="312">
        <v>6347886.9199999999</v>
      </c>
      <c r="J531" s="357">
        <f t="shared" si="211"/>
        <v>2.6475411156670119E-2</v>
      </c>
    </row>
    <row r="532" spans="1:10" s="13" customFormat="1" ht="19.5" customHeight="1" x14ac:dyDescent="0.25">
      <c r="A532" s="24"/>
      <c r="B532" s="138"/>
      <c r="C532" s="128"/>
      <c r="D532" s="128"/>
      <c r="E532" s="139"/>
      <c r="F532" s="170" t="s">
        <v>109</v>
      </c>
      <c r="G532" s="151">
        <f>G533</f>
        <v>690000</v>
      </c>
      <c r="H532" s="178">
        <f>H533</f>
        <v>690000</v>
      </c>
      <c r="I532" s="316">
        <f t="shared" ref="I532" si="226">I533</f>
        <v>0</v>
      </c>
      <c r="J532" s="363">
        <f t="shared" si="211"/>
        <v>0</v>
      </c>
    </row>
    <row r="533" spans="1:10" s="1" customFormat="1" ht="15.75" customHeight="1" x14ac:dyDescent="0.25">
      <c r="A533" s="26"/>
      <c r="B533" s="17" t="s">
        <v>178</v>
      </c>
      <c r="C533" s="14"/>
      <c r="D533" s="14" t="s">
        <v>461</v>
      </c>
      <c r="E533" s="120" t="s">
        <v>189</v>
      </c>
      <c r="F533" s="191"/>
      <c r="G533" s="108">
        <v>690000</v>
      </c>
      <c r="H533" s="290">
        <v>690000</v>
      </c>
      <c r="I533" s="312">
        <v>0</v>
      </c>
      <c r="J533" s="357">
        <f t="shared" si="211"/>
        <v>0</v>
      </c>
    </row>
    <row r="534" spans="1:10" s="1" customFormat="1" ht="62.25" customHeight="1" x14ac:dyDescent="0.25">
      <c r="A534" s="26"/>
      <c r="B534" s="138"/>
      <c r="C534" s="128"/>
      <c r="D534" s="128"/>
      <c r="E534" s="139"/>
      <c r="F534" s="170" t="s">
        <v>186</v>
      </c>
      <c r="G534" s="151">
        <f>G535</f>
        <v>964925</v>
      </c>
      <c r="H534" s="178">
        <f>H535</f>
        <v>964925</v>
      </c>
      <c r="I534" s="316">
        <f t="shared" ref="I534" si="227">I535</f>
        <v>0</v>
      </c>
      <c r="J534" s="363">
        <f t="shared" si="211"/>
        <v>0</v>
      </c>
    </row>
    <row r="535" spans="1:10" s="1" customFormat="1" ht="12.75" customHeight="1" x14ac:dyDescent="0.25">
      <c r="A535" s="26"/>
      <c r="B535" s="17" t="s">
        <v>178</v>
      </c>
      <c r="C535" s="14"/>
      <c r="D535" s="14" t="s">
        <v>462</v>
      </c>
      <c r="E535" s="120" t="s">
        <v>26</v>
      </c>
      <c r="F535" s="182"/>
      <c r="G535" s="108">
        <v>964925</v>
      </c>
      <c r="H535" s="290">
        <v>964925</v>
      </c>
      <c r="I535" s="312">
        <v>0</v>
      </c>
      <c r="J535" s="357">
        <f t="shared" si="211"/>
        <v>0</v>
      </c>
    </row>
    <row r="536" spans="1:10" s="10" customFormat="1" ht="24.75" customHeight="1" x14ac:dyDescent="0.25">
      <c r="A536" s="58"/>
      <c r="B536" s="100"/>
      <c r="C536" s="95"/>
      <c r="D536" s="95"/>
      <c r="E536" s="122"/>
      <c r="F536" s="252" t="s">
        <v>241</v>
      </c>
      <c r="G536" s="116">
        <f t="shared" ref="G536:I536" si="228">G537</f>
        <v>558000</v>
      </c>
      <c r="H536" s="297">
        <f t="shared" si="228"/>
        <v>558000</v>
      </c>
      <c r="I536" s="313">
        <f t="shared" si="228"/>
        <v>0</v>
      </c>
      <c r="J536" s="364">
        <f t="shared" si="211"/>
        <v>0</v>
      </c>
    </row>
    <row r="537" spans="1:10" s="13" customFormat="1" ht="18" customHeight="1" x14ac:dyDescent="0.25">
      <c r="A537" s="24"/>
      <c r="B537" s="138"/>
      <c r="C537" s="128"/>
      <c r="D537" s="128"/>
      <c r="E537" s="139"/>
      <c r="F537" s="170" t="s">
        <v>190</v>
      </c>
      <c r="G537" s="151">
        <f>SUM(G538:G538)</f>
        <v>558000</v>
      </c>
      <c r="H537" s="178">
        <f>SUM(H538:H538)</f>
        <v>558000</v>
      </c>
      <c r="I537" s="316">
        <f>SUM(I538:I538)</f>
        <v>0</v>
      </c>
      <c r="J537" s="363">
        <f t="shared" si="211"/>
        <v>0</v>
      </c>
    </row>
    <row r="538" spans="1:10" s="1" customFormat="1" ht="15.75" customHeight="1" x14ac:dyDescent="0.25">
      <c r="A538" s="26"/>
      <c r="B538" s="17" t="s">
        <v>178</v>
      </c>
      <c r="C538" s="14"/>
      <c r="D538" s="14" t="s">
        <v>463</v>
      </c>
      <c r="E538" s="120" t="s">
        <v>26</v>
      </c>
      <c r="F538" s="182"/>
      <c r="G538" s="108">
        <v>558000</v>
      </c>
      <c r="H538" s="290">
        <v>558000</v>
      </c>
      <c r="I538" s="312">
        <v>0</v>
      </c>
      <c r="J538" s="357">
        <f t="shared" si="211"/>
        <v>0</v>
      </c>
    </row>
    <row r="539" spans="1:10" s="10" customFormat="1" ht="34.5" customHeight="1" x14ac:dyDescent="0.25">
      <c r="A539" s="58"/>
      <c r="B539" s="100"/>
      <c r="C539" s="95"/>
      <c r="D539" s="95"/>
      <c r="E539" s="122"/>
      <c r="F539" s="252" t="s">
        <v>191</v>
      </c>
      <c r="G539" s="116">
        <f>G540</f>
        <v>2466618</v>
      </c>
      <c r="H539" s="297">
        <f>H540</f>
        <v>2466618</v>
      </c>
      <c r="I539" s="313">
        <f t="shared" ref="I539" si="229">I540</f>
        <v>0</v>
      </c>
      <c r="J539" s="364">
        <f t="shared" si="211"/>
        <v>0</v>
      </c>
    </row>
    <row r="540" spans="1:10" s="13" customFormat="1" ht="30.75" customHeight="1" x14ac:dyDescent="0.25">
      <c r="A540" s="24"/>
      <c r="B540" s="138"/>
      <c r="C540" s="128"/>
      <c r="D540" s="128"/>
      <c r="E540" s="139"/>
      <c r="F540" s="170" t="s">
        <v>191</v>
      </c>
      <c r="G540" s="151">
        <f>G541</f>
        <v>2466618</v>
      </c>
      <c r="H540" s="178">
        <f>H541</f>
        <v>2466618</v>
      </c>
      <c r="I540" s="316">
        <f t="shared" ref="I540" si="230">I541</f>
        <v>0</v>
      </c>
      <c r="J540" s="363">
        <f t="shared" si="211"/>
        <v>0</v>
      </c>
    </row>
    <row r="541" spans="1:10" s="1" customFormat="1" ht="15" customHeight="1" x14ac:dyDescent="0.25">
      <c r="A541" s="26"/>
      <c r="B541" s="17" t="s">
        <v>178</v>
      </c>
      <c r="C541" s="14"/>
      <c r="D541" s="14" t="s">
        <v>464</v>
      </c>
      <c r="E541" s="120" t="s">
        <v>128</v>
      </c>
      <c r="F541" s="182"/>
      <c r="G541" s="108">
        <v>2466618</v>
      </c>
      <c r="H541" s="290">
        <v>2466618</v>
      </c>
      <c r="I541" s="312">
        <v>0</v>
      </c>
      <c r="J541" s="357">
        <f t="shared" si="211"/>
        <v>0</v>
      </c>
    </row>
    <row r="542" spans="1:10" s="10" customFormat="1" ht="26.25" customHeight="1" x14ac:dyDescent="0.25">
      <c r="A542" s="58"/>
      <c r="B542" s="100"/>
      <c r="C542" s="95"/>
      <c r="D542" s="95"/>
      <c r="E542" s="122"/>
      <c r="F542" s="252" t="s">
        <v>192</v>
      </c>
      <c r="G542" s="116">
        <f>G543+G545</f>
        <v>69840731.609999999</v>
      </c>
      <c r="H542" s="297">
        <f>H543+H545</f>
        <v>69840731.609999999</v>
      </c>
      <c r="I542" s="313">
        <f t="shared" ref="I542" si="231">I543+I545</f>
        <v>0</v>
      </c>
      <c r="J542" s="364">
        <f t="shared" si="211"/>
        <v>0</v>
      </c>
    </row>
    <row r="543" spans="1:10" s="13" customFormat="1" ht="31.5" customHeight="1" x14ac:dyDescent="0.25">
      <c r="A543" s="24"/>
      <c r="B543" s="138"/>
      <c r="C543" s="128"/>
      <c r="D543" s="128"/>
      <c r="E543" s="139"/>
      <c r="F543" s="170" t="s">
        <v>182</v>
      </c>
      <c r="G543" s="151">
        <f>G544</f>
        <v>60606060.609999999</v>
      </c>
      <c r="H543" s="178">
        <f>H544</f>
        <v>60606060.609999999</v>
      </c>
      <c r="I543" s="316">
        <f t="shared" ref="I543" si="232">I544</f>
        <v>0</v>
      </c>
      <c r="J543" s="363">
        <f t="shared" si="211"/>
        <v>0</v>
      </c>
    </row>
    <row r="544" spans="1:10" s="1" customFormat="1" ht="15.75" customHeight="1" x14ac:dyDescent="0.25">
      <c r="A544" s="26"/>
      <c r="B544" s="17" t="s">
        <v>54</v>
      </c>
      <c r="C544" s="14"/>
      <c r="D544" s="14" t="s">
        <v>465</v>
      </c>
      <c r="E544" s="120" t="s">
        <v>22</v>
      </c>
      <c r="F544" s="191"/>
      <c r="G544" s="108">
        <v>60606060.609999999</v>
      </c>
      <c r="H544" s="290">
        <v>60606060.609999999</v>
      </c>
      <c r="I544" s="312">
        <v>0</v>
      </c>
      <c r="J544" s="357">
        <f t="shared" si="211"/>
        <v>0</v>
      </c>
    </row>
    <row r="545" spans="1:11" s="13" customFormat="1" ht="77.25" customHeight="1" x14ac:dyDescent="0.25">
      <c r="A545" s="24"/>
      <c r="B545" s="138"/>
      <c r="C545" s="128"/>
      <c r="D545" s="128"/>
      <c r="E545" s="139"/>
      <c r="F545" s="170" t="s">
        <v>315</v>
      </c>
      <c r="G545" s="151">
        <f>G546</f>
        <v>9234671</v>
      </c>
      <c r="H545" s="178">
        <f>H546</f>
        <v>9234671</v>
      </c>
      <c r="I545" s="316">
        <f t="shared" ref="I545" si="233">I546</f>
        <v>0</v>
      </c>
      <c r="J545" s="363">
        <f t="shared" si="211"/>
        <v>0</v>
      </c>
    </row>
    <row r="546" spans="1:11" s="1" customFormat="1" ht="16.5" customHeight="1" thickBot="1" x14ac:dyDescent="0.3">
      <c r="A546" s="26"/>
      <c r="B546" s="30" t="s">
        <v>178</v>
      </c>
      <c r="C546" s="31"/>
      <c r="D546" s="31" t="s">
        <v>466</v>
      </c>
      <c r="E546" s="227" t="s">
        <v>26</v>
      </c>
      <c r="F546" s="191"/>
      <c r="G546" s="112">
        <v>9234671</v>
      </c>
      <c r="H546" s="289">
        <v>9234671</v>
      </c>
      <c r="I546" s="332">
        <v>0</v>
      </c>
      <c r="J546" s="354">
        <f t="shared" si="211"/>
        <v>0</v>
      </c>
    </row>
    <row r="547" spans="1:11" s="16" customFormat="1" ht="35.25" customHeight="1" thickBot="1" x14ac:dyDescent="0.3">
      <c r="A547" s="130">
        <v>13</v>
      </c>
      <c r="B547" s="64"/>
      <c r="C547" s="65"/>
      <c r="D547" s="65"/>
      <c r="E547" s="132"/>
      <c r="F547" s="245" t="s">
        <v>281</v>
      </c>
      <c r="G547" s="104">
        <f>G548</f>
        <v>69805043.439999998</v>
      </c>
      <c r="H547" s="286">
        <f>H548</f>
        <v>69805043.439999998</v>
      </c>
      <c r="I547" s="324">
        <f>I548</f>
        <v>3193644.35</v>
      </c>
      <c r="J547" s="351">
        <f t="shared" si="211"/>
        <v>4.5750911289741618E-2</v>
      </c>
    </row>
    <row r="548" spans="1:11" s="29" customFormat="1" ht="47.25" customHeight="1" x14ac:dyDescent="0.25">
      <c r="A548" s="23"/>
      <c r="B548" s="235"/>
      <c r="C548" s="236"/>
      <c r="D548" s="236"/>
      <c r="E548" s="237"/>
      <c r="F548" s="261" t="s">
        <v>242</v>
      </c>
      <c r="G548" s="238">
        <f>G549+G551+G553+G555+G557+G559+G563</f>
        <v>69805043.439999998</v>
      </c>
      <c r="H548" s="307">
        <f>H549+H551+H553+H555+H557+H559+H563+H561</f>
        <v>69805043.439999998</v>
      </c>
      <c r="I548" s="307">
        <f>I549+I551+I553+I555+I557+I559+I563+I561</f>
        <v>3193644.35</v>
      </c>
      <c r="J548" s="352">
        <f t="shared" si="211"/>
        <v>4.5750911289741618E-2</v>
      </c>
    </row>
    <row r="549" spans="1:11" s="13" customFormat="1" ht="30.75" customHeight="1" x14ac:dyDescent="0.25">
      <c r="A549" s="24"/>
      <c r="B549" s="138"/>
      <c r="C549" s="128"/>
      <c r="D549" s="128"/>
      <c r="E549" s="139"/>
      <c r="F549" s="170" t="s">
        <v>193</v>
      </c>
      <c r="G549" s="151">
        <f t="shared" ref="G549:I549" si="234">SUM(G550:G550)</f>
        <v>54120504.060000002</v>
      </c>
      <c r="H549" s="178">
        <f t="shared" si="234"/>
        <v>54120504.060000002</v>
      </c>
      <c r="I549" s="316">
        <f t="shared" si="234"/>
        <v>1585697.5</v>
      </c>
      <c r="J549" s="363">
        <f t="shared" si="211"/>
        <v>2.9299385279967768E-2</v>
      </c>
    </row>
    <row r="550" spans="1:11" s="1" customFormat="1" ht="15" customHeight="1" x14ac:dyDescent="0.25">
      <c r="A550" s="26"/>
      <c r="B550" s="94" t="s">
        <v>55</v>
      </c>
      <c r="C550" s="89"/>
      <c r="D550" s="89" t="s">
        <v>467</v>
      </c>
      <c r="E550" s="197" t="s">
        <v>12</v>
      </c>
      <c r="F550" s="191"/>
      <c r="G550" s="108">
        <v>54120504.060000002</v>
      </c>
      <c r="H550" s="290">
        <v>54120504.060000002</v>
      </c>
      <c r="I550" s="312">
        <v>1585697.5</v>
      </c>
      <c r="J550" s="357">
        <f t="shared" si="211"/>
        <v>2.9299385279967768E-2</v>
      </c>
    </row>
    <row r="551" spans="1:11" s="13" customFormat="1" ht="30" x14ac:dyDescent="0.25">
      <c r="A551" s="24"/>
      <c r="B551" s="138"/>
      <c r="C551" s="128"/>
      <c r="D551" s="128"/>
      <c r="E551" s="139"/>
      <c r="F551" s="170" t="s">
        <v>152</v>
      </c>
      <c r="G551" s="151">
        <f t="shared" ref="G551:I551" si="235">SUM(G552:G552)</f>
        <v>1000000</v>
      </c>
      <c r="H551" s="178">
        <f t="shared" si="235"/>
        <v>1000000</v>
      </c>
      <c r="I551" s="316">
        <f t="shared" si="235"/>
        <v>0</v>
      </c>
      <c r="J551" s="363">
        <f t="shared" si="211"/>
        <v>0</v>
      </c>
    </row>
    <row r="552" spans="1:11" s="1" customFormat="1" ht="15.75" customHeight="1" x14ac:dyDescent="0.25">
      <c r="A552" s="26"/>
      <c r="B552" s="196" t="s">
        <v>55</v>
      </c>
      <c r="C552" s="89"/>
      <c r="D552" s="89" t="s">
        <v>468</v>
      </c>
      <c r="E552" s="197" t="s">
        <v>15</v>
      </c>
      <c r="F552" s="191"/>
      <c r="G552" s="108">
        <v>1000000</v>
      </c>
      <c r="H552" s="290">
        <v>1000000</v>
      </c>
      <c r="I552" s="312">
        <v>0</v>
      </c>
      <c r="J552" s="357">
        <f t="shared" si="211"/>
        <v>0</v>
      </c>
    </row>
    <row r="553" spans="1:11" s="13" customFormat="1" x14ac:dyDescent="0.25">
      <c r="A553" s="24"/>
      <c r="B553" s="138"/>
      <c r="C553" s="128"/>
      <c r="D553" s="128"/>
      <c r="E553" s="139"/>
      <c r="F553" s="170" t="s">
        <v>194</v>
      </c>
      <c r="G553" s="151">
        <f t="shared" ref="G553:I553" si="236">SUM(G554:G554)</f>
        <v>1000000</v>
      </c>
      <c r="H553" s="178">
        <f t="shared" si="236"/>
        <v>1000000</v>
      </c>
      <c r="I553" s="316">
        <f t="shared" si="236"/>
        <v>0</v>
      </c>
      <c r="J553" s="363">
        <f t="shared" si="211"/>
        <v>0</v>
      </c>
    </row>
    <row r="554" spans="1:11" s="1" customFormat="1" ht="14.25" customHeight="1" x14ac:dyDescent="0.25">
      <c r="A554" s="26"/>
      <c r="B554" s="94" t="s">
        <v>55</v>
      </c>
      <c r="C554" s="89"/>
      <c r="D554" s="89" t="s">
        <v>473</v>
      </c>
      <c r="E554" s="197" t="s">
        <v>15</v>
      </c>
      <c r="F554" s="191"/>
      <c r="G554" s="108">
        <v>1000000</v>
      </c>
      <c r="H554" s="290">
        <v>1000000</v>
      </c>
      <c r="I554" s="312">
        <v>0</v>
      </c>
      <c r="J554" s="357">
        <f t="shared" si="211"/>
        <v>0</v>
      </c>
    </row>
    <row r="555" spans="1:11" s="25" customFormat="1" ht="15" customHeight="1" x14ac:dyDescent="0.25">
      <c r="A555" s="48"/>
      <c r="B555" s="138"/>
      <c r="C555" s="128"/>
      <c r="D555" s="128"/>
      <c r="E555" s="139"/>
      <c r="F555" s="170" t="s">
        <v>195</v>
      </c>
      <c r="G555" s="151">
        <f t="shared" ref="G555:I555" si="237">SUM(G556:G556)</f>
        <v>7167341.4299999997</v>
      </c>
      <c r="H555" s="178">
        <f t="shared" si="237"/>
        <v>6960239.8899999997</v>
      </c>
      <c r="I555" s="316">
        <f t="shared" si="237"/>
        <v>1261995.56</v>
      </c>
      <c r="J555" s="363">
        <f t="shared" si="211"/>
        <v>0.18131495177531878</v>
      </c>
    </row>
    <row r="556" spans="1:11" s="1" customFormat="1" ht="15" customHeight="1" x14ac:dyDescent="0.25">
      <c r="A556" s="26"/>
      <c r="B556" s="94" t="s">
        <v>55</v>
      </c>
      <c r="C556" s="89"/>
      <c r="D556" s="89" t="s">
        <v>469</v>
      </c>
      <c r="E556" s="197" t="s">
        <v>15</v>
      </c>
      <c r="F556" s="191"/>
      <c r="G556" s="108">
        <v>7167341.4299999997</v>
      </c>
      <c r="H556" s="290">
        <v>6960239.8899999997</v>
      </c>
      <c r="I556" s="312">
        <v>1261995.56</v>
      </c>
      <c r="J556" s="357">
        <f t="shared" si="211"/>
        <v>0.18131495177531878</v>
      </c>
      <c r="K556" s="384">
        <f>6960239.89-7167341.43</f>
        <v>-207101.54000000004</v>
      </c>
    </row>
    <row r="557" spans="1:11" s="25" customFormat="1" ht="30" customHeight="1" x14ac:dyDescent="0.25">
      <c r="A557" s="48"/>
      <c r="B557" s="138"/>
      <c r="C557" s="128"/>
      <c r="D557" s="128"/>
      <c r="E557" s="139"/>
      <c r="F557" s="170" t="s">
        <v>153</v>
      </c>
      <c r="G557" s="151">
        <f t="shared" ref="G557:I557" si="238">SUM(G558:G558)</f>
        <v>420667.91</v>
      </c>
      <c r="H557" s="178">
        <f t="shared" si="238"/>
        <v>420667.91</v>
      </c>
      <c r="I557" s="316">
        <f t="shared" si="238"/>
        <v>0</v>
      </c>
      <c r="J557" s="363">
        <f t="shared" si="211"/>
        <v>0</v>
      </c>
    </row>
    <row r="558" spans="1:11" s="1" customFormat="1" ht="15" customHeight="1" x14ac:dyDescent="0.25">
      <c r="A558" s="26"/>
      <c r="B558" s="94" t="s">
        <v>55</v>
      </c>
      <c r="C558" s="89"/>
      <c r="D558" s="89" t="s">
        <v>470</v>
      </c>
      <c r="E558" s="197" t="s">
        <v>15</v>
      </c>
      <c r="F558" s="191"/>
      <c r="G558" s="108">
        <v>420667.91</v>
      </c>
      <c r="H558" s="290">
        <v>420667.91</v>
      </c>
      <c r="I558" s="312">
        <v>0</v>
      </c>
      <c r="J558" s="357">
        <f t="shared" si="211"/>
        <v>0</v>
      </c>
    </row>
    <row r="559" spans="1:11" s="25" customFormat="1" ht="45" customHeight="1" x14ac:dyDescent="0.25">
      <c r="A559" s="48"/>
      <c r="B559" s="138"/>
      <c r="C559" s="128"/>
      <c r="D559" s="128"/>
      <c r="E559" s="139"/>
      <c r="F559" s="170" t="s">
        <v>196</v>
      </c>
      <c r="G559" s="151">
        <f t="shared" ref="G559:I559" si="239">SUM(G560:G560)</f>
        <v>3609870.6</v>
      </c>
      <c r="H559" s="178">
        <f t="shared" si="239"/>
        <v>3609870.6</v>
      </c>
      <c r="I559" s="316">
        <f t="shared" si="239"/>
        <v>345951.29</v>
      </c>
      <c r="J559" s="363">
        <f t="shared" si="211"/>
        <v>9.5834817458553767E-2</v>
      </c>
    </row>
    <row r="560" spans="1:11" s="1" customFormat="1" ht="15.75" customHeight="1" x14ac:dyDescent="0.25">
      <c r="A560" s="26"/>
      <c r="B560" s="54" t="s">
        <v>55</v>
      </c>
      <c r="C560" s="62"/>
      <c r="D560" s="62" t="s">
        <v>471</v>
      </c>
      <c r="E560" s="134" t="s">
        <v>15</v>
      </c>
      <c r="F560" s="191"/>
      <c r="G560" s="108">
        <v>3609870.6</v>
      </c>
      <c r="H560" s="290">
        <v>3609870.6</v>
      </c>
      <c r="I560" s="312">
        <v>345951.29</v>
      </c>
      <c r="J560" s="357">
        <f t="shared" si="211"/>
        <v>9.5834817458553767E-2</v>
      </c>
    </row>
    <row r="561" spans="1:11" s="1" customFormat="1" ht="30" customHeight="1" x14ac:dyDescent="0.25">
      <c r="A561" s="26"/>
      <c r="B561" s="138"/>
      <c r="C561" s="128"/>
      <c r="D561" s="128"/>
      <c r="E561" s="139"/>
      <c r="F561" s="170" t="s">
        <v>475</v>
      </c>
      <c r="G561" s="151"/>
      <c r="H561" s="178">
        <f>H562</f>
        <v>207101.54</v>
      </c>
      <c r="I561" s="316">
        <f>I562</f>
        <v>0</v>
      </c>
      <c r="J561" s="363">
        <f t="shared" si="211"/>
        <v>0</v>
      </c>
    </row>
    <row r="562" spans="1:11" s="1" customFormat="1" ht="15.75" customHeight="1" x14ac:dyDescent="0.25">
      <c r="A562" s="26"/>
      <c r="B562" s="54" t="s">
        <v>55</v>
      </c>
      <c r="C562" s="62"/>
      <c r="D562" s="62" t="s">
        <v>474</v>
      </c>
      <c r="E562" s="134"/>
      <c r="F562" s="385"/>
      <c r="G562" s="111"/>
      <c r="H562" s="301">
        <v>207101.54</v>
      </c>
      <c r="I562" s="312">
        <v>0</v>
      </c>
      <c r="J562" s="357"/>
      <c r="K562" s="384">
        <v>207101.54</v>
      </c>
    </row>
    <row r="563" spans="1:11" s="25" customFormat="1" ht="19.5" customHeight="1" x14ac:dyDescent="0.25">
      <c r="A563" s="48"/>
      <c r="B563" s="138"/>
      <c r="C563" s="128"/>
      <c r="D563" s="128"/>
      <c r="E563" s="139"/>
      <c r="F563" s="170" t="s">
        <v>202</v>
      </c>
      <c r="G563" s="151">
        <f>SUM(G564:G564)</f>
        <v>2486659.44</v>
      </c>
      <c r="H563" s="178">
        <f>SUM(H564:H564)</f>
        <v>2486659.44</v>
      </c>
      <c r="I563" s="316">
        <f>SUM(I564:I564)</f>
        <v>0</v>
      </c>
      <c r="J563" s="363">
        <f t="shared" si="211"/>
        <v>0</v>
      </c>
    </row>
    <row r="564" spans="1:11" s="25" customFormat="1" ht="15" customHeight="1" thickBot="1" x14ac:dyDescent="0.3">
      <c r="A564" s="48"/>
      <c r="B564" s="54" t="s">
        <v>55</v>
      </c>
      <c r="C564" s="62"/>
      <c r="D564" s="62" t="s">
        <v>472</v>
      </c>
      <c r="E564" s="134" t="s">
        <v>15</v>
      </c>
      <c r="F564" s="267"/>
      <c r="G564" s="149">
        <v>2486659.44</v>
      </c>
      <c r="H564" s="371">
        <v>2486659.44</v>
      </c>
      <c r="I564" s="332">
        <v>0</v>
      </c>
      <c r="J564" s="354">
        <f t="shared" si="211"/>
        <v>0</v>
      </c>
    </row>
    <row r="565" spans="1:11" s="45" customFormat="1" ht="21" customHeight="1" thickBot="1" x14ac:dyDescent="0.3">
      <c r="A565" s="425"/>
      <c r="B565" s="426"/>
      <c r="C565" s="427"/>
      <c r="D565" s="427"/>
      <c r="E565" s="427"/>
      <c r="F565" s="428" t="s">
        <v>477</v>
      </c>
      <c r="G565" s="271">
        <f>G6+G20+G44+G133+G140+G314+G381+G388+G456+G470+G477+G507+G547</f>
        <v>15004712526.08</v>
      </c>
      <c r="H565" s="372">
        <f>H6+H20+H44+H133+H140+H314+H381+H388+H456+H470+H477+H507+H547</f>
        <v>15004712526.08</v>
      </c>
      <c r="I565" s="337">
        <f t="shared" ref="I565" si="240">I6+I20+I44+I133+I140+I314+I381+I388+I456+I470+I477+I507+I547</f>
        <v>324851913.87</v>
      </c>
      <c r="J565" s="381">
        <f>I565/H565</f>
        <v>2.1649992514376281E-2</v>
      </c>
    </row>
    <row r="566" spans="1:11" x14ac:dyDescent="0.25">
      <c r="G566" s="35"/>
      <c r="H566" s="35"/>
      <c r="I566" s="35"/>
      <c r="J566" s="35"/>
    </row>
    <row r="567" spans="1:11" ht="16.5" customHeight="1" x14ac:dyDescent="0.25">
      <c r="G567" s="35"/>
      <c r="H567" s="35"/>
      <c r="I567" s="35"/>
      <c r="J567" s="35"/>
    </row>
    <row r="568" spans="1:11" x14ac:dyDescent="0.25">
      <c r="F568" s="37" t="s">
        <v>476</v>
      </c>
      <c r="G568" s="36">
        <v>15119006440.620001</v>
      </c>
      <c r="H568" s="36">
        <v>15119006440.620001</v>
      </c>
      <c r="I568" s="36">
        <v>326561912.24000001</v>
      </c>
      <c r="J568" s="354">
        <f>I568/H568</f>
        <v>2.1599429401831006E-2</v>
      </c>
    </row>
    <row r="569" spans="1:11" x14ac:dyDescent="0.25">
      <c r="F569" s="39" t="s">
        <v>197</v>
      </c>
      <c r="G569" s="40">
        <f>G565/G568</f>
        <v>0.99244038191339545</v>
      </c>
      <c r="H569" s="40">
        <f>H565/H568</f>
        <v>0.99244038191339545</v>
      </c>
      <c r="I569" s="40">
        <f>I565/I568</f>
        <v>0.99476363193040318</v>
      </c>
      <c r="J569" s="40"/>
    </row>
    <row r="570" spans="1:11" x14ac:dyDescent="0.25">
      <c r="G570" s="35"/>
      <c r="H570" s="35"/>
      <c r="I570" s="35"/>
      <c r="J570" s="35"/>
    </row>
    <row r="571" spans="1:11" x14ac:dyDescent="0.25">
      <c r="G571" s="35"/>
      <c r="H571" s="35"/>
      <c r="I571" s="35"/>
      <c r="J571" s="35"/>
    </row>
    <row r="572" spans="1:11" x14ac:dyDescent="0.25">
      <c r="G572" s="35"/>
      <c r="H572" s="35"/>
      <c r="I572" s="35"/>
      <c r="J572" s="35"/>
    </row>
    <row r="573" spans="1:11" s="16" customFormat="1" ht="17.25" customHeight="1" x14ac:dyDescent="0.25">
      <c r="A573" s="41" t="s">
        <v>198</v>
      </c>
      <c r="B573" s="42"/>
      <c r="C573" s="42"/>
      <c r="D573" s="42"/>
      <c r="E573" s="42"/>
      <c r="F573" s="43"/>
      <c r="J573" s="51" t="s">
        <v>252</v>
      </c>
    </row>
    <row r="576" spans="1:11" x14ac:dyDescent="0.25">
      <c r="G576" s="272">
        <v>15119006440.620001</v>
      </c>
      <c r="H576" s="272">
        <v>15119006440.620001</v>
      </c>
      <c r="I576" s="272">
        <v>326561912.24000001</v>
      </c>
      <c r="J576" s="386"/>
    </row>
    <row r="577" spans="1:10" x14ac:dyDescent="0.25">
      <c r="G577" s="273">
        <v>114293914.54000001</v>
      </c>
      <c r="H577" s="273">
        <v>114293914.54000001</v>
      </c>
      <c r="I577" s="273">
        <v>1709998.37</v>
      </c>
      <c r="J577" s="47"/>
    </row>
    <row r="578" spans="1:10" x14ac:dyDescent="0.25">
      <c r="G578" s="273">
        <f>G576-G577</f>
        <v>15004712526.08</v>
      </c>
      <c r="H578" s="273">
        <f>H576-H577</f>
        <v>15004712526.08</v>
      </c>
      <c r="I578" s="273">
        <f t="shared" ref="I578" si="241">I576-I577</f>
        <v>324851913.87</v>
      </c>
      <c r="J578" s="47"/>
    </row>
    <row r="579" spans="1:10" x14ac:dyDescent="0.25">
      <c r="G579" s="38">
        <f>G578-G565</f>
        <v>0</v>
      </c>
      <c r="H579" s="384">
        <f>H565-H578</f>
        <v>0</v>
      </c>
      <c r="I579" s="384">
        <f>I578-I565</f>
        <v>0</v>
      </c>
    </row>
    <row r="590" spans="1:10" s="38" customFormat="1" x14ac:dyDescent="0.25">
      <c r="A590" s="32"/>
      <c r="B590" s="33"/>
      <c r="C590" s="33"/>
      <c r="D590" s="33"/>
      <c r="E590" s="33"/>
      <c r="F590" s="34"/>
    </row>
    <row r="591" spans="1:10" s="38" customFormat="1" x14ac:dyDescent="0.25">
      <c r="A591" s="32"/>
      <c r="B591" s="33"/>
      <c r="C591" s="33"/>
      <c r="D591" s="33"/>
      <c r="E591" s="33"/>
      <c r="F591" s="34"/>
    </row>
    <row r="592" spans="1:10" s="38" customFormat="1" x14ac:dyDescent="0.25">
      <c r="A592" s="32"/>
      <c r="B592" s="33"/>
      <c r="C592" s="33"/>
      <c r="D592" s="33"/>
      <c r="E592" s="33"/>
      <c r="F592" s="34"/>
    </row>
    <row r="593" spans="1:6" s="38" customFormat="1" x14ac:dyDescent="0.25">
      <c r="A593" s="32"/>
      <c r="B593" s="33"/>
      <c r="C593" s="33"/>
      <c r="D593" s="33"/>
      <c r="E593" s="33"/>
      <c r="F593" s="34"/>
    </row>
    <row r="594" spans="1:6" s="38" customFormat="1" x14ac:dyDescent="0.25">
      <c r="A594" s="32"/>
      <c r="B594" s="33"/>
      <c r="C594" s="33"/>
      <c r="D594" s="33"/>
      <c r="E594" s="33"/>
      <c r="F594" s="34"/>
    </row>
    <row r="595" spans="1:6" s="38" customFormat="1" x14ac:dyDescent="0.25">
      <c r="A595" s="32"/>
      <c r="B595" s="33"/>
      <c r="C595" s="33"/>
      <c r="D595" s="33"/>
      <c r="E595" s="33"/>
      <c r="F595" s="34"/>
    </row>
    <row r="596" spans="1:6" s="38" customFormat="1" x14ac:dyDescent="0.25">
      <c r="A596" s="32"/>
      <c r="B596" s="33"/>
      <c r="C596" s="33"/>
      <c r="D596" s="33"/>
      <c r="E596" s="33"/>
      <c r="F596" s="34"/>
    </row>
    <row r="597" spans="1:6" s="38" customFormat="1" x14ac:dyDescent="0.25">
      <c r="A597" s="32"/>
      <c r="B597" s="33"/>
      <c r="C597" s="33"/>
      <c r="D597" s="33"/>
      <c r="E597" s="33"/>
      <c r="F597" s="34"/>
    </row>
    <row r="598" spans="1:6" s="38" customFormat="1" x14ac:dyDescent="0.25">
      <c r="A598" s="32"/>
      <c r="B598" s="33"/>
      <c r="C598" s="33"/>
      <c r="D598" s="33"/>
      <c r="E598" s="33"/>
      <c r="F598" s="34"/>
    </row>
    <row r="599" spans="1:6" s="38" customFormat="1" x14ac:dyDescent="0.25">
      <c r="A599" s="32"/>
      <c r="B599" s="33"/>
      <c r="C599" s="33"/>
      <c r="D599" s="33"/>
      <c r="E599" s="33"/>
      <c r="F599" s="34"/>
    </row>
  </sheetData>
  <mergeCells count="213">
    <mergeCell ref="E80:E82"/>
    <mergeCell ref="D80:D82"/>
    <mergeCell ref="C80:C82"/>
    <mergeCell ref="B80:B82"/>
    <mergeCell ref="E293:E295"/>
    <mergeCell ref="D293:D295"/>
    <mergeCell ref="C293:C295"/>
    <mergeCell ref="B293:B295"/>
    <mergeCell ref="B417:B418"/>
    <mergeCell ref="C417:C418"/>
    <mergeCell ref="D417:D418"/>
    <mergeCell ref="E417:E418"/>
    <mergeCell ref="B347:B349"/>
    <mergeCell ref="C347:C349"/>
    <mergeCell ref="D347:D349"/>
    <mergeCell ref="E347:E349"/>
    <mergeCell ref="B350:B352"/>
    <mergeCell ref="C350:C352"/>
    <mergeCell ref="D350:D352"/>
    <mergeCell ref="E350:E352"/>
    <mergeCell ref="B341:B343"/>
    <mergeCell ref="C341:C343"/>
    <mergeCell ref="D341:D343"/>
    <mergeCell ref="E341:E343"/>
    <mergeCell ref="B436:B438"/>
    <mergeCell ref="C436:C438"/>
    <mergeCell ref="D436:D438"/>
    <mergeCell ref="E436:E438"/>
    <mergeCell ref="B409:B410"/>
    <mergeCell ref="C409:C410"/>
    <mergeCell ref="D409:D410"/>
    <mergeCell ref="E409:E410"/>
    <mergeCell ref="B353:B355"/>
    <mergeCell ref="C353:C355"/>
    <mergeCell ref="D353:D355"/>
    <mergeCell ref="E353:E355"/>
    <mergeCell ref="B524:B525"/>
    <mergeCell ref="C524:C525"/>
    <mergeCell ref="D524:D525"/>
    <mergeCell ref="E524:E525"/>
    <mergeCell ref="B527:B528"/>
    <mergeCell ref="C527:C528"/>
    <mergeCell ref="D527:D528"/>
    <mergeCell ref="E527:E528"/>
    <mergeCell ref="B520:B521"/>
    <mergeCell ref="C520:C521"/>
    <mergeCell ref="D520:D521"/>
    <mergeCell ref="E520:E521"/>
    <mergeCell ref="B344:B346"/>
    <mergeCell ref="C344:C346"/>
    <mergeCell ref="D344:D346"/>
    <mergeCell ref="E344:E346"/>
    <mergeCell ref="B337:B339"/>
    <mergeCell ref="C337:C339"/>
    <mergeCell ref="D337:D339"/>
    <mergeCell ref="E337:E339"/>
    <mergeCell ref="B330:B331"/>
    <mergeCell ref="C330:C331"/>
    <mergeCell ref="D330:D331"/>
    <mergeCell ref="E330:E331"/>
    <mergeCell ref="B332:B333"/>
    <mergeCell ref="C332:C333"/>
    <mergeCell ref="D332:D333"/>
    <mergeCell ref="E332:E333"/>
    <mergeCell ref="B285:B287"/>
    <mergeCell ref="C285:C287"/>
    <mergeCell ref="D285:D287"/>
    <mergeCell ref="E285:E287"/>
    <mergeCell ref="B288:B290"/>
    <mergeCell ref="C288:C290"/>
    <mergeCell ref="D288:D290"/>
    <mergeCell ref="E288:E290"/>
    <mergeCell ref="B279:B281"/>
    <mergeCell ref="C279:C281"/>
    <mergeCell ref="D279:D281"/>
    <mergeCell ref="E279:E281"/>
    <mergeCell ref="B282:B284"/>
    <mergeCell ref="C282:C284"/>
    <mergeCell ref="D282:D284"/>
    <mergeCell ref="E282:E284"/>
    <mergeCell ref="B273:B275"/>
    <mergeCell ref="C273:C275"/>
    <mergeCell ref="D273:D275"/>
    <mergeCell ref="E273:E275"/>
    <mergeCell ref="B276:B278"/>
    <mergeCell ref="C276:C278"/>
    <mergeCell ref="D276:D278"/>
    <mergeCell ref="E276:E278"/>
    <mergeCell ref="B267:B269"/>
    <mergeCell ref="C267:C269"/>
    <mergeCell ref="D267:D269"/>
    <mergeCell ref="E267:E269"/>
    <mergeCell ref="B270:B272"/>
    <mergeCell ref="C270:C272"/>
    <mergeCell ref="D270:D272"/>
    <mergeCell ref="E270:E272"/>
    <mergeCell ref="B222:B223"/>
    <mergeCell ref="C222:C223"/>
    <mergeCell ref="D222:D223"/>
    <mergeCell ref="E222:E223"/>
    <mergeCell ref="B239:B240"/>
    <mergeCell ref="C239:C240"/>
    <mergeCell ref="D239:D240"/>
    <mergeCell ref="E239:E240"/>
    <mergeCell ref="B215:B216"/>
    <mergeCell ref="C215:C216"/>
    <mergeCell ref="D215:D216"/>
    <mergeCell ref="E215:E216"/>
    <mergeCell ref="B218:B220"/>
    <mergeCell ref="C218:C220"/>
    <mergeCell ref="D218:D220"/>
    <mergeCell ref="E218:E220"/>
    <mergeCell ref="B209:B210"/>
    <mergeCell ref="C209:C210"/>
    <mergeCell ref="D209:D210"/>
    <mergeCell ref="E209:E210"/>
    <mergeCell ref="B212:B213"/>
    <mergeCell ref="C212:C213"/>
    <mergeCell ref="D212:D213"/>
    <mergeCell ref="E212:E213"/>
    <mergeCell ref="B198:B199"/>
    <mergeCell ref="C198:C199"/>
    <mergeCell ref="D198:D199"/>
    <mergeCell ref="E198:E199"/>
    <mergeCell ref="B192:B193"/>
    <mergeCell ref="C192:C193"/>
    <mergeCell ref="D192:D193"/>
    <mergeCell ref="E192:E193"/>
    <mergeCell ref="B195:B196"/>
    <mergeCell ref="C195:C196"/>
    <mergeCell ref="D195:D196"/>
    <mergeCell ref="E195:E196"/>
    <mergeCell ref="B186:B187"/>
    <mergeCell ref="C186:C187"/>
    <mergeCell ref="D186:D187"/>
    <mergeCell ref="E186:E187"/>
    <mergeCell ref="B189:B190"/>
    <mergeCell ref="C189:C190"/>
    <mergeCell ref="D189:D190"/>
    <mergeCell ref="E189:E190"/>
    <mergeCell ref="B180:B182"/>
    <mergeCell ref="C180:C182"/>
    <mergeCell ref="D180:D182"/>
    <mergeCell ref="E180:E182"/>
    <mergeCell ref="B161:B162"/>
    <mergeCell ref="C161:C162"/>
    <mergeCell ref="D161:D162"/>
    <mergeCell ref="E161:E162"/>
    <mergeCell ref="B164:B165"/>
    <mergeCell ref="C164:C165"/>
    <mergeCell ref="D164:D165"/>
    <mergeCell ref="E164:E165"/>
    <mergeCell ref="B154:B155"/>
    <mergeCell ref="C154:C155"/>
    <mergeCell ref="D154:D155"/>
    <mergeCell ref="E154:E155"/>
    <mergeCell ref="B157:B159"/>
    <mergeCell ref="C157:C159"/>
    <mergeCell ref="D157:D159"/>
    <mergeCell ref="E157:E159"/>
    <mergeCell ref="B110:B112"/>
    <mergeCell ref="C110:C112"/>
    <mergeCell ref="D110:D112"/>
    <mergeCell ref="E110:E112"/>
    <mergeCell ref="B113:B115"/>
    <mergeCell ref="C113:C115"/>
    <mergeCell ref="D113:D115"/>
    <mergeCell ref="E113:E115"/>
    <mergeCell ref="B107:B109"/>
    <mergeCell ref="C107:C109"/>
    <mergeCell ref="D107:D109"/>
    <mergeCell ref="E107:E109"/>
    <mergeCell ref="B98:B100"/>
    <mergeCell ref="C98:C100"/>
    <mergeCell ref="D98:D100"/>
    <mergeCell ref="E98:E100"/>
    <mergeCell ref="B101:B103"/>
    <mergeCell ref="C101:C103"/>
    <mergeCell ref="D101:D103"/>
    <mergeCell ref="E101:E103"/>
    <mergeCell ref="B95:B97"/>
    <mergeCell ref="C95:C97"/>
    <mergeCell ref="D95:D97"/>
    <mergeCell ref="E95:E97"/>
    <mergeCell ref="B89:B91"/>
    <mergeCell ref="C89:C91"/>
    <mergeCell ref="D89:D91"/>
    <mergeCell ref="E89:E91"/>
    <mergeCell ref="B104:B106"/>
    <mergeCell ref="C104:C106"/>
    <mergeCell ref="D104:D106"/>
    <mergeCell ref="E104:E106"/>
    <mergeCell ref="B83:B85"/>
    <mergeCell ref="C83:C85"/>
    <mergeCell ref="D83:D85"/>
    <mergeCell ref="E83:E85"/>
    <mergeCell ref="B86:B88"/>
    <mergeCell ref="C86:C88"/>
    <mergeCell ref="D86:D88"/>
    <mergeCell ref="E86:E88"/>
    <mergeCell ref="B92:B94"/>
    <mergeCell ref="C92:C94"/>
    <mergeCell ref="D92:D94"/>
    <mergeCell ref="E92:E94"/>
    <mergeCell ref="A1:J1"/>
    <mergeCell ref="A2:J2"/>
    <mergeCell ref="A4:A5"/>
    <mergeCell ref="B4:E4"/>
    <mergeCell ref="F4:F5"/>
    <mergeCell ref="G4:G5"/>
    <mergeCell ref="I4:I5"/>
    <mergeCell ref="J4:J5"/>
    <mergeCell ref="H4:H5"/>
  </mergeCells>
  <printOptions horizontalCentered="1"/>
  <pageMargins left="0.15748031496062992" right="0.15748031496062992" top="0.39370078740157483" bottom="0.39370078740157483" header="0.23622047244094491" footer="0.15748031496062992"/>
  <pageSetup paperSize="9" scale="70" firstPageNumber="0" orientation="portrait" blackAndWhite="1" horizontalDpi="4294967294" verticalDpi="4294967294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284"/>
  <sheetViews>
    <sheetView zoomScaleNormal="100" workbookViewId="0">
      <pane ySplit="5" topLeftCell="A244" activePane="bottomLeft" state="frozen"/>
      <selection pane="bottomLeft" activeCell="E246" sqref="E246"/>
    </sheetView>
  </sheetViews>
  <sheetFormatPr defaultRowHeight="15" x14ac:dyDescent="0.25"/>
  <cols>
    <col min="1" max="1" width="5" style="32" customWidth="1"/>
    <col min="2" max="2" width="76.5703125" style="34" customWidth="1"/>
    <col min="3" max="3" width="19.42578125" style="38" customWidth="1"/>
    <col min="4" max="4" width="19.140625" style="38" customWidth="1"/>
    <col min="5" max="5" width="19" style="38" customWidth="1"/>
    <col min="6" max="6" width="18.42578125" customWidth="1"/>
  </cols>
  <sheetData>
    <row r="1" spans="1:5" s="1" customFormat="1" ht="24" customHeight="1" x14ac:dyDescent="0.25">
      <c r="A1" s="485" t="s">
        <v>321</v>
      </c>
      <c r="B1" s="485"/>
      <c r="C1" s="485"/>
      <c r="D1" s="485"/>
      <c r="E1" s="485"/>
    </row>
    <row r="2" spans="1:5" s="1" customFormat="1" ht="13.5" customHeight="1" x14ac:dyDescent="0.25">
      <c r="A2" s="486"/>
      <c r="B2" s="486"/>
      <c r="C2" s="486"/>
      <c r="D2" s="486"/>
      <c r="E2" s="486"/>
    </row>
    <row r="3" spans="1:5" s="1" customFormat="1" ht="15" customHeight="1" thickBot="1" x14ac:dyDescent="0.3">
      <c r="A3" s="2"/>
      <c r="B3" s="3"/>
      <c r="C3" s="3"/>
      <c r="D3" s="3"/>
      <c r="E3" s="424" t="s">
        <v>0</v>
      </c>
    </row>
    <row r="4" spans="1:5" s="1" customFormat="1" ht="27.75" customHeight="1" thickBot="1" x14ac:dyDescent="0.3">
      <c r="A4" s="487" t="s">
        <v>1</v>
      </c>
      <c r="B4" s="492" t="s">
        <v>323</v>
      </c>
      <c r="C4" s="496" t="s">
        <v>319</v>
      </c>
      <c r="D4" s="496" t="s">
        <v>322</v>
      </c>
      <c r="E4" s="537" t="s">
        <v>318</v>
      </c>
    </row>
    <row r="5" spans="1:5" s="6" customFormat="1" ht="24.75" customHeight="1" thickBot="1" x14ac:dyDescent="0.3">
      <c r="A5" s="488"/>
      <c r="B5" s="493"/>
      <c r="C5" s="497"/>
      <c r="D5" s="497"/>
      <c r="E5" s="538"/>
    </row>
    <row r="6" spans="1:5" s="7" customFormat="1" ht="36" customHeight="1" thickBot="1" x14ac:dyDescent="0.3">
      <c r="A6" s="389">
        <v>1</v>
      </c>
      <c r="B6" s="390" t="s">
        <v>267</v>
      </c>
      <c r="C6" s="391">
        <v>1517118806.54</v>
      </c>
      <c r="D6" s="392">
        <v>7296502.6500000004</v>
      </c>
      <c r="E6" s="393">
        <v>4.8094471036455528E-3</v>
      </c>
    </row>
    <row r="7" spans="1:5" s="8" customFormat="1" ht="30" customHeight="1" thickBot="1" x14ac:dyDescent="0.3">
      <c r="A7" s="23"/>
      <c r="B7" s="394" t="s">
        <v>10</v>
      </c>
      <c r="C7" s="395">
        <v>100000</v>
      </c>
      <c r="D7" s="396">
        <v>0</v>
      </c>
      <c r="E7" s="397">
        <v>0</v>
      </c>
    </row>
    <row r="8" spans="1:5" s="9" customFormat="1" ht="20.25" customHeight="1" thickBot="1" x14ac:dyDescent="0.3">
      <c r="A8" s="56"/>
      <c r="B8" s="398" t="s">
        <v>206</v>
      </c>
      <c r="C8" s="399">
        <v>100000</v>
      </c>
      <c r="D8" s="400">
        <v>0</v>
      </c>
      <c r="E8" s="401">
        <v>0</v>
      </c>
    </row>
    <row r="9" spans="1:5" s="49" customFormat="1" ht="30" customHeight="1" thickBot="1" x14ac:dyDescent="0.3">
      <c r="A9" s="57"/>
      <c r="B9" s="394" t="s">
        <v>199</v>
      </c>
      <c r="C9" s="395">
        <v>1497473673.9400001</v>
      </c>
      <c r="D9" s="396">
        <v>7296502.6500000004</v>
      </c>
      <c r="E9" s="397">
        <v>4.8725415190787203E-3</v>
      </c>
    </row>
    <row r="10" spans="1:5" s="9" customFormat="1" ht="45" customHeight="1" x14ac:dyDescent="0.25">
      <c r="A10" s="56"/>
      <c r="B10" s="265" t="s">
        <v>271</v>
      </c>
      <c r="C10" s="399">
        <v>654924280</v>
      </c>
      <c r="D10" s="400">
        <v>7296502.6500000004</v>
      </c>
      <c r="E10" s="401">
        <v>1.114098663436329E-2</v>
      </c>
    </row>
    <row r="11" spans="1:5" s="6" customFormat="1" ht="21" customHeight="1" thickBot="1" x14ac:dyDescent="0.3">
      <c r="A11" s="26"/>
      <c r="B11" s="184" t="s">
        <v>255</v>
      </c>
      <c r="C11" s="308">
        <v>842549393.94000006</v>
      </c>
      <c r="D11" s="321">
        <v>0</v>
      </c>
      <c r="E11" s="380">
        <v>0</v>
      </c>
    </row>
    <row r="12" spans="1:5" s="49" customFormat="1" ht="21" customHeight="1" thickBot="1" x14ac:dyDescent="0.3">
      <c r="A12" s="57"/>
      <c r="B12" s="394" t="s">
        <v>254</v>
      </c>
      <c r="C12" s="395">
        <v>19545132.600000001</v>
      </c>
      <c r="D12" s="396">
        <v>0</v>
      </c>
      <c r="E12" s="397">
        <v>0</v>
      </c>
    </row>
    <row r="13" spans="1:5" s="9" customFormat="1" ht="105" customHeight="1" thickBot="1" x14ac:dyDescent="0.3">
      <c r="A13" s="56"/>
      <c r="B13" s="402" t="s">
        <v>256</v>
      </c>
      <c r="C13" s="403">
        <v>19545132.600000001</v>
      </c>
      <c r="D13" s="404">
        <v>0</v>
      </c>
      <c r="E13" s="405">
        <v>0</v>
      </c>
    </row>
    <row r="14" spans="1:5" s="7" customFormat="1" ht="36" customHeight="1" thickBot="1" x14ac:dyDescent="0.3">
      <c r="A14" s="389">
        <v>2</v>
      </c>
      <c r="B14" s="390" t="s">
        <v>268</v>
      </c>
      <c r="C14" s="391">
        <v>2893460778.4099998</v>
      </c>
      <c r="D14" s="392">
        <v>33471371.040000003</v>
      </c>
      <c r="E14" s="393">
        <v>1.1567936669386278E-2</v>
      </c>
    </row>
    <row r="15" spans="1:5" s="12" customFormat="1" ht="48.75" customHeight="1" x14ac:dyDescent="0.25">
      <c r="A15" s="23"/>
      <c r="B15" s="406" t="s">
        <v>287</v>
      </c>
      <c r="C15" s="407">
        <v>458711609.99000001</v>
      </c>
      <c r="D15" s="408">
        <v>33471371.040000003</v>
      </c>
      <c r="E15" s="409">
        <v>7.2968222977242023E-2</v>
      </c>
    </row>
    <row r="16" spans="1:5" s="13" customFormat="1" ht="30" customHeight="1" x14ac:dyDescent="0.25">
      <c r="A16" s="24"/>
      <c r="B16" s="184" t="s">
        <v>18</v>
      </c>
      <c r="C16" s="410">
        <v>453711609.99000001</v>
      </c>
      <c r="D16" s="411">
        <v>33426350.010000002</v>
      </c>
      <c r="E16" s="412">
        <v>7.3673120268482287E-2</v>
      </c>
    </row>
    <row r="17" spans="1:5" s="13" customFormat="1" ht="15" customHeight="1" x14ac:dyDescent="0.25">
      <c r="A17" s="24"/>
      <c r="B17" s="183" t="s">
        <v>20</v>
      </c>
      <c r="C17" s="302">
        <v>5000000</v>
      </c>
      <c r="D17" s="317">
        <v>45021.03</v>
      </c>
      <c r="E17" s="376">
        <v>9.004205999999999E-3</v>
      </c>
    </row>
    <row r="18" spans="1:5" s="12" customFormat="1" ht="18.75" customHeight="1" x14ac:dyDescent="0.25">
      <c r="A18" s="23"/>
      <c r="B18" s="187" t="s">
        <v>207</v>
      </c>
      <c r="C18" s="303">
        <v>500000</v>
      </c>
      <c r="D18" s="318">
        <v>0</v>
      </c>
      <c r="E18" s="377">
        <v>0</v>
      </c>
    </row>
    <row r="19" spans="1:5" s="13" customFormat="1" ht="30" customHeight="1" x14ac:dyDescent="0.25">
      <c r="A19" s="24"/>
      <c r="B19" s="183" t="s">
        <v>21</v>
      </c>
      <c r="C19" s="302">
        <v>500000</v>
      </c>
      <c r="D19" s="317">
        <v>0</v>
      </c>
      <c r="E19" s="376">
        <v>0</v>
      </c>
    </row>
    <row r="20" spans="1:5" s="6" customFormat="1" ht="30" customHeight="1" x14ac:dyDescent="0.25">
      <c r="A20" s="26"/>
      <c r="B20" s="187" t="s">
        <v>255</v>
      </c>
      <c r="C20" s="303">
        <v>915834444.45000005</v>
      </c>
      <c r="D20" s="318">
        <v>0</v>
      </c>
      <c r="E20" s="377">
        <v>0</v>
      </c>
    </row>
    <row r="21" spans="1:5" s="6" customFormat="1" ht="96.75" customHeight="1" x14ac:dyDescent="0.25">
      <c r="A21" s="26"/>
      <c r="B21" s="183" t="s">
        <v>266</v>
      </c>
      <c r="C21" s="302">
        <v>915834444.45000005</v>
      </c>
      <c r="D21" s="317">
        <v>0</v>
      </c>
      <c r="E21" s="376">
        <v>0</v>
      </c>
    </row>
    <row r="22" spans="1:5" s="12" customFormat="1" ht="18.75" customHeight="1" x14ac:dyDescent="0.25">
      <c r="A22" s="23"/>
      <c r="B22" s="187" t="s">
        <v>23</v>
      </c>
      <c r="C22" s="303">
        <v>331924010.10000002</v>
      </c>
      <c r="D22" s="318">
        <v>0</v>
      </c>
      <c r="E22" s="377">
        <v>0</v>
      </c>
    </row>
    <row r="23" spans="1:5" s="13" customFormat="1" ht="30" customHeight="1" x14ac:dyDescent="0.25">
      <c r="A23" s="24"/>
      <c r="B23" s="183" t="s">
        <v>257</v>
      </c>
      <c r="C23" s="302">
        <v>331924010.10000002</v>
      </c>
      <c r="D23" s="317">
        <v>0</v>
      </c>
      <c r="E23" s="376">
        <v>0</v>
      </c>
    </row>
    <row r="24" spans="1:5" s="12" customFormat="1" ht="30" customHeight="1" x14ac:dyDescent="0.25">
      <c r="A24" s="23"/>
      <c r="B24" s="187" t="s">
        <v>24</v>
      </c>
      <c r="C24" s="303">
        <v>1130639097.71</v>
      </c>
      <c r="D24" s="318">
        <v>0</v>
      </c>
      <c r="E24" s="377">
        <v>0</v>
      </c>
    </row>
    <row r="25" spans="1:5" s="13" customFormat="1" ht="50.25" customHeight="1" x14ac:dyDescent="0.25">
      <c r="A25" s="24"/>
      <c r="B25" s="183" t="s">
        <v>304</v>
      </c>
      <c r="C25" s="302">
        <v>1130639097.71</v>
      </c>
      <c r="D25" s="317">
        <v>0</v>
      </c>
      <c r="E25" s="376">
        <v>0</v>
      </c>
    </row>
    <row r="26" spans="1:5" s="6" customFormat="1" ht="31.5" customHeight="1" x14ac:dyDescent="0.25">
      <c r="A26" s="26"/>
      <c r="B26" s="187" t="s">
        <v>306</v>
      </c>
      <c r="C26" s="303">
        <v>55851616.159999996</v>
      </c>
      <c r="D26" s="318">
        <v>0</v>
      </c>
      <c r="E26" s="377">
        <v>0</v>
      </c>
    </row>
    <row r="27" spans="1:5" s="6" customFormat="1" ht="51.75" customHeight="1" thickBot="1" x14ac:dyDescent="0.3">
      <c r="A27" s="26"/>
      <c r="B27" s="183" t="s">
        <v>307</v>
      </c>
      <c r="C27" s="413">
        <v>55851616.159999996</v>
      </c>
      <c r="D27" s="414">
        <v>0</v>
      </c>
      <c r="E27" s="415">
        <v>0</v>
      </c>
    </row>
    <row r="28" spans="1:5" s="16" customFormat="1" ht="37.5" customHeight="1" thickBot="1" x14ac:dyDescent="0.3">
      <c r="A28" s="389">
        <v>3</v>
      </c>
      <c r="B28" s="390" t="s">
        <v>269</v>
      </c>
      <c r="C28" s="391">
        <v>591095480.99999988</v>
      </c>
      <c r="D28" s="392">
        <v>16570589.74</v>
      </c>
      <c r="E28" s="393">
        <v>2.8033693832282915E-2</v>
      </c>
    </row>
    <row r="29" spans="1:5" s="12" customFormat="1" ht="45" customHeight="1" x14ac:dyDescent="0.25">
      <c r="A29" s="23"/>
      <c r="B29" s="416" t="s">
        <v>208</v>
      </c>
      <c r="C29" s="417">
        <v>2847166.91</v>
      </c>
      <c r="D29" s="408">
        <v>1080</v>
      </c>
      <c r="E29" s="409">
        <v>3.7932444220490041E-4</v>
      </c>
    </row>
    <row r="30" spans="1:5" s="13" customFormat="1" ht="30" customHeight="1" x14ac:dyDescent="0.25">
      <c r="A30" s="24"/>
      <c r="B30" s="183" t="s">
        <v>28</v>
      </c>
      <c r="C30" s="302">
        <v>2847166.91</v>
      </c>
      <c r="D30" s="317">
        <v>1080</v>
      </c>
      <c r="E30" s="376">
        <v>3.7932444220490041E-4</v>
      </c>
    </row>
    <row r="31" spans="1:5" s="12" customFormat="1" ht="80.25" customHeight="1" x14ac:dyDescent="0.25">
      <c r="A31" s="23"/>
      <c r="B31" s="187" t="s">
        <v>209</v>
      </c>
      <c r="C31" s="303">
        <v>55343785.670000002</v>
      </c>
      <c r="D31" s="318">
        <v>1292844.82</v>
      </c>
      <c r="E31" s="377">
        <v>2.3360252724829549E-2</v>
      </c>
    </row>
    <row r="32" spans="1:5" s="13" customFormat="1" ht="45" customHeight="1" x14ac:dyDescent="0.25">
      <c r="A32" s="24"/>
      <c r="B32" s="183" t="s">
        <v>316</v>
      </c>
      <c r="C32" s="302">
        <v>52169428.670000002</v>
      </c>
      <c r="D32" s="317">
        <v>1292844.82</v>
      </c>
      <c r="E32" s="376">
        <v>2.4781655712159442E-2</v>
      </c>
    </row>
    <row r="33" spans="1:5" s="13" customFormat="1" ht="60" customHeight="1" x14ac:dyDescent="0.25">
      <c r="A33" s="24"/>
      <c r="B33" s="183" t="s">
        <v>200</v>
      </c>
      <c r="C33" s="302">
        <v>3000000</v>
      </c>
      <c r="D33" s="317">
        <v>0</v>
      </c>
      <c r="E33" s="376">
        <v>0</v>
      </c>
    </row>
    <row r="34" spans="1:5" s="13" customFormat="1" ht="45" customHeight="1" x14ac:dyDescent="0.25">
      <c r="A34" s="24"/>
      <c r="B34" s="183" t="s">
        <v>201</v>
      </c>
      <c r="C34" s="302">
        <v>174357</v>
      </c>
      <c r="D34" s="317">
        <v>0</v>
      </c>
      <c r="E34" s="376">
        <v>0</v>
      </c>
    </row>
    <row r="35" spans="1:5" s="12" customFormat="1" ht="51.75" customHeight="1" x14ac:dyDescent="0.25">
      <c r="A35" s="23"/>
      <c r="B35" s="187" t="s">
        <v>210</v>
      </c>
      <c r="C35" s="303">
        <v>83876578.629999995</v>
      </c>
      <c r="D35" s="318">
        <v>7087929.7300000004</v>
      </c>
      <c r="E35" s="377">
        <v>8.4504278140225333E-2</v>
      </c>
    </row>
    <row r="36" spans="1:5" s="13" customFormat="1" ht="21.75" customHeight="1" x14ac:dyDescent="0.25">
      <c r="A36" s="24"/>
      <c r="B36" s="183" t="s">
        <v>29</v>
      </c>
      <c r="C36" s="302">
        <v>69912978.629999995</v>
      </c>
      <c r="D36" s="317">
        <v>5923929.7300000004</v>
      </c>
      <c r="E36" s="376">
        <v>8.4732904334561043E-2</v>
      </c>
    </row>
    <row r="37" spans="1:5" s="13" customFormat="1" ht="65.25" customHeight="1" x14ac:dyDescent="0.25">
      <c r="A37" s="24"/>
      <c r="B37" s="183" t="s">
        <v>259</v>
      </c>
      <c r="C37" s="302">
        <v>12960000</v>
      </c>
      <c r="D37" s="317">
        <v>1032000</v>
      </c>
      <c r="E37" s="376">
        <v>7.9629629629629634E-2</v>
      </c>
    </row>
    <row r="38" spans="1:5" s="13" customFormat="1" ht="65.25" customHeight="1" x14ac:dyDescent="0.25">
      <c r="A38" s="24"/>
      <c r="B38" s="183" t="s">
        <v>260</v>
      </c>
      <c r="C38" s="302">
        <v>307600</v>
      </c>
      <c r="D38" s="317">
        <v>12000</v>
      </c>
      <c r="E38" s="376">
        <v>3.9011703511053319E-2</v>
      </c>
    </row>
    <row r="39" spans="1:5" s="13" customFormat="1" ht="30" customHeight="1" x14ac:dyDescent="0.25">
      <c r="A39" s="24"/>
      <c r="B39" s="183" t="s">
        <v>31</v>
      </c>
      <c r="C39" s="302">
        <v>696000</v>
      </c>
      <c r="D39" s="317">
        <v>120000</v>
      </c>
      <c r="E39" s="376">
        <v>0.17241379310344829</v>
      </c>
    </row>
    <row r="40" spans="1:5" s="12" customFormat="1" ht="34.5" customHeight="1" x14ac:dyDescent="0.25">
      <c r="A40" s="23"/>
      <c r="B40" s="187" t="s">
        <v>211</v>
      </c>
      <c r="C40" s="303">
        <v>65541564</v>
      </c>
      <c r="D40" s="318">
        <v>0</v>
      </c>
      <c r="E40" s="377">
        <v>0</v>
      </c>
    </row>
    <row r="41" spans="1:5" s="13" customFormat="1" ht="45" customHeight="1" x14ac:dyDescent="0.25">
      <c r="A41" s="24"/>
      <c r="B41" s="183" t="s">
        <v>32</v>
      </c>
      <c r="C41" s="302">
        <v>65541564</v>
      </c>
      <c r="D41" s="317">
        <v>0</v>
      </c>
      <c r="E41" s="376">
        <v>0</v>
      </c>
    </row>
    <row r="42" spans="1:5" s="12" customFormat="1" ht="30" customHeight="1" x14ac:dyDescent="0.25">
      <c r="A42" s="23"/>
      <c r="B42" s="187" t="s">
        <v>212</v>
      </c>
      <c r="C42" s="303">
        <v>13633690</v>
      </c>
      <c r="D42" s="318">
        <v>193918.25999999998</v>
      </c>
      <c r="E42" s="377">
        <v>1.4223461146615478E-2</v>
      </c>
    </row>
    <row r="43" spans="1:5" s="13" customFormat="1" ht="79.5" customHeight="1" x14ac:dyDescent="0.25">
      <c r="A43" s="24"/>
      <c r="B43" s="183" t="s">
        <v>33</v>
      </c>
      <c r="C43" s="302">
        <v>12356566</v>
      </c>
      <c r="D43" s="317">
        <v>187516.27</v>
      </c>
      <c r="E43" s="376">
        <v>1.5175435472929938E-2</v>
      </c>
    </row>
    <row r="44" spans="1:5" s="6" customFormat="1" ht="46.5" customHeight="1" x14ac:dyDescent="0.25">
      <c r="A44" s="26"/>
      <c r="B44" s="183" t="s">
        <v>261</v>
      </c>
      <c r="C44" s="302">
        <v>112331</v>
      </c>
      <c r="D44" s="317">
        <v>0</v>
      </c>
      <c r="E44" s="376">
        <v>0</v>
      </c>
    </row>
    <row r="45" spans="1:5" s="13" customFormat="1" ht="45" customHeight="1" x14ac:dyDescent="0.25">
      <c r="A45" s="24"/>
      <c r="B45" s="183" t="s">
        <v>34</v>
      </c>
      <c r="C45" s="302">
        <v>1123306</v>
      </c>
      <c r="D45" s="317">
        <v>6401.99</v>
      </c>
      <c r="E45" s="376">
        <v>5.6992395660665929E-3</v>
      </c>
    </row>
    <row r="46" spans="1:5" s="13" customFormat="1" ht="45" customHeight="1" x14ac:dyDescent="0.25">
      <c r="A46" s="24"/>
      <c r="B46" s="183" t="s">
        <v>35</v>
      </c>
      <c r="C46" s="302">
        <v>41487</v>
      </c>
      <c r="D46" s="317">
        <v>0</v>
      </c>
      <c r="E46" s="376">
        <v>0</v>
      </c>
    </row>
    <row r="47" spans="1:5" s="12" customFormat="1" ht="18.75" customHeight="1" x14ac:dyDescent="0.25">
      <c r="A47" s="23"/>
      <c r="B47" s="187" t="s">
        <v>37</v>
      </c>
      <c r="C47" s="303">
        <v>14250000</v>
      </c>
      <c r="D47" s="318">
        <v>0</v>
      </c>
      <c r="E47" s="377">
        <v>0</v>
      </c>
    </row>
    <row r="48" spans="1:5" s="13" customFormat="1" ht="19.5" customHeight="1" thickBot="1" x14ac:dyDescent="0.3">
      <c r="A48" s="24"/>
      <c r="B48" s="183" t="s">
        <v>262</v>
      </c>
      <c r="C48" s="302">
        <v>14250000</v>
      </c>
      <c r="D48" s="317">
        <v>0</v>
      </c>
      <c r="E48" s="376">
        <v>0</v>
      </c>
    </row>
    <row r="49" spans="1:5" s="6" customFormat="1" ht="37.5" customHeight="1" thickBot="1" x14ac:dyDescent="0.3">
      <c r="A49" s="26"/>
      <c r="B49" s="394" t="s">
        <v>258</v>
      </c>
      <c r="C49" s="395">
        <v>317622885.14999998</v>
      </c>
      <c r="D49" s="396">
        <v>6847566.3999999994</v>
      </c>
      <c r="E49" s="397">
        <v>2.1558794155421706E-2</v>
      </c>
    </row>
    <row r="50" spans="1:5" s="6" customFormat="1" ht="32.25" customHeight="1" thickBot="1" x14ac:dyDescent="0.3">
      <c r="A50" s="26"/>
      <c r="B50" s="260" t="s">
        <v>263</v>
      </c>
      <c r="C50" s="305">
        <v>317622885.14999998</v>
      </c>
      <c r="D50" s="418">
        <v>6847566.3999999994</v>
      </c>
      <c r="E50" s="419">
        <v>2.1558794155421706E-2</v>
      </c>
    </row>
    <row r="51" spans="1:5" s="6" customFormat="1" ht="34.5" customHeight="1" thickBot="1" x14ac:dyDescent="0.3">
      <c r="A51" s="26"/>
      <c r="B51" s="394" t="s">
        <v>27</v>
      </c>
      <c r="C51" s="395">
        <v>36179836.979999997</v>
      </c>
      <c r="D51" s="396">
        <v>1147250.53</v>
      </c>
      <c r="E51" s="397">
        <v>3.1709665542003225E-2</v>
      </c>
    </row>
    <row r="52" spans="1:5" s="6" customFormat="1" ht="48.75" customHeight="1" thickBot="1" x14ac:dyDescent="0.3">
      <c r="A52" s="26"/>
      <c r="B52" s="260" t="s">
        <v>264</v>
      </c>
      <c r="C52" s="305">
        <v>36179836.979999997</v>
      </c>
      <c r="D52" s="418">
        <v>1147250.53</v>
      </c>
      <c r="E52" s="419">
        <v>3.1709665542003225E-2</v>
      </c>
    </row>
    <row r="53" spans="1:5" s="8" customFormat="1" ht="33.75" customHeight="1" thickBot="1" x14ac:dyDescent="0.3">
      <c r="A53" s="23"/>
      <c r="B53" s="394" t="s">
        <v>17</v>
      </c>
      <c r="C53" s="395">
        <v>1799973.66</v>
      </c>
      <c r="D53" s="396">
        <v>0</v>
      </c>
      <c r="E53" s="397">
        <v>0</v>
      </c>
    </row>
    <row r="54" spans="1:5" s="13" customFormat="1" ht="31.5" customHeight="1" thickBot="1" x14ac:dyDescent="0.3">
      <c r="A54" s="24"/>
      <c r="B54" s="260" t="s">
        <v>265</v>
      </c>
      <c r="C54" s="305">
        <v>1799973.66</v>
      </c>
      <c r="D54" s="418">
        <v>0</v>
      </c>
      <c r="E54" s="419">
        <v>0</v>
      </c>
    </row>
    <row r="55" spans="1:5" s="7" customFormat="1" ht="33" customHeight="1" thickBot="1" x14ac:dyDescent="0.3">
      <c r="A55" s="389">
        <v>4</v>
      </c>
      <c r="B55" s="390" t="s">
        <v>270</v>
      </c>
      <c r="C55" s="391">
        <v>166667307.56999999</v>
      </c>
      <c r="D55" s="392">
        <v>8353484.1099999994</v>
      </c>
      <c r="E55" s="393">
        <v>5.0120711924811948E-2</v>
      </c>
    </row>
    <row r="56" spans="1:5" s="7" customFormat="1" ht="21.75" customHeight="1" x14ac:dyDescent="0.25">
      <c r="A56" s="52"/>
      <c r="B56" s="406" t="s">
        <v>213</v>
      </c>
      <c r="C56" s="407">
        <v>35216336.619999997</v>
      </c>
      <c r="D56" s="408">
        <v>649750.73</v>
      </c>
      <c r="E56" s="409">
        <v>1.845026463175601E-2</v>
      </c>
    </row>
    <row r="57" spans="1:5" s="7" customFormat="1" ht="30" customHeight="1" thickBot="1" x14ac:dyDescent="0.3">
      <c r="A57" s="52"/>
      <c r="B57" s="260" t="s">
        <v>53</v>
      </c>
      <c r="C57" s="305">
        <v>35216336.619999997</v>
      </c>
      <c r="D57" s="317">
        <v>649750.73</v>
      </c>
      <c r="E57" s="376">
        <v>1.845026463175601E-2</v>
      </c>
    </row>
    <row r="58" spans="1:5" s="12" customFormat="1" ht="34.5" customHeight="1" thickBot="1" x14ac:dyDescent="0.3">
      <c r="A58" s="23"/>
      <c r="B58" s="394" t="s">
        <v>243</v>
      </c>
      <c r="C58" s="395">
        <v>131450970.95</v>
      </c>
      <c r="D58" s="396">
        <v>7703733.3799999999</v>
      </c>
      <c r="E58" s="397">
        <v>5.8605374493051622E-2</v>
      </c>
    </row>
    <row r="59" spans="1:5" s="6" customFormat="1" ht="30" customHeight="1" thickBot="1" x14ac:dyDescent="0.3">
      <c r="A59" s="26"/>
      <c r="B59" s="260" t="s">
        <v>244</v>
      </c>
      <c r="C59" s="305">
        <v>131450970.95</v>
      </c>
      <c r="D59" s="418">
        <v>7703733.3799999999</v>
      </c>
      <c r="E59" s="419">
        <v>5.8605374493051622E-2</v>
      </c>
    </row>
    <row r="60" spans="1:5" s="44" customFormat="1" ht="30" customHeight="1" thickBot="1" x14ac:dyDescent="0.3">
      <c r="A60" s="389">
        <v>5</v>
      </c>
      <c r="B60" s="390" t="s">
        <v>297</v>
      </c>
      <c r="C60" s="391">
        <v>7788567679.3999996</v>
      </c>
      <c r="D60" s="392">
        <v>196883237.96000001</v>
      </c>
      <c r="E60" s="393">
        <v>2.5278490996584253E-2</v>
      </c>
    </row>
    <row r="61" spans="1:5" s="12" customFormat="1" ht="33" customHeight="1" x14ac:dyDescent="0.25">
      <c r="A61" s="23"/>
      <c r="B61" s="416" t="s">
        <v>215</v>
      </c>
      <c r="C61" s="417">
        <v>2552130617.5999999</v>
      </c>
      <c r="D61" s="408">
        <v>96872841.25999999</v>
      </c>
      <c r="E61" s="409">
        <v>3.795763453169114E-2</v>
      </c>
    </row>
    <row r="62" spans="1:5" s="13" customFormat="1" ht="17.25" customHeight="1" x14ac:dyDescent="0.25">
      <c r="A62" s="24"/>
      <c r="B62" s="183" t="s">
        <v>60</v>
      </c>
      <c r="C62" s="302">
        <v>1687752041</v>
      </c>
      <c r="D62" s="317">
        <v>54689832.650000006</v>
      </c>
      <c r="E62" s="376">
        <v>3.240394994136464E-2</v>
      </c>
    </row>
    <row r="63" spans="1:5" s="13" customFormat="1" ht="45" hidden="1" customHeight="1" x14ac:dyDescent="0.25">
      <c r="A63" s="24"/>
      <c r="B63" s="183" t="s">
        <v>61</v>
      </c>
      <c r="C63" s="302">
        <v>0</v>
      </c>
      <c r="D63" s="317"/>
      <c r="E63" s="376" t="e">
        <v>#DIV/0!</v>
      </c>
    </row>
    <row r="64" spans="1:5" s="6" customFormat="1" ht="12.75" hidden="1" customHeight="1" x14ac:dyDescent="0.25">
      <c r="A64" s="26"/>
      <c r="B64" s="182" t="s">
        <v>7</v>
      </c>
      <c r="C64" s="290"/>
      <c r="D64" s="312"/>
      <c r="E64" s="357" t="e">
        <v>#DIV/0!</v>
      </c>
    </row>
    <row r="65" spans="1:5" s="13" customFormat="1" ht="45" customHeight="1" x14ac:dyDescent="0.25">
      <c r="A65" s="24"/>
      <c r="B65" s="183" t="s">
        <v>63</v>
      </c>
      <c r="C65" s="302">
        <v>88377294</v>
      </c>
      <c r="D65" s="317">
        <v>4117562.23</v>
      </c>
      <c r="E65" s="376">
        <v>4.6590725328159513E-2</v>
      </c>
    </row>
    <row r="66" spans="1:5" s="13" customFormat="1" ht="18.75" customHeight="1" x14ac:dyDescent="0.25">
      <c r="A66" s="24"/>
      <c r="B66" s="183" t="s">
        <v>65</v>
      </c>
      <c r="C66" s="302">
        <v>727129115.19000006</v>
      </c>
      <c r="D66" s="317">
        <v>35036336</v>
      </c>
      <c r="E66" s="376">
        <v>4.818447682547404E-2</v>
      </c>
    </row>
    <row r="67" spans="1:5" s="13" customFormat="1" ht="18" customHeight="1" x14ac:dyDescent="0.25">
      <c r="A67" s="24"/>
      <c r="B67" s="183" t="s">
        <v>67</v>
      </c>
      <c r="C67" s="302">
        <v>48872167.409999996</v>
      </c>
      <c r="D67" s="317">
        <v>3029110.38</v>
      </c>
      <c r="E67" s="376">
        <v>6.1980275083527346E-2</v>
      </c>
    </row>
    <row r="68" spans="1:5" s="12" customFormat="1" ht="32.25" customHeight="1" x14ac:dyDescent="0.25">
      <c r="A68" s="27"/>
      <c r="B68" s="187" t="s">
        <v>216</v>
      </c>
      <c r="C68" s="303">
        <v>3499688491.23</v>
      </c>
      <c r="D68" s="318">
        <v>87269147.910000011</v>
      </c>
      <c r="E68" s="377">
        <v>2.4936261649769979E-2</v>
      </c>
    </row>
    <row r="69" spans="1:5" s="13" customFormat="1" ht="18" customHeight="1" x14ac:dyDescent="0.25">
      <c r="A69" s="24"/>
      <c r="B69" s="183" t="s">
        <v>60</v>
      </c>
      <c r="C69" s="302">
        <v>2294872764</v>
      </c>
      <c r="D69" s="317">
        <v>54208551</v>
      </c>
      <c r="E69" s="376">
        <v>2.362159325361186E-2</v>
      </c>
    </row>
    <row r="70" spans="1:5" s="13" customFormat="1" ht="45" customHeight="1" x14ac:dyDescent="0.25">
      <c r="A70" s="24"/>
      <c r="B70" s="183" t="s">
        <v>74</v>
      </c>
      <c r="C70" s="302">
        <v>164052000</v>
      </c>
      <c r="D70" s="317">
        <v>0</v>
      </c>
      <c r="E70" s="376">
        <v>0</v>
      </c>
    </row>
    <row r="71" spans="1:5" s="13" customFormat="1" ht="15" customHeight="1" x14ac:dyDescent="0.25">
      <c r="A71" s="24"/>
      <c r="B71" s="183" t="s">
        <v>67</v>
      </c>
      <c r="C71" s="302">
        <v>378255196.81</v>
      </c>
      <c r="D71" s="317">
        <v>25021430.170000002</v>
      </c>
      <c r="E71" s="376">
        <v>6.6149600536931752E-2</v>
      </c>
    </row>
    <row r="72" spans="1:5" s="13" customFormat="1" ht="30" customHeight="1" x14ac:dyDescent="0.25">
      <c r="A72" s="24"/>
      <c r="B72" s="183" t="s">
        <v>75</v>
      </c>
      <c r="C72" s="302">
        <v>281802018.19999999</v>
      </c>
      <c r="D72" s="317">
        <v>7203328.54</v>
      </c>
      <c r="E72" s="376">
        <v>2.5561664128635402E-2</v>
      </c>
    </row>
    <row r="73" spans="1:5" s="13" customFormat="1" ht="15" customHeight="1" x14ac:dyDescent="0.25">
      <c r="A73" s="24"/>
      <c r="B73" s="183" t="s">
        <v>76</v>
      </c>
      <c r="C73" s="302">
        <v>58273531.380000003</v>
      </c>
      <c r="D73" s="317">
        <v>835838.2</v>
      </c>
      <c r="E73" s="376">
        <v>1.4343359329804871E-2</v>
      </c>
    </row>
    <row r="74" spans="1:5" s="13" customFormat="1" ht="45" hidden="1" customHeight="1" x14ac:dyDescent="0.25">
      <c r="A74" s="24"/>
      <c r="B74" s="183" t="s">
        <v>77</v>
      </c>
      <c r="C74" s="302">
        <v>0</v>
      </c>
      <c r="D74" s="317">
        <v>0</v>
      </c>
      <c r="E74" s="376" t="e">
        <v>#DIV/0!</v>
      </c>
    </row>
    <row r="75" spans="1:5" s="15" customFormat="1" ht="12.75" hidden="1" customHeight="1" x14ac:dyDescent="0.25">
      <c r="A75" s="26"/>
      <c r="B75" s="182"/>
      <c r="C75" s="290"/>
      <c r="D75" s="312"/>
      <c r="E75" s="357" t="e">
        <v>#DIV/0!</v>
      </c>
    </row>
    <row r="76" spans="1:5" s="15" customFormat="1" ht="12.75" hidden="1" customHeight="1" x14ac:dyDescent="0.25">
      <c r="A76" s="26"/>
      <c r="B76" s="182" t="s">
        <v>7</v>
      </c>
      <c r="C76" s="295"/>
      <c r="D76" s="315"/>
      <c r="E76" s="357" t="e">
        <v>#DIV/0!</v>
      </c>
    </row>
    <row r="77" spans="1:5" s="15" customFormat="1" ht="12.75" hidden="1" customHeight="1" x14ac:dyDescent="0.25">
      <c r="A77" s="26"/>
      <c r="B77" s="182" t="s">
        <v>9</v>
      </c>
      <c r="C77" s="295"/>
      <c r="D77" s="315"/>
      <c r="E77" s="357" t="e">
        <v>#DIV/0!</v>
      </c>
    </row>
    <row r="78" spans="1:5" s="13" customFormat="1" ht="45" customHeight="1" x14ac:dyDescent="0.25">
      <c r="A78" s="24"/>
      <c r="B78" s="183" t="s">
        <v>253</v>
      </c>
      <c r="C78" s="302">
        <v>319062620.83999997</v>
      </c>
      <c r="D78" s="317">
        <v>0</v>
      </c>
      <c r="E78" s="376">
        <v>0</v>
      </c>
    </row>
    <row r="79" spans="1:5" s="13" customFormat="1" ht="30" hidden="1" customHeight="1" x14ac:dyDescent="0.25">
      <c r="A79" s="24"/>
      <c r="B79" s="183" t="s">
        <v>79</v>
      </c>
      <c r="C79" s="302">
        <v>0</v>
      </c>
      <c r="D79" s="317">
        <v>0</v>
      </c>
      <c r="E79" s="376" t="e">
        <v>#DIV/0!</v>
      </c>
    </row>
    <row r="80" spans="1:5" s="6" customFormat="1" ht="12.75" hidden="1" customHeight="1" x14ac:dyDescent="0.25">
      <c r="A80" s="26"/>
      <c r="B80" s="182"/>
      <c r="C80" s="290"/>
      <c r="D80" s="312"/>
      <c r="E80" s="357" t="e">
        <v>#DIV/0!</v>
      </c>
    </row>
    <row r="81" spans="1:5" s="15" customFormat="1" ht="12.75" hidden="1" customHeight="1" x14ac:dyDescent="0.25">
      <c r="A81" s="26"/>
      <c r="B81" s="182" t="s">
        <v>7</v>
      </c>
      <c r="C81" s="290"/>
      <c r="D81" s="312"/>
      <c r="E81" s="357" t="e">
        <v>#DIV/0!</v>
      </c>
    </row>
    <row r="82" spans="1:5" s="13" customFormat="1" ht="15" hidden="1" customHeight="1" x14ac:dyDescent="0.25">
      <c r="A82" s="24"/>
      <c r="B82" s="183" t="s">
        <v>68</v>
      </c>
      <c r="C82" s="302">
        <v>0</v>
      </c>
      <c r="D82" s="317">
        <v>0</v>
      </c>
      <c r="E82" s="376" t="e">
        <v>#DIV/0!</v>
      </c>
    </row>
    <row r="83" spans="1:5" s="15" customFormat="1" ht="12.75" hidden="1" customHeight="1" x14ac:dyDescent="0.25">
      <c r="A83" s="26"/>
      <c r="B83" s="182"/>
      <c r="C83" s="290"/>
      <c r="D83" s="312"/>
      <c r="E83" s="357" t="e">
        <v>#DIV/0!</v>
      </c>
    </row>
    <row r="84" spans="1:5" s="15" customFormat="1" ht="12.75" hidden="1" customHeight="1" x14ac:dyDescent="0.25">
      <c r="A84" s="26"/>
      <c r="B84" s="182" t="s">
        <v>7</v>
      </c>
      <c r="C84" s="290"/>
      <c r="D84" s="312"/>
      <c r="E84" s="357" t="e">
        <v>#DIV/0!</v>
      </c>
    </row>
    <row r="85" spans="1:5" s="13" customFormat="1" ht="30" hidden="1" customHeight="1" x14ac:dyDescent="0.25">
      <c r="A85" s="24"/>
      <c r="B85" s="183" t="s">
        <v>204</v>
      </c>
      <c r="C85" s="302">
        <v>0</v>
      </c>
      <c r="D85" s="317">
        <v>0</v>
      </c>
      <c r="E85" s="376" t="e">
        <v>#DIV/0!</v>
      </c>
    </row>
    <row r="86" spans="1:5" s="15" customFormat="1" ht="12.75" hidden="1" customHeight="1" x14ac:dyDescent="0.25">
      <c r="A86" s="26"/>
      <c r="B86" s="182"/>
      <c r="C86" s="290"/>
      <c r="D86" s="312"/>
      <c r="E86" s="357" t="e">
        <v>#DIV/0!</v>
      </c>
    </row>
    <row r="87" spans="1:5" s="15" customFormat="1" ht="12.75" hidden="1" customHeight="1" x14ac:dyDescent="0.25">
      <c r="A87" s="26"/>
      <c r="B87" s="182" t="s">
        <v>7</v>
      </c>
      <c r="C87" s="290"/>
      <c r="D87" s="312"/>
      <c r="E87" s="357" t="e">
        <v>#DIV/0!</v>
      </c>
    </row>
    <row r="88" spans="1:5" s="13" customFormat="1" ht="15" hidden="1" customHeight="1" x14ac:dyDescent="0.25">
      <c r="A88" s="24"/>
      <c r="B88" s="183" t="s">
        <v>70</v>
      </c>
      <c r="C88" s="302">
        <v>0</v>
      </c>
      <c r="D88" s="317">
        <v>0</v>
      </c>
      <c r="E88" s="376" t="e">
        <v>#DIV/0!</v>
      </c>
    </row>
    <row r="89" spans="1:5" s="15" customFormat="1" ht="12.75" hidden="1" customHeight="1" x14ac:dyDescent="0.25">
      <c r="A89" s="26"/>
      <c r="B89" s="182"/>
      <c r="C89" s="290"/>
      <c r="D89" s="312"/>
      <c r="E89" s="357" t="e">
        <v>#DIV/0!</v>
      </c>
    </row>
    <row r="90" spans="1:5" s="15" customFormat="1" ht="12.75" hidden="1" customHeight="1" x14ac:dyDescent="0.25">
      <c r="A90" s="26"/>
      <c r="B90" s="182" t="s">
        <v>7</v>
      </c>
      <c r="C90" s="290"/>
      <c r="D90" s="312"/>
      <c r="E90" s="357" t="e">
        <v>#DIV/0!</v>
      </c>
    </row>
    <row r="91" spans="1:5" s="13" customFormat="1" ht="30" hidden="1" customHeight="1" x14ac:dyDescent="0.25">
      <c r="A91" s="24"/>
      <c r="B91" s="183" t="s">
        <v>72</v>
      </c>
      <c r="C91" s="302">
        <v>0</v>
      </c>
      <c r="D91" s="317">
        <v>0</v>
      </c>
      <c r="E91" s="376" t="e">
        <v>#DIV/0!</v>
      </c>
    </row>
    <row r="92" spans="1:5" s="15" customFormat="1" ht="12.75" hidden="1" customHeight="1" x14ac:dyDescent="0.25">
      <c r="A92" s="26"/>
      <c r="B92" s="182"/>
      <c r="C92" s="290"/>
      <c r="D92" s="312"/>
      <c r="E92" s="357" t="e">
        <v>#DIV/0!</v>
      </c>
    </row>
    <row r="93" spans="1:5" s="15" customFormat="1" ht="12.75" hidden="1" customHeight="1" x14ac:dyDescent="0.25">
      <c r="A93" s="26"/>
      <c r="B93" s="182" t="s">
        <v>7</v>
      </c>
      <c r="C93" s="290"/>
      <c r="D93" s="312"/>
      <c r="E93" s="357" t="e">
        <v>#DIV/0!</v>
      </c>
    </row>
    <row r="94" spans="1:5" s="15" customFormat="1" ht="12.75" hidden="1" customHeight="1" x14ac:dyDescent="0.25">
      <c r="A94" s="26"/>
      <c r="B94" s="182" t="s">
        <v>9</v>
      </c>
      <c r="C94" s="290"/>
      <c r="D94" s="312"/>
      <c r="E94" s="357" t="e">
        <v>#DIV/0!</v>
      </c>
    </row>
    <row r="95" spans="1:5" s="13" customFormat="1" ht="45.75" customHeight="1" x14ac:dyDescent="0.25">
      <c r="A95" s="24"/>
      <c r="B95" s="183" t="s">
        <v>84</v>
      </c>
      <c r="C95" s="302">
        <v>3370360</v>
      </c>
      <c r="D95" s="317">
        <v>0</v>
      </c>
      <c r="E95" s="376">
        <v>0</v>
      </c>
    </row>
    <row r="96" spans="1:5" s="12" customFormat="1" ht="30" customHeight="1" x14ac:dyDescent="0.25">
      <c r="A96" s="23"/>
      <c r="B96" s="187" t="s">
        <v>217</v>
      </c>
      <c r="C96" s="303">
        <v>117943947.61</v>
      </c>
      <c r="D96" s="318">
        <v>2608314.73</v>
      </c>
      <c r="E96" s="377">
        <v>2.2114867128449848E-2</v>
      </c>
    </row>
    <row r="97" spans="1:5" s="13" customFormat="1" ht="18.75" customHeight="1" x14ac:dyDescent="0.25">
      <c r="A97" s="24"/>
      <c r="B97" s="183" t="s">
        <v>67</v>
      </c>
      <c r="C97" s="302">
        <v>8036129.5899999999</v>
      </c>
      <c r="D97" s="317">
        <v>29746.959999999999</v>
      </c>
      <c r="E97" s="376">
        <v>3.7016526011497534E-3</v>
      </c>
    </row>
    <row r="98" spans="1:5" s="13" customFormat="1" ht="16.5" customHeight="1" x14ac:dyDescent="0.25">
      <c r="A98" s="24"/>
      <c r="B98" s="183" t="s">
        <v>86</v>
      </c>
      <c r="C98" s="302">
        <v>109907818.02</v>
      </c>
      <c r="D98" s="317">
        <v>2578567.77</v>
      </c>
      <c r="E98" s="376">
        <v>2.3461186078052941E-2</v>
      </c>
    </row>
    <row r="99" spans="1:5" s="12" customFormat="1" ht="30" customHeight="1" x14ac:dyDescent="0.25">
      <c r="A99" s="23"/>
      <c r="B99" s="187" t="s">
        <v>219</v>
      </c>
      <c r="C99" s="303">
        <v>227000030.38</v>
      </c>
      <c r="D99" s="318">
        <v>6492058.3900000006</v>
      </c>
      <c r="E99" s="377">
        <v>2.8599372339872552E-2</v>
      </c>
    </row>
    <row r="100" spans="1:5" s="13" customFormat="1" ht="30" customHeight="1" x14ac:dyDescent="0.25">
      <c r="A100" s="24"/>
      <c r="B100" s="183" t="s">
        <v>53</v>
      </c>
      <c r="C100" s="302">
        <v>41809021.350000001</v>
      </c>
      <c r="D100" s="317">
        <v>1227102.55</v>
      </c>
      <c r="E100" s="376">
        <v>2.9350185925842057E-2</v>
      </c>
    </row>
    <row r="101" spans="1:5" s="6" customFormat="1" ht="18" customHeight="1" x14ac:dyDescent="0.25">
      <c r="A101" s="26"/>
      <c r="B101" s="183" t="s">
        <v>121</v>
      </c>
      <c r="C101" s="302">
        <v>8603118.5500000007</v>
      </c>
      <c r="D101" s="317">
        <v>203129.16</v>
      </c>
      <c r="E101" s="376">
        <v>2.361110785809176E-2</v>
      </c>
    </row>
    <row r="102" spans="1:5" s="6" customFormat="1" ht="18" customHeight="1" x14ac:dyDescent="0.25">
      <c r="A102" s="26"/>
      <c r="B102" s="183" t="s">
        <v>97</v>
      </c>
      <c r="C102" s="302">
        <v>12134643.9</v>
      </c>
      <c r="D102" s="317">
        <v>200014.6</v>
      </c>
      <c r="E102" s="376">
        <v>1.6482939396350971E-2</v>
      </c>
    </row>
    <row r="103" spans="1:5" s="13" customFormat="1" ht="18" customHeight="1" x14ac:dyDescent="0.25">
      <c r="A103" s="24"/>
      <c r="B103" s="183" t="s">
        <v>107</v>
      </c>
      <c r="C103" s="302">
        <v>10492466.199999999</v>
      </c>
      <c r="D103" s="317">
        <v>245302.34</v>
      </c>
      <c r="E103" s="376">
        <v>2.3378902092627187E-2</v>
      </c>
    </row>
    <row r="104" spans="1:5" s="13" customFormat="1" ht="30" customHeight="1" x14ac:dyDescent="0.25">
      <c r="A104" s="24"/>
      <c r="B104" s="183" t="s">
        <v>75</v>
      </c>
      <c r="C104" s="302">
        <v>134847317.31999999</v>
      </c>
      <c r="D104" s="317">
        <v>4416509.74</v>
      </c>
      <c r="E104" s="376">
        <v>3.2751928831623568E-2</v>
      </c>
    </row>
    <row r="105" spans="1:5" s="13" customFormat="1" ht="19.5" customHeight="1" x14ac:dyDescent="0.25">
      <c r="A105" s="24"/>
      <c r="B105" s="183" t="s">
        <v>99</v>
      </c>
      <c r="C105" s="302">
        <v>539720.19999999995</v>
      </c>
      <c r="D105" s="317">
        <v>0</v>
      </c>
      <c r="E105" s="376">
        <v>0</v>
      </c>
    </row>
    <row r="106" spans="1:5" s="13" customFormat="1" ht="30" customHeight="1" x14ac:dyDescent="0.25">
      <c r="A106" s="24"/>
      <c r="B106" s="183" t="s">
        <v>108</v>
      </c>
      <c r="C106" s="302">
        <v>850000</v>
      </c>
      <c r="D106" s="317">
        <v>0</v>
      </c>
      <c r="E106" s="376">
        <v>0</v>
      </c>
    </row>
    <row r="107" spans="1:5" s="13" customFormat="1" ht="17.25" customHeight="1" x14ac:dyDescent="0.25">
      <c r="A107" s="24"/>
      <c r="B107" s="183" t="s">
        <v>109</v>
      </c>
      <c r="C107" s="302">
        <v>3255000</v>
      </c>
      <c r="D107" s="317">
        <v>0</v>
      </c>
      <c r="E107" s="376">
        <v>0</v>
      </c>
    </row>
    <row r="108" spans="1:5" s="15" customFormat="1" ht="18" customHeight="1" x14ac:dyDescent="0.25">
      <c r="A108" s="26"/>
      <c r="B108" s="183" t="s">
        <v>104</v>
      </c>
      <c r="C108" s="302">
        <v>2400000</v>
      </c>
      <c r="D108" s="317">
        <v>200000</v>
      </c>
      <c r="E108" s="376">
        <v>8.3333333333333329E-2</v>
      </c>
    </row>
    <row r="109" spans="1:5" s="13" customFormat="1" ht="18" customHeight="1" x14ac:dyDescent="0.25">
      <c r="A109" s="24"/>
      <c r="B109" s="183" t="s">
        <v>190</v>
      </c>
      <c r="C109" s="302">
        <v>12068742.859999999</v>
      </c>
      <c r="D109" s="317">
        <v>0</v>
      </c>
      <c r="E109" s="376">
        <v>0</v>
      </c>
    </row>
    <row r="110" spans="1:5" s="12" customFormat="1" ht="36.75" customHeight="1" x14ac:dyDescent="0.25">
      <c r="A110" s="23"/>
      <c r="B110" s="187" t="s">
        <v>111</v>
      </c>
      <c r="C110" s="303">
        <v>115531492.88</v>
      </c>
      <c r="D110" s="318">
        <v>3640875.67</v>
      </c>
      <c r="E110" s="377">
        <v>3.1514140250759999E-2</v>
      </c>
    </row>
    <row r="111" spans="1:5" s="13" customFormat="1" ht="35.25" customHeight="1" x14ac:dyDescent="0.25">
      <c r="A111" s="24"/>
      <c r="B111" s="183" t="s">
        <v>111</v>
      </c>
      <c r="C111" s="302">
        <v>115531492.88</v>
      </c>
      <c r="D111" s="317">
        <v>3640875.67</v>
      </c>
      <c r="E111" s="376">
        <v>3.1514140250759999E-2</v>
      </c>
    </row>
    <row r="112" spans="1:5" s="6" customFormat="1" ht="12.75" hidden="1" customHeight="1" x14ac:dyDescent="0.25">
      <c r="A112" s="26"/>
      <c r="B112" s="184"/>
      <c r="C112" s="290"/>
      <c r="D112" s="312"/>
      <c r="E112" s="357" t="e">
        <v>#DIV/0!</v>
      </c>
    </row>
    <row r="113" spans="1:5" s="6" customFormat="1" ht="12.75" hidden="1" customHeight="1" x14ac:dyDescent="0.25">
      <c r="A113" s="26"/>
      <c r="B113" s="182" t="s">
        <v>7</v>
      </c>
      <c r="C113" s="290"/>
      <c r="D113" s="312"/>
      <c r="E113" s="357" t="e">
        <v>#DIV/0!</v>
      </c>
    </row>
    <row r="114" spans="1:5" s="6" customFormat="1" ht="12.75" hidden="1" customHeight="1" x14ac:dyDescent="0.25">
      <c r="A114" s="26"/>
      <c r="B114" s="182" t="s">
        <v>25</v>
      </c>
      <c r="C114" s="290"/>
      <c r="D114" s="312"/>
      <c r="E114" s="357" t="e">
        <v>#DIV/0!</v>
      </c>
    </row>
    <row r="115" spans="1:5" s="6" customFormat="1" ht="12.75" hidden="1" customHeight="1" x14ac:dyDescent="0.25">
      <c r="A115" s="26"/>
      <c r="B115" s="184"/>
      <c r="C115" s="290"/>
      <c r="D115" s="312"/>
      <c r="E115" s="357" t="e">
        <v>#DIV/0!</v>
      </c>
    </row>
    <row r="116" spans="1:5" s="6" customFormat="1" ht="12.75" hidden="1" customHeight="1" x14ac:dyDescent="0.25">
      <c r="A116" s="26"/>
      <c r="B116" s="182" t="s">
        <v>7</v>
      </c>
      <c r="C116" s="290"/>
      <c r="D116" s="312"/>
      <c r="E116" s="357" t="e">
        <v>#DIV/0!</v>
      </c>
    </row>
    <row r="117" spans="1:5" s="6" customFormat="1" ht="12.75" hidden="1" customHeight="1" x14ac:dyDescent="0.25">
      <c r="A117" s="26"/>
      <c r="B117" s="182" t="s">
        <v>25</v>
      </c>
      <c r="C117" s="290"/>
      <c r="D117" s="312"/>
      <c r="E117" s="357" t="e">
        <v>#DIV/0!</v>
      </c>
    </row>
    <row r="118" spans="1:5" s="6" customFormat="1" ht="12.75" hidden="1" customHeight="1" x14ac:dyDescent="0.25">
      <c r="A118" s="26"/>
      <c r="B118" s="184"/>
      <c r="C118" s="290"/>
      <c r="D118" s="312"/>
      <c r="E118" s="357" t="e">
        <v>#DIV/0!</v>
      </c>
    </row>
    <row r="119" spans="1:5" s="6" customFormat="1" ht="12.75" hidden="1" customHeight="1" x14ac:dyDescent="0.25">
      <c r="A119" s="26"/>
      <c r="B119" s="182" t="s">
        <v>7</v>
      </c>
      <c r="C119" s="290"/>
      <c r="D119" s="312"/>
      <c r="E119" s="357" t="e">
        <v>#DIV/0!</v>
      </c>
    </row>
    <row r="120" spans="1:5" s="6" customFormat="1" ht="12.75" hidden="1" customHeight="1" x14ac:dyDescent="0.25">
      <c r="A120" s="26"/>
      <c r="B120" s="182" t="s">
        <v>25</v>
      </c>
      <c r="C120" s="290"/>
      <c r="D120" s="312"/>
      <c r="E120" s="357" t="e">
        <v>#DIV/0!</v>
      </c>
    </row>
    <row r="121" spans="1:5" s="6" customFormat="1" ht="12.75" hidden="1" customHeight="1" x14ac:dyDescent="0.25">
      <c r="A121" s="26"/>
      <c r="B121" s="184"/>
      <c r="C121" s="290"/>
      <c r="D121" s="312"/>
      <c r="E121" s="357" t="e">
        <v>#DIV/0!</v>
      </c>
    </row>
    <row r="122" spans="1:5" s="6" customFormat="1" ht="12.75" hidden="1" customHeight="1" x14ac:dyDescent="0.25">
      <c r="A122" s="26"/>
      <c r="B122" s="182" t="s">
        <v>7</v>
      </c>
      <c r="C122" s="290"/>
      <c r="D122" s="312"/>
      <c r="E122" s="357" t="e">
        <v>#DIV/0!</v>
      </c>
    </row>
    <row r="123" spans="1:5" s="6" customFormat="1" ht="12.75" hidden="1" customHeight="1" x14ac:dyDescent="0.25">
      <c r="A123" s="26"/>
      <c r="B123" s="182" t="s">
        <v>25</v>
      </c>
      <c r="C123" s="290"/>
      <c r="D123" s="312"/>
      <c r="E123" s="357" t="e">
        <v>#DIV/0!</v>
      </c>
    </row>
    <row r="124" spans="1:5" s="6" customFormat="1" ht="12.75" hidden="1" customHeight="1" x14ac:dyDescent="0.25">
      <c r="A124" s="26"/>
      <c r="B124" s="184"/>
      <c r="C124" s="290"/>
      <c r="D124" s="312"/>
      <c r="E124" s="357" t="e">
        <v>#DIV/0!</v>
      </c>
    </row>
    <row r="125" spans="1:5" s="6" customFormat="1" ht="12.75" hidden="1" customHeight="1" x14ac:dyDescent="0.25">
      <c r="A125" s="26"/>
      <c r="B125" s="182" t="s">
        <v>7</v>
      </c>
      <c r="C125" s="290"/>
      <c r="D125" s="312"/>
      <c r="E125" s="357" t="e">
        <v>#DIV/0!</v>
      </c>
    </row>
    <row r="126" spans="1:5" s="6" customFormat="1" ht="12.75" hidden="1" customHeight="1" x14ac:dyDescent="0.25">
      <c r="A126" s="26"/>
      <c r="B126" s="182" t="s">
        <v>25</v>
      </c>
      <c r="C126" s="290"/>
      <c r="D126" s="312"/>
      <c r="E126" s="357" t="e">
        <v>#DIV/0!</v>
      </c>
    </row>
    <row r="127" spans="1:5" s="6" customFormat="1" ht="12.75" hidden="1" customHeight="1" x14ac:dyDescent="0.25">
      <c r="A127" s="26"/>
      <c r="B127" s="184"/>
      <c r="C127" s="290"/>
      <c r="D127" s="312"/>
      <c r="E127" s="357" t="e">
        <v>#DIV/0!</v>
      </c>
    </row>
    <row r="128" spans="1:5" s="6" customFormat="1" ht="12.75" hidden="1" customHeight="1" x14ac:dyDescent="0.25">
      <c r="A128" s="26"/>
      <c r="B128" s="182" t="s">
        <v>7</v>
      </c>
      <c r="C128" s="290"/>
      <c r="D128" s="312"/>
      <c r="E128" s="357" t="e">
        <v>#DIV/0!</v>
      </c>
    </row>
    <row r="129" spans="1:5" s="6" customFormat="1" ht="12.75" hidden="1" customHeight="1" x14ac:dyDescent="0.25">
      <c r="A129" s="26"/>
      <c r="B129" s="182" t="s">
        <v>25</v>
      </c>
      <c r="C129" s="290"/>
      <c r="D129" s="312"/>
      <c r="E129" s="357" t="e">
        <v>#DIV/0!</v>
      </c>
    </row>
    <row r="130" spans="1:5" s="6" customFormat="1" ht="12.75" hidden="1" customHeight="1" x14ac:dyDescent="0.25">
      <c r="A130" s="26"/>
      <c r="B130" s="184"/>
      <c r="C130" s="290"/>
      <c r="D130" s="312"/>
      <c r="E130" s="357" t="e">
        <v>#DIV/0!</v>
      </c>
    </row>
    <row r="131" spans="1:5" s="6" customFormat="1" ht="12.75" hidden="1" customHeight="1" x14ac:dyDescent="0.25">
      <c r="A131" s="26"/>
      <c r="B131" s="182" t="s">
        <v>7</v>
      </c>
      <c r="C131" s="290"/>
      <c r="D131" s="312"/>
      <c r="E131" s="357" t="e">
        <v>#DIV/0!</v>
      </c>
    </row>
    <row r="132" spans="1:5" s="6" customFormat="1" ht="12.75" hidden="1" customHeight="1" x14ac:dyDescent="0.25">
      <c r="A132" s="26"/>
      <c r="B132" s="182" t="s">
        <v>25</v>
      </c>
      <c r="C132" s="290"/>
      <c r="D132" s="312"/>
      <c r="E132" s="357" t="e">
        <v>#DIV/0!</v>
      </c>
    </row>
    <row r="133" spans="1:5" s="6" customFormat="1" ht="12.75" hidden="1" customHeight="1" x14ac:dyDescent="0.25">
      <c r="A133" s="26"/>
      <c r="B133" s="182"/>
      <c r="C133" s="290"/>
      <c r="D133" s="312"/>
      <c r="E133" s="357" t="e">
        <v>#DIV/0!</v>
      </c>
    </row>
    <row r="134" spans="1:5" s="6" customFormat="1" ht="12.75" hidden="1" customHeight="1" x14ac:dyDescent="0.25">
      <c r="A134" s="26"/>
      <c r="B134" s="182" t="s">
        <v>7</v>
      </c>
      <c r="C134" s="290"/>
      <c r="D134" s="312"/>
      <c r="E134" s="357" t="e">
        <v>#DIV/0!</v>
      </c>
    </row>
    <row r="135" spans="1:5" s="6" customFormat="1" ht="12.75" hidden="1" customHeight="1" x14ac:dyDescent="0.25">
      <c r="A135" s="26"/>
      <c r="B135" s="182" t="s">
        <v>9</v>
      </c>
      <c r="C135" s="290"/>
      <c r="D135" s="312"/>
      <c r="E135" s="357" t="e">
        <v>#DIV/0!</v>
      </c>
    </row>
    <row r="136" spans="1:5" s="12" customFormat="1" ht="31.5" customHeight="1" x14ac:dyDescent="0.25">
      <c r="A136" s="23"/>
      <c r="B136" s="187" t="s">
        <v>220</v>
      </c>
      <c r="C136" s="303">
        <v>7521477.4000000004</v>
      </c>
      <c r="D136" s="318">
        <v>0</v>
      </c>
      <c r="E136" s="377">
        <v>0</v>
      </c>
    </row>
    <row r="137" spans="1:5" s="12" customFormat="1" ht="22.5" hidden="1" customHeight="1" x14ac:dyDescent="0.25">
      <c r="A137" s="23"/>
      <c r="B137" s="183" t="s">
        <v>250</v>
      </c>
      <c r="C137" s="302">
        <v>0</v>
      </c>
      <c r="D137" s="317">
        <v>0</v>
      </c>
      <c r="E137" s="376" t="e">
        <v>#DIV/0!</v>
      </c>
    </row>
    <row r="138" spans="1:5" s="12" customFormat="1" ht="13.5" hidden="1" customHeight="1" x14ac:dyDescent="0.25">
      <c r="A138" s="23"/>
      <c r="B138" s="182"/>
      <c r="C138" s="304"/>
      <c r="D138" s="319"/>
      <c r="E138" s="357" t="e">
        <v>#DIV/0!</v>
      </c>
    </row>
    <row r="139" spans="1:5" s="12" customFormat="1" ht="13.5" hidden="1" customHeight="1" x14ac:dyDescent="0.25">
      <c r="A139" s="23"/>
      <c r="B139" s="182" t="s">
        <v>7</v>
      </c>
      <c r="C139" s="304"/>
      <c r="D139" s="319"/>
      <c r="E139" s="357" t="e">
        <v>#DIV/0!</v>
      </c>
    </row>
    <row r="140" spans="1:5" s="12" customFormat="1" ht="14.25" hidden="1" customHeight="1" x14ac:dyDescent="0.25">
      <c r="A140" s="23"/>
      <c r="B140" s="182" t="s">
        <v>9</v>
      </c>
      <c r="C140" s="290"/>
      <c r="D140" s="312"/>
      <c r="E140" s="357" t="e">
        <v>#DIV/0!</v>
      </c>
    </row>
    <row r="141" spans="1:5" s="13" customFormat="1" ht="63.75" customHeight="1" x14ac:dyDescent="0.25">
      <c r="A141" s="24"/>
      <c r="B141" s="183" t="s">
        <v>308</v>
      </c>
      <c r="C141" s="302">
        <v>7521477.4000000004</v>
      </c>
      <c r="D141" s="317">
        <v>0</v>
      </c>
      <c r="E141" s="376">
        <v>0</v>
      </c>
    </row>
    <row r="142" spans="1:5" s="15" customFormat="1" ht="36" customHeight="1" x14ac:dyDescent="0.25">
      <c r="A142" s="26"/>
      <c r="B142" s="187" t="s">
        <v>310</v>
      </c>
      <c r="C142" s="303">
        <v>24119589.059999999</v>
      </c>
      <c r="D142" s="318">
        <v>0</v>
      </c>
      <c r="E142" s="377">
        <v>0</v>
      </c>
    </row>
    <row r="143" spans="1:5" s="15" customFormat="1" ht="50.25" customHeight="1" x14ac:dyDescent="0.25">
      <c r="A143" s="26"/>
      <c r="B143" s="183" t="s">
        <v>311</v>
      </c>
      <c r="C143" s="302">
        <v>24119589.059999999</v>
      </c>
      <c r="D143" s="317">
        <v>0</v>
      </c>
      <c r="E143" s="376">
        <v>0</v>
      </c>
    </row>
    <row r="144" spans="1:5" s="15" customFormat="1" ht="33.75" customHeight="1" x14ac:dyDescent="0.25">
      <c r="A144" s="26"/>
      <c r="B144" s="187" t="s">
        <v>298</v>
      </c>
      <c r="C144" s="303">
        <v>114179196.23</v>
      </c>
      <c r="D144" s="318">
        <v>0</v>
      </c>
      <c r="E144" s="377">
        <v>0</v>
      </c>
    </row>
    <row r="145" spans="1:5" s="15" customFormat="1" ht="23.25" customHeight="1" thickBot="1" x14ac:dyDescent="0.3">
      <c r="A145" s="26"/>
      <c r="B145" s="183" t="s">
        <v>299</v>
      </c>
      <c r="C145" s="302">
        <v>114179196.23</v>
      </c>
      <c r="D145" s="317">
        <v>0</v>
      </c>
      <c r="E145" s="376">
        <v>0</v>
      </c>
    </row>
    <row r="146" spans="1:5" s="15" customFormat="1" ht="32.25" customHeight="1" thickBot="1" x14ac:dyDescent="0.3">
      <c r="A146" s="26"/>
      <c r="B146" s="394" t="s">
        <v>251</v>
      </c>
      <c r="C146" s="395">
        <v>1130452837.01</v>
      </c>
      <c r="D146" s="396">
        <v>0</v>
      </c>
      <c r="E146" s="397">
        <v>0</v>
      </c>
    </row>
    <row r="147" spans="1:5" s="15" customFormat="1" ht="19.5" customHeight="1" x14ac:dyDescent="0.25">
      <c r="A147" s="26"/>
      <c r="B147" s="260" t="s">
        <v>214</v>
      </c>
      <c r="C147" s="305">
        <v>6000000</v>
      </c>
      <c r="D147" s="418">
        <v>0</v>
      </c>
      <c r="E147" s="419">
        <v>0</v>
      </c>
    </row>
    <row r="148" spans="1:5" s="15" customFormat="1" ht="18" customHeight="1" x14ac:dyDescent="0.25">
      <c r="A148" s="26"/>
      <c r="B148" s="260" t="s">
        <v>300</v>
      </c>
      <c r="C148" s="305">
        <v>343434343.43000001</v>
      </c>
      <c r="D148" s="317">
        <v>0</v>
      </c>
      <c r="E148" s="376">
        <v>0</v>
      </c>
    </row>
    <row r="149" spans="1:5" s="15" customFormat="1" ht="18.75" customHeight="1" thickBot="1" x14ac:dyDescent="0.3">
      <c r="A149" s="26"/>
      <c r="B149" s="260" t="s">
        <v>57</v>
      </c>
      <c r="C149" s="305">
        <v>781018493.57999992</v>
      </c>
      <c r="D149" s="317">
        <v>0</v>
      </c>
      <c r="E149" s="376">
        <v>0</v>
      </c>
    </row>
    <row r="150" spans="1:5" s="7" customFormat="1" ht="30" customHeight="1" thickBot="1" x14ac:dyDescent="0.3">
      <c r="A150" s="389">
        <v>6</v>
      </c>
      <c r="B150" s="390" t="s">
        <v>272</v>
      </c>
      <c r="C150" s="391">
        <v>770027225.51999998</v>
      </c>
      <c r="D150" s="392">
        <v>17249748.030000001</v>
      </c>
      <c r="E150" s="393">
        <v>2.2401478101441455E-2</v>
      </c>
    </row>
    <row r="151" spans="1:5" s="8" customFormat="1" ht="32.25" customHeight="1" x14ac:dyDescent="0.25">
      <c r="A151" s="52"/>
      <c r="B151" s="187" t="s">
        <v>221</v>
      </c>
      <c r="C151" s="407">
        <v>669594588.13</v>
      </c>
      <c r="D151" s="408">
        <v>14970777.5</v>
      </c>
      <c r="E151" s="409">
        <v>2.2357972667923449E-2</v>
      </c>
    </row>
    <row r="152" spans="1:5" s="25" customFormat="1" ht="17.25" customHeight="1" x14ac:dyDescent="0.25">
      <c r="A152" s="24"/>
      <c r="B152" s="260" t="s">
        <v>121</v>
      </c>
      <c r="C152" s="305">
        <v>266896073</v>
      </c>
      <c r="D152" s="317">
        <v>5467915.9199999999</v>
      </c>
      <c r="E152" s="376">
        <v>2.0487060219878169E-2</v>
      </c>
    </row>
    <row r="153" spans="1:5" s="25" customFormat="1" ht="15" customHeight="1" x14ac:dyDescent="0.25">
      <c r="A153" s="24"/>
      <c r="B153" s="260" t="s">
        <v>122</v>
      </c>
      <c r="C153" s="305">
        <v>114652696.13</v>
      </c>
      <c r="D153" s="317">
        <v>2136553</v>
      </c>
      <c r="E153" s="376">
        <v>1.8635000066439346E-2</v>
      </c>
    </row>
    <row r="154" spans="1:5" s="25" customFormat="1" ht="15" customHeight="1" x14ac:dyDescent="0.25">
      <c r="A154" s="24"/>
      <c r="B154" s="260" t="s">
        <v>124</v>
      </c>
      <c r="C154" s="305">
        <v>81978176</v>
      </c>
      <c r="D154" s="317">
        <v>1252893</v>
      </c>
      <c r="E154" s="376">
        <v>1.5283250508037652E-2</v>
      </c>
    </row>
    <row r="155" spans="1:5" s="25" customFormat="1" ht="15" customHeight="1" x14ac:dyDescent="0.25">
      <c r="A155" s="24"/>
      <c r="B155" s="260" t="s">
        <v>125</v>
      </c>
      <c r="C155" s="305">
        <v>175143593</v>
      </c>
      <c r="D155" s="317">
        <v>4517922.58</v>
      </c>
      <c r="E155" s="376">
        <v>2.5795534410442293E-2</v>
      </c>
    </row>
    <row r="156" spans="1:5" s="25" customFormat="1" ht="15" customHeight="1" x14ac:dyDescent="0.25">
      <c r="A156" s="24"/>
      <c r="B156" s="260" t="s">
        <v>126</v>
      </c>
      <c r="C156" s="305">
        <v>29587030</v>
      </c>
      <c r="D156" s="317">
        <v>1595493</v>
      </c>
      <c r="E156" s="376">
        <v>5.3925419347599271E-2</v>
      </c>
    </row>
    <row r="157" spans="1:5" s="25" customFormat="1" ht="18" customHeight="1" x14ac:dyDescent="0.25">
      <c r="A157" s="24"/>
      <c r="B157" s="260" t="s">
        <v>142</v>
      </c>
      <c r="C157" s="305">
        <v>1337020</v>
      </c>
      <c r="D157" s="317">
        <v>0</v>
      </c>
      <c r="E157" s="376">
        <v>0</v>
      </c>
    </row>
    <row r="158" spans="1:5" s="12" customFormat="1" ht="35.25" customHeight="1" x14ac:dyDescent="0.25">
      <c r="A158" s="27"/>
      <c r="B158" s="187" t="s">
        <v>222</v>
      </c>
      <c r="C158" s="303">
        <v>63410344</v>
      </c>
      <c r="D158" s="318">
        <v>1202873</v>
      </c>
      <c r="E158" s="377">
        <v>1.8969665264708231E-2</v>
      </c>
    </row>
    <row r="159" spans="1:5" s="25" customFormat="1" ht="30" customHeight="1" x14ac:dyDescent="0.25">
      <c r="A159" s="24"/>
      <c r="B159" s="260" t="s">
        <v>75</v>
      </c>
      <c r="C159" s="305">
        <v>56410344</v>
      </c>
      <c r="D159" s="317">
        <v>1202033</v>
      </c>
      <c r="E159" s="376">
        <v>2.1308733731529805E-2</v>
      </c>
    </row>
    <row r="160" spans="1:5" s="25" customFormat="1" ht="30" customHeight="1" x14ac:dyDescent="0.25">
      <c r="A160" s="24"/>
      <c r="B160" s="260" t="s">
        <v>138</v>
      </c>
      <c r="C160" s="305">
        <v>7000000</v>
      </c>
      <c r="D160" s="317">
        <v>840</v>
      </c>
      <c r="E160" s="376">
        <v>1.2E-4</v>
      </c>
    </row>
    <row r="161" spans="1:5" s="12" customFormat="1" ht="32.25" customHeight="1" x14ac:dyDescent="0.25">
      <c r="A161" s="23"/>
      <c r="B161" s="187" t="s">
        <v>223</v>
      </c>
      <c r="C161" s="303">
        <v>2758560</v>
      </c>
      <c r="D161" s="318">
        <v>45000</v>
      </c>
      <c r="E161" s="377">
        <v>1.6312858882895423E-2</v>
      </c>
    </row>
    <row r="162" spans="1:5" s="25" customFormat="1" ht="60" customHeight="1" x14ac:dyDescent="0.25">
      <c r="A162" s="24"/>
      <c r="B162" s="260" t="s">
        <v>273</v>
      </c>
      <c r="C162" s="305">
        <v>46800</v>
      </c>
      <c r="D162" s="317">
        <v>0</v>
      </c>
      <c r="E162" s="376">
        <v>0</v>
      </c>
    </row>
    <row r="163" spans="1:5" s="25" customFormat="1" ht="78.75" customHeight="1" x14ac:dyDescent="0.25">
      <c r="A163" s="24"/>
      <c r="B163" s="260" t="s">
        <v>274</v>
      </c>
      <c r="C163" s="305">
        <v>164400</v>
      </c>
      <c r="D163" s="317">
        <v>0</v>
      </c>
      <c r="E163" s="376">
        <v>0</v>
      </c>
    </row>
    <row r="164" spans="1:5" s="13" customFormat="1" ht="15" customHeight="1" x14ac:dyDescent="0.25">
      <c r="A164" s="24"/>
      <c r="B164" s="260" t="s">
        <v>109</v>
      </c>
      <c r="C164" s="305">
        <v>1953000</v>
      </c>
      <c r="D164" s="317">
        <v>0</v>
      </c>
      <c r="E164" s="376">
        <v>0</v>
      </c>
    </row>
    <row r="165" spans="1:5" s="13" customFormat="1" ht="15" customHeight="1" x14ac:dyDescent="0.25">
      <c r="A165" s="24"/>
      <c r="B165" s="260" t="s">
        <v>104</v>
      </c>
      <c r="C165" s="305">
        <v>594360</v>
      </c>
      <c r="D165" s="317">
        <v>45000</v>
      </c>
      <c r="E165" s="376">
        <v>7.5711689884918235E-2</v>
      </c>
    </row>
    <row r="166" spans="1:5" s="12" customFormat="1" ht="30" customHeight="1" x14ac:dyDescent="0.25">
      <c r="A166" s="23"/>
      <c r="B166" s="187" t="s">
        <v>224</v>
      </c>
      <c r="C166" s="303">
        <v>11339674</v>
      </c>
      <c r="D166" s="318">
        <v>300230</v>
      </c>
      <c r="E166" s="377">
        <v>2.6476069770612454E-2</v>
      </c>
    </row>
    <row r="167" spans="1:5" s="13" customFormat="1" ht="15" customHeight="1" x14ac:dyDescent="0.25">
      <c r="A167" s="24"/>
      <c r="B167" s="260" t="s">
        <v>139</v>
      </c>
      <c r="C167" s="305">
        <v>11339674</v>
      </c>
      <c r="D167" s="317">
        <v>300230</v>
      </c>
      <c r="E167" s="376">
        <v>2.6476069770612454E-2</v>
      </c>
    </row>
    <row r="168" spans="1:5" s="12" customFormat="1" ht="30" customHeight="1" x14ac:dyDescent="0.25">
      <c r="A168" s="27"/>
      <c r="B168" s="187" t="s">
        <v>312</v>
      </c>
      <c r="C168" s="303">
        <v>13549207.869999999</v>
      </c>
      <c r="D168" s="318">
        <v>730867.53</v>
      </c>
      <c r="E168" s="377">
        <v>5.3941716520435973E-2</v>
      </c>
    </row>
    <row r="169" spans="1:5" s="25" customFormat="1" ht="29.25" customHeight="1" x14ac:dyDescent="0.25">
      <c r="A169" s="24"/>
      <c r="B169" s="260" t="s">
        <v>53</v>
      </c>
      <c r="C169" s="305">
        <v>13549207.869999999</v>
      </c>
      <c r="D169" s="317">
        <v>730867.53</v>
      </c>
      <c r="E169" s="376">
        <v>5.3941716520435973E-2</v>
      </c>
    </row>
    <row r="170" spans="1:5" s="12" customFormat="1" ht="29.25" customHeight="1" x14ac:dyDescent="0.25">
      <c r="A170" s="23"/>
      <c r="B170" s="187" t="s">
        <v>140</v>
      </c>
      <c r="C170" s="303">
        <v>9374851.5199999996</v>
      </c>
      <c r="D170" s="318">
        <v>0</v>
      </c>
      <c r="E170" s="377">
        <v>0</v>
      </c>
    </row>
    <row r="171" spans="1:5" s="25" customFormat="1" ht="15" customHeight="1" x14ac:dyDescent="0.25">
      <c r="A171" s="24"/>
      <c r="B171" s="260" t="s">
        <v>141</v>
      </c>
      <c r="C171" s="305">
        <v>5000000</v>
      </c>
      <c r="D171" s="317">
        <v>0</v>
      </c>
      <c r="E171" s="376">
        <v>0</v>
      </c>
    </row>
    <row r="172" spans="1:5" s="25" customFormat="1" ht="16.5" customHeight="1" thickBot="1" x14ac:dyDescent="0.3">
      <c r="A172" s="24"/>
      <c r="B172" s="260" t="s">
        <v>142</v>
      </c>
      <c r="C172" s="305">
        <v>4374851.5199999996</v>
      </c>
      <c r="D172" s="317">
        <v>0</v>
      </c>
      <c r="E172" s="376">
        <v>0</v>
      </c>
    </row>
    <row r="173" spans="1:5" s="16" customFormat="1" ht="69" customHeight="1" thickBot="1" x14ac:dyDescent="0.3">
      <c r="A173" s="389">
        <v>7</v>
      </c>
      <c r="B173" s="390" t="s">
        <v>290</v>
      </c>
      <c r="C173" s="391">
        <v>2048000</v>
      </c>
      <c r="D173" s="392">
        <v>0</v>
      </c>
      <c r="E173" s="393">
        <v>0</v>
      </c>
    </row>
    <row r="174" spans="1:5" s="12" customFormat="1" ht="50.25" customHeight="1" x14ac:dyDescent="0.25">
      <c r="A174" s="281"/>
      <c r="B174" s="420" t="s">
        <v>313</v>
      </c>
      <c r="C174" s="407">
        <v>30000</v>
      </c>
      <c r="D174" s="408">
        <v>0</v>
      </c>
      <c r="E174" s="409">
        <v>0</v>
      </c>
    </row>
    <row r="175" spans="1:5" s="13" customFormat="1" ht="45" customHeight="1" x14ac:dyDescent="0.25">
      <c r="A175" s="282"/>
      <c r="B175" s="260" t="s">
        <v>144</v>
      </c>
      <c r="C175" s="305">
        <v>30000</v>
      </c>
      <c r="D175" s="317">
        <v>0</v>
      </c>
      <c r="E175" s="376">
        <v>0</v>
      </c>
    </row>
    <row r="176" spans="1:5" s="12" customFormat="1" ht="30" customHeight="1" x14ac:dyDescent="0.25">
      <c r="A176" s="284"/>
      <c r="B176" s="420" t="s">
        <v>230</v>
      </c>
      <c r="C176" s="407">
        <v>2018000</v>
      </c>
      <c r="D176" s="318">
        <v>0</v>
      </c>
      <c r="E176" s="377">
        <v>0</v>
      </c>
    </row>
    <row r="177" spans="1:5" s="13" customFormat="1" ht="30" customHeight="1" thickBot="1" x14ac:dyDescent="0.3">
      <c r="A177" s="285"/>
      <c r="B177" s="260" t="s">
        <v>145</v>
      </c>
      <c r="C177" s="305">
        <v>2018000</v>
      </c>
      <c r="D177" s="317">
        <v>0</v>
      </c>
      <c r="E177" s="376">
        <v>0</v>
      </c>
    </row>
    <row r="178" spans="1:5" s="16" customFormat="1" ht="40.5" customHeight="1" thickBot="1" x14ac:dyDescent="0.3">
      <c r="A178" s="389">
        <v>8</v>
      </c>
      <c r="B178" s="390" t="s">
        <v>286</v>
      </c>
      <c r="C178" s="391">
        <v>434832942.00999999</v>
      </c>
      <c r="D178" s="392">
        <v>24607587.800000001</v>
      </c>
      <c r="E178" s="393">
        <v>5.6590900602544715E-2</v>
      </c>
    </row>
    <row r="179" spans="1:5" s="12" customFormat="1" ht="30" customHeight="1" x14ac:dyDescent="0.25">
      <c r="A179" s="52"/>
      <c r="B179" s="187" t="s">
        <v>236</v>
      </c>
      <c r="C179" s="407">
        <v>138422541.28</v>
      </c>
      <c r="D179" s="408">
        <v>4239251.68</v>
      </c>
      <c r="E179" s="409">
        <v>3.0625443232001323E-2</v>
      </c>
    </row>
    <row r="180" spans="1:5" s="13" customFormat="1" ht="93" customHeight="1" x14ac:dyDescent="0.25">
      <c r="A180" s="24"/>
      <c r="B180" s="260" t="s">
        <v>248</v>
      </c>
      <c r="C180" s="305">
        <v>31518155</v>
      </c>
      <c r="D180" s="317">
        <v>0</v>
      </c>
      <c r="E180" s="376">
        <v>0</v>
      </c>
    </row>
    <row r="181" spans="1:5" s="13" customFormat="1" ht="30" customHeight="1" x14ac:dyDescent="0.25">
      <c r="A181" s="24"/>
      <c r="B181" s="260" t="s">
        <v>53</v>
      </c>
      <c r="C181" s="305">
        <v>40083996.299999997</v>
      </c>
      <c r="D181" s="317">
        <v>1222751.7</v>
      </c>
      <c r="E181" s="376">
        <v>3.0504735377395491E-2</v>
      </c>
    </row>
    <row r="182" spans="1:5" s="13" customFormat="1" ht="30" customHeight="1" x14ac:dyDescent="0.25">
      <c r="A182" s="24"/>
      <c r="B182" s="260" t="s">
        <v>151</v>
      </c>
      <c r="C182" s="305">
        <v>37535901.770000003</v>
      </c>
      <c r="D182" s="317">
        <v>1170047.3500000001</v>
      </c>
      <c r="E182" s="376">
        <v>3.1171419756195723E-2</v>
      </c>
    </row>
    <row r="183" spans="1:5" s="13" customFormat="1" ht="30" customHeight="1" x14ac:dyDescent="0.25">
      <c r="A183" s="24"/>
      <c r="B183" s="260" t="s">
        <v>152</v>
      </c>
      <c r="C183" s="305">
        <v>4000000</v>
      </c>
      <c r="D183" s="317">
        <v>0</v>
      </c>
      <c r="E183" s="376">
        <v>0</v>
      </c>
    </row>
    <row r="184" spans="1:5" s="13" customFormat="1" ht="45" customHeight="1" x14ac:dyDescent="0.25">
      <c r="A184" s="24"/>
      <c r="B184" s="260" t="s">
        <v>196</v>
      </c>
      <c r="C184" s="305">
        <v>25284488.210000001</v>
      </c>
      <c r="D184" s="317">
        <v>1846452.63</v>
      </c>
      <c r="E184" s="376">
        <v>7.3027091340125638E-2</v>
      </c>
    </row>
    <row r="185" spans="1:5" s="12" customFormat="1" ht="30" customHeight="1" x14ac:dyDescent="0.25">
      <c r="A185" s="23"/>
      <c r="B185" s="187" t="s">
        <v>237</v>
      </c>
      <c r="C185" s="303">
        <v>6939584</v>
      </c>
      <c r="D185" s="318">
        <v>103797.63</v>
      </c>
      <c r="E185" s="377">
        <v>1.4957327413285868E-2</v>
      </c>
    </row>
    <row r="186" spans="1:5" s="13" customFormat="1" ht="15" customHeight="1" x14ac:dyDescent="0.25">
      <c r="A186" s="24"/>
      <c r="B186" s="260" t="s">
        <v>156</v>
      </c>
      <c r="C186" s="305">
        <v>6260000</v>
      </c>
      <c r="D186" s="317">
        <v>103797.63</v>
      </c>
      <c r="E186" s="376">
        <v>1.6581091054313098E-2</v>
      </c>
    </row>
    <row r="187" spans="1:5" s="13" customFormat="1" ht="29.25" customHeight="1" x14ac:dyDescent="0.25">
      <c r="A187" s="24"/>
      <c r="B187" s="260" t="s">
        <v>157</v>
      </c>
      <c r="C187" s="305">
        <v>679584</v>
      </c>
      <c r="D187" s="317">
        <v>0</v>
      </c>
      <c r="E187" s="376">
        <v>0</v>
      </c>
    </row>
    <row r="188" spans="1:5" s="6" customFormat="1" ht="23.25" customHeight="1" x14ac:dyDescent="0.25">
      <c r="A188" s="26"/>
      <c r="B188" s="187" t="s">
        <v>293</v>
      </c>
      <c r="C188" s="303">
        <v>11676000</v>
      </c>
      <c r="D188" s="318">
        <v>0</v>
      </c>
      <c r="E188" s="377">
        <v>0</v>
      </c>
    </row>
    <row r="189" spans="1:5" s="6" customFormat="1" ht="18" customHeight="1" thickBot="1" x14ac:dyDescent="0.3">
      <c r="A189" s="26"/>
      <c r="B189" s="260" t="s">
        <v>293</v>
      </c>
      <c r="C189" s="305">
        <v>11676000</v>
      </c>
      <c r="D189" s="317">
        <v>0</v>
      </c>
      <c r="E189" s="376">
        <v>0</v>
      </c>
    </row>
    <row r="190" spans="1:5" s="6" customFormat="1" ht="28.5" customHeight="1" thickBot="1" x14ac:dyDescent="0.3">
      <c r="A190" s="26"/>
      <c r="B190" s="394" t="s">
        <v>295</v>
      </c>
      <c r="C190" s="395">
        <v>19537514.190000001</v>
      </c>
      <c r="D190" s="396">
        <v>0</v>
      </c>
      <c r="E190" s="397">
        <v>0</v>
      </c>
    </row>
    <row r="191" spans="1:5" s="6" customFormat="1" ht="33" customHeight="1" x14ac:dyDescent="0.25">
      <c r="A191" s="26"/>
      <c r="B191" s="260" t="s">
        <v>231</v>
      </c>
      <c r="C191" s="305">
        <v>15292184</v>
      </c>
      <c r="D191" s="418">
        <v>0</v>
      </c>
      <c r="E191" s="419">
        <v>0</v>
      </c>
    </row>
    <row r="192" spans="1:5" s="6" customFormat="1" ht="32.25" customHeight="1" x14ac:dyDescent="0.25">
      <c r="A192" s="26"/>
      <c r="B192" s="260" t="s">
        <v>246</v>
      </c>
      <c r="C192" s="305">
        <v>1240000</v>
      </c>
      <c r="D192" s="317">
        <v>0</v>
      </c>
      <c r="E192" s="376">
        <v>0</v>
      </c>
    </row>
    <row r="193" spans="1:5" s="6" customFormat="1" ht="33" customHeight="1" thickBot="1" x14ac:dyDescent="0.3">
      <c r="A193" s="26"/>
      <c r="B193" s="260" t="s">
        <v>232</v>
      </c>
      <c r="C193" s="305">
        <v>3005330.19</v>
      </c>
      <c r="D193" s="317">
        <v>0</v>
      </c>
      <c r="E193" s="376">
        <v>0</v>
      </c>
    </row>
    <row r="194" spans="1:5" s="6" customFormat="1" ht="27" customHeight="1" thickBot="1" x14ac:dyDescent="0.3">
      <c r="A194" s="26"/>
      <c r="B194" s="394" t="s">
        <v>296</v>
      </c>
      <c r="C194" s="395">
        <v>48548213.539999999</v>
      </c>
      <c r="D194" s="396">
        <v>252135</v>
      </c>
      <c r="E194" s="397">
        <v>5.1934969716704435E-3</v>
      </c>
    </row>
    <row r="195" spans="1:5" s="6" customFormat="1" ht="32.25" customHeight="1" x14ac:dyDescent="0.25">
      <c r="A195" s="26"/>
      <c r="B195" s="260" t="s">
        <v>233</v>
      </c>
      <c r="C195" s="305">
        <v>10913295.720000001</v>
      </c>
      <c r="D195" s="418">
        <v>252135</v>
      </c>
      <c r="E195" s="419">
        <v>2.3103469975429201E-2</v>
      </c>
    </row>
    <row r="196" spans="1:5" s="6" customFormat="1" ht="20.25" customHeight="1" thickBot="1" x14ac:dyDescent="0.3">
      <c r="A196" s="26"/>
      <c r="B196" s="260" t="s">
        <v>234</v>
      </c>
      <c r="C196" s="305">
        <v>37634917.82</v>
      </c>
      <c r="D196" s="317">
        <v>0</v>
      </c>
      <c r="E196" s="376">
        <v>0</v>
      </c>
    </row>
    <row r="197" spans="1:5" s="6" customFormat="1" ht="27.75" customHeight="1" thickBot="1" x14ac:dyDescent="0.3">
      <c r="A197" s="26"/>
      <c r="B197" s="394" t="s">
        <v>317</v>
      </c>
      <c r="C197" s="395">
        <v>209709089</v>
      </c>
      <c r="D197" s="396">
        <v>20012403.490000002</v>
      </c>
      <c r="E197" s="397">
        <v>9.5429356855391237E-2</v>
      </c>
    </row>
    <row r="198" spans="1:5" s="6" customFormat="1" ht="45.75" customHeight="1" thickBot="1" x14ac:dyDescent="0.3">
      <c r="A198" s="26"/>
      <c r="B198" s="260" t="s">
        <v>235</v>
      </c>
      <c r="C198" s="305">
        <v>209709089</v>
      </c>
      <c r="D198" s="418">
        <v>20012403.490000002</v>
      </c>
      <c r="E198" s="419">
        <v>9.5429356855391237E-2</v>
      </c>
    </row>
    <row r="199" spans="1:5" s="28" customFormat="1" ht="35.25" customHeight="1" thickBot="1" x14ac:dyDescent="0.3">
      <c r="A199" s="389">
        <v>9</v>
      </c>
      <c r="B199" s="390" t="s">
        <v>282</v>
      </c>
      <c r="C199" s="391">
        <v>62100094.710000001</v>
      </c>
      <c r="D199" s="392">
        <v>1317495.33</v>
      </c>
      <c r="E199" s="393">
        <v>2.1215673440637173E-2</v>
      </c>
    </row>
    <row r="200" spans="1:5" s="12" customFormat="1" ht="36.75" customHeight="1" x14ac:dyDescent="0.25">
      <c r="A200" s="23"/>
      <c r="B200" s="420" t="s">
        <v>283</v>
      </c>
      <c r="C200" s="407">
        <v>62100094.710000001</v>
      </c>
      <c r="D200" s="408">
        <v>1317495.33</v>
      </c>
      <c r="E200" s="409">
        <v>2.1215673440637173E-2</v>
      </c>
    </row>
    <row r="201" spans="1:5" s="13" customFormat="1" ht="29.25" customHeight="1" x14ac:dyDescent="0.25">
      <c r="A201" s="24"/>
      <c r="B201" s="260" t="s">
        <v>53</v>
      </c>
      <c r="C201" s="305">
        <v>40806098.68</v>
      </c>
      <c r="D201" s="317">
        <v>866606.47</v>
      </c>
      <c r="E201" s="376">
        <v>2.1237180177303829E-2</v>
      </c>
    </row>
    <row r="202" spans="1:5" s="13" customFormat="1" ht="29.25" customHeight="1" x14ac:dyDescent="0.25">
      <c r="A202" s="24"/>
      <c r="B202" s="260" t="s">
        <v>284</v>
      </c>
      <c r="C202" s="305">
        <v>17479116.030000001</v>
      </c>
      <c r="D202" s="317">
        <v>450888.86</v>
      </c>
      <c r="E202" s="376">
        <v>2.579586171440959E-2</v>
      </c>
    </row>
    <row r="203" spans="1:5" s="13" customFormat="1" ht="17.25" customHeight="1" thickBot="1" x14ac:dyDescent="0.3">
      <c r="A203" s="24"/>
      <c r="B203" s="260" t="s">
        <v>167</v>
      </c>
      <c r="C203" s="305">
        <v>3814880</v>
      </c>
      <c r="D203" s="317">
        <v>0</v>
      </c>
      <c r="E203" s="376">
        <v>0</v>
      </c>
    </row>
    <row r="204" spans="1:5" s="28" customFormat="1" ht="33.75" customHeight="1" thickBot="1" x14ac:dyDescent="0.3">
      <c r="A204" s="389">
        <v>10</v>
      </c>
      <c r="B204" s="390" t="s">
        <v>288</v>
      </c>
      <c r="C204" s="391">
        <v>151164489.62</v>
      </c>
      <c r="D204" s="392">
        <v>70947</v>
      </c>
      <c r="E204" s="393">
        <v>4.6933641742414396E-4</v>
      </c>
    </row>
    <row r="205" spans="1:5" s="29" customFormat="1" ht="30" customHeight="1" x14ac:dyDescent="0.25">
      <c r="A205" s="52"/>
      <c r="B205" s="420" t="s">
        <v>289</v>
      </c>
      <c r="C205" s="407">
        <v>3200000</v>
      </c>
      <c r="D205" s="408">
        <v>70947</v>
      </c>
      <c r="E205" s="409">
        <v>2.2170937500000001E-2</v>
      </c>
    </row>
    <row r="206" spans="1:5" s="13" customFormat="1" ht="19.5" customHeight="1" x14ac:dyDescent="0.25">
      <c r="A206" s="24"/>
      <c r="B206" s="260" t="s">
        <v>168</v>
      </c>
      <c r="C206" s="305">
        <v>3200000</v>
      </c>
      <c r="D206" s="317">
        <v>70947</v>
      </c>
      <c r="E206" s="376">
        <v>2.2170937500000001E-2</v>
      </c>
    </row>
    <row r="207" spans="1:5" s="29" customFormat="1" ht="30" customHeight="1" x14ac:dyDescent="0.25">
      <c r="A207" s="59"/>
      <c r="B207" s="187" t="s">
        <v>169</v>
      </c>
      <c r="C207" s="303">
        <v>147964489.62</v>
      </c>
      <c r="D207" s="318">
        <v>0</v>
      </c>
      <c r="E207" s="377">
        <v>0</v>
      </c>
    </row>
    <row r="208" spans="1:5" s="13" customFormat="1" ht="20.25" customHeight="1" thickBot="1" x14ac:dyDescent="0.3">
      <c r="A208" s="24"/>
      <c r="B208" s="260" t="s">
        <v>170</v>
      </c>
      <c r="C208" s="305">
        <v>147964489.62</v>
      </c>
      <c r="D208" s="317">
        <v>0</v>
      </c>
      <c r="E208" s="376">
        <v>0</v>
      </c>
    </row>
    <row r="209" spans="1:5" s="45" customFormat="1" ht="36" customHeight="1" thickBot="1" x14ac:dyDescent="0.3">
      <c r="A209" s="389">
        <v>11</v>
      </c>
      <c r="B209" s="390" t="s">
        <v>276</v>
      </c>
      <c r="C209" s="391">
        <v>136148259</v>
      </c>
      <c r="D209" s="392">
        <v>7127804.7599999998</v>
      </c>
      <c r="E209" s="393">
        <v>5.2353256753727567E-2</v>
      </c>
    </row>
    <row r="210" spans="1:5" s="12" customFormat="1" ht="33.75" customHeight="1" x14ac:dyDescent="0.25">
      <c r="A210" s="23"/>
      <c r="B210" s="420" t="s">
        <v>227</v>
      </c>
      <c r="C210" s="407">
        <v>17620678.199999999</v>
      </c>
      <c r="D210" s="408">
        <v>389591.05</v>
      </c>
      <c r="E210" s="409">
        <v>2.2109878267909121E-2</v>
      </c>
    </row>
    <row r="211" spans="1:5" s="13" customFormat="1" ht="30" x14ac:dyDescent="0.25">
      <c r="A211" s="24"/>
      <c r="B211" s="260" t="s">
        <v>53</v>
      </c>
      <c r="C211" s="305">
        <v>14338476.93</v>
      </c>
      <c r="D211" s="317">
        <v>282370.05</v>
      </c>
      <c r="E211" s="376">
        <v>1.9693169042885227E-2</v>
      </c>
    </row>
    <row r="212" spans="1:5" s="13" customFormat="1" x14ac:dyDescent="0.25">
      <c r="A212" s="24"/>
      <c r="B212" s="260" t="s">
        <v>173</v>
      </c>
      <c r="C212" s="305">
        <v>3282201.27</v>
      </c>
      <c r="D212" s="317">
        <v>107221</v>
      </c>
      <c r="E212" s="376">
        <v>3.2667405554931125E-2</v>
      </c>
    </row>
    <row r="213" spans="1:5" s="12" customFormat="1" ht="30.75" customHeight="1" x14ac:dyDescent="0.25">
      <c r="A213" s="27"/>
      <c r="B213" s="420" t="s">
        <v>228</v>
      </c>
      <c r="C213" s="407">
        <v>300000</v>
      </c>
      <c r="D213" s="318">
        <v>0</v>
      </c>
      <c r="E213" s="377">
        <v>0</v>
      </c>
    </row>
    <row r="214" spans="1:5" s="13" customFormat="1" ht="30" x14ac:dyDescent="0.25">
      <c r="A214" s="24"/>
      <c r="B214" s="260" t="s">
        <v>138</v>
      </c>
      <c r="C214" s="305">
        <v>200000</v>
      </c>
      <c r="D214" s="317">
        <v>0</v>
      </c>
      <c r="E214" s="376">
        <v>0</v>
      </c>
    </row>
    <row r="215" spans="1:5" s="13" customFormat="1" ht="30" x14ac:dyDescent="0.25">
      <c r="A215" s="24"/>
      <c r="B215" s="260" t="s">
        <v>174</v>
      </c>
      <c r="C215" s="305">
        <v>100000</v>
      </c>
      <c r="D215" s="317">
        <v>0</v>
      </c>
      <c r="E215" s="376">
        <v>0</v>
      </c>
    </row>
    <row r="216" spans="1:5" s="12" customFormat="1" ht="32.25" customHeight="1" x14ac:dyDescent="0.25">
      <c r="A216" s="27"/>
      <c r="B216" s="420" t="s">
        <v>211</v>
      </c>
      <c r="C216" s="407">
        <v>117331800</v>
      </c>
      <c r="D216" s="318">
        <v>6733213.71</v>
      </c>
      <c r="E216" s="377">
        <v>5.7386094051229075E-2</v>
      </c>
    </row>
    <row r="217" spans="1:5" s="13" customFormat="1" ht="30" customHeight="1" x14ac:dyDescent="0.25">
      <c r="A217" s="24"/>
      <c r="B217" s="260" t="s">
        <v>249</v>
      </c>
      <c r="C217" s="305">
        <v>931200</v>
      </c>
      <c r="D217" s="317">
        <v>51251.62</v>
      </c>
      <c r="E217" s="376">
        <v>5.5038251718213062E-2</v>
      </c>
    </row>
    <row r="218" spans="1:5" s="13" customFormat="1" ht="28.5" customHeight="1" x14ac:dyDescent="0.25">
      <c r="A218" s="24"/>
      <c r="B218" s="260" t="s">
        <v>277</v>
      </c>
      <c r="C218" s="305">
        <v>16849590</v>
      </c>
      <c r="D218" s="317">
        <v>255818.25</v>
      </c>
      <c r="E218" s="376">
        <v>1.5182461413007676E-2</v>
      </c>
    </row>
    <row r="219" spans="1:5" s="1" customFormat="1" ht="30" customHeight="1" x14ac:dyDescent="0.25">
      <c r="A219" s="26"/>
      <c r="B219" s="260" t="s">
        <v>278</v>
      </c>
      <c r="C219" s="305">
        <v>670000</v>
      </c>
      <c r="D219" s="317">
        <v>0</v>
      </c>
      <c r="E219" s="376">
        <v>0</v>
      </c>
    </row>
    <row r="220" spans="1:5" s="1" customFormat="1" ht="60" customHeight="1" x14ac:dyDescent="0.25">
      <c r="A220" s="26"/>
      <c r="B220" s="260" t="s">
        <v>279</v>
      </c>
      <c r="C220" s="305">
        <v>98881010</v>
      </c>
      <c r="D220" s="317">
        <v>6426143.8399999999</v>
      </c>
      <c r="E220" s="376">
        <v>6.4988654950025287E-2</v>
      </c>
    </row>
    <row r="221" spans="1:5" s="12" customFormat="1" ht="33.75" customHeight="1" x14ac:dyDescent="0.25">
      <c r="A221" s="27"/>
      <c r="B221" s="420" t="s">
        <v>229</v>
      </c>
      <c r="C221" s="407">
        <v>225000</v>
      </c>
      <c r="D221" s="318">
        <v>0</v>
      </c>
      <c r="E221" s="377">
        <v>0</v>
      </c>
    </row>
    <row r="222" spans="1:5" s="13" customFormat="1" ht="17.25" customHeight="1" thickBot="1" x14ac:dyDescent="0.3">
      <c r="A222" s="24"/>
      <c r="B222" s="260" t="s">
        <v>177</v>
      </c>
      <c r="C222" s="305">
        <v>225000</v>
      </c>
      <c r="D222" s="317">
        <v>0</v>
      </c>
      <c r="E222" s="376">
        <v>0</v>
      </c>
    </row>
    <row r="223" spans="1:5" s="12" customFormat="1" ht="27.75" customHeight="1" thickBot="1" x14ac:dyDescent="0.3">
      <c r="A223" s="27"/>
      <c r="B223" s="394" t="s">
        <v>171</v>
      </c>
      <c r="C223" s="395">
        <v>670780.80000000005</v>
      </c>
      <c r="D223" s="396">
        <v>5000</v>
      </c>
      <c r="E223" s="397">
        <v>7.4539998759654419E-3</v>
      </c>
    </row>
    <row r="224" spans="1:5" s="13" customFormat="1" ht="31.5" customHeight="1" x14ac:dyDescent="0.25">
      <c r="A224" s="24"/>
      <c r="B224" s="265" t="s">
        <v>225</v>
      </c>
      <c r="C224" s="399">
        <v>620780.80000000005</v>
      </c>
      <c r="D224" s="400">
        <v>5000</v>
      </c>
      <c r="E224" s="401">
        <v>8.0543728156540918E-3</v>
      </c>
    </row>
    <row r="225" spans="1:5" s="13" customFormat="1" ht="34.5" customHeight="1" thickBot="1" x14ac:dyDescent="0.3">
      <c r="A225" s="24"/>
      <c r="B225" s="265" t="s">
        <v>226</v>
      </c>
      <c r="C225" s="399">
        <v>50000</v>
      </c>
      <c r="D225" s="321">
        <v>0</v>
      </c>
      <c r="E225" s="380">
        <v>0</v>
      </c>
    </row>
    <row r="226" spans="1:5" s="45" customFormat="1" ht="36" customHeight="1" thickBot="1" x14ac:dyDescent="0.3">
      <c r="A226" s="389">
        <v>12</v>
      </c>
      <c r="B226" s="390" t="s">
        <v>280</v>
      </c>
      <c r="C226" s="391">
        <v>421676418.86000001</v>
      </c>
      <c r="D226" s="392">
        <v>8709501.0999999996</v>
      </c>
      <c r="E226" s="393">
        <v>2.0654465629228427E-2</v>
      </c>
    </row>
    <row r="227" spans="1:5" s="10" customFormat="1" ht="35.25" customHeight="1" x14ac:dyDescent="0.25">
      <c r="A227" s="52"/>
      <c r="B227" s="420" t="s">
        <v>238</v>
      </c>
      <c r="C227" s="407">
        <v>8368848.7000000002</v>
      </c>
      <c r="D227" s="408">
        <v>136779.48000000001</v>
      </c>
      <c r="E227" s="409">
        <v>1.6343882522335481E-2</v>
      </c>
    </row>
    <row r="228" spans="1:5" s="13" customFormat="1" ht="30" x14ac:dyDescent="0.25">
      <c r="A228" s="24"/>
      <c r="B228" s="260" t="s">
        <v>53</v>
      </c>
      <c r="C228" s="305">
        <v>8368848.7000000002</v>
      </c>
      <c r="D228" s="317">
        <v>136779.48000000001</v>
      </c>
      <c r="E228" s="376">
        <v>1.6343882522335481E-2</v>
      </c>
    </row>
    <row r="229" spans="1:5" s="10" customFormat="1" ht="32.25" customHeight="1" x14ac:dyDescent="0.25">
      <c r="A229" s="58"/>
      <c r="B229" s="187" t="s">
        <v>239</v>
      </c>
      <c r="C229" s="303">
        <v>99021919.199999988</v>
      </c>
      <c r="D229" s="318">
        <v>2224834.7000000002</v>
      </c>
      <c r="E229" s="377">
        <v>2.2468103203558191E-2</v>
      </c>
    </row>
    <row r="230" spans="1:5" s="13" customFormat="1" ht="17.25" customHeight="1" x14ac:dyDescent="0.25">
      <c r="A230" s="24"/>
      <c r="B230" s="260" t="s">
        <v>179</v>
      </c>
      <c r="C230" s="305">
        <v>95926467.129999995</v>
      </c>
      <c r="D230" s="317">
        <v>2192584.7000000002</v>
      </c>
      <c r="E230" s="376">
        <v>2.2856931622725136E-2</v>
      </c>
    </row>
    <row r="231" spans="1:5" s="13" customFormat="1" x14ac:dyDescent="0.25">
      <c r="A231" s="24"/>
      <c r="B231" s="260" t="s">
        <v>180</v>
      </c>
      <c r="C231" s="305">
        <v>1695000</v>
      </c>
      <c r="D231" s="317">
        <v>0</v>
      </c>
      <c r="E231" s="376">
        <v>0</v>
      </c>
    </row>
    <row r="232" spans="1:5" s="13" customFormat="1" ht="30" customHeight="1" x14ac:dyDescent="0.25">
      <c r="A232" s="24"/>
      <c r="B232" s="260" t="s">
        <v>181</v>
      </c>
      <c r="C232" s="305">
        <v>1400452.07</v>
      </c>
      <c r="D232" s="317">
        <v>32250</v>
      </c>
      <c r="E232" s="376">
        <v>2.3028278290166689E-2</v>
      </c>
    </row>
    <row r="233" spans="1:5" s="10" customFormat="1" ht="32.25" customHeight="1" x14ac:dyDescent="0.25">
      <c r="A233" s="58"/>
      <c r="B233" s="187" t="s">
        <v>240</v>
      </c>
      <c r="C233" s="303">
        <v>241420301.34999999</v>
      </c>
      <c r="D233" s="318">
        <v>6347886.9199999999</v>
      </c>
      <c r="E233" s="377">
        <v>2.6293923437686075E-2</v>
      </c>
    </row>
    <row r="234" spans="1:5" s="13" customFormat="1" ht="17.25" customHeight="1" x14ac:dyDescent="0.25">
      <c r="A234" s="24"/>
      <c r="B234" s="260" t="s">
        <v>188</v>
      </c>
      <c r="C234" s="305">
        <v>239765376.34999999</v>
      </c>
      <c r="D234" s="317">
        <v>6347886.9199999999</v>
      </c>
      <c r="E234" s="376">
        <v>2.6475411156670119E-2</v>
      </c>
    </row>
    <row r="235" spans="1:5" s="13" customFormat="1" ht="19.5" customHeight="1" x14ac:dyDescent="0.25">
      <c r="A235" s="24"/>
      <c r="B235" s="260" t="s">
        <v>109</v>
      </c>
      <c r="C235" s="305">
        <v>690000</v>
      </c>
      <c r="D235" s="317">
        <v>0</v>
      </c>
      <c r="E235" s="376">
        <v>0</v>
      </c>
    </row>
    <row r="236" spans="1:5" s="1" customFormat="1" ht="62.25" customHeight="1" x14ac:dyDescent="0.25">
      <c r="A236" s="26"/>
      <c r="B236" s="260" t="s">
        <v>186</v>
      </c>
      <c r="C236" s="305">
        <v>964925</v>
      </c>
      <c r="D236" s="317">
        <v>0</v>
      </c>
      <c r="E236" s="376">
        <v>0</v>
      </c>
    </row>
    <row r="237" spans="1:5" s="10" customFormat="1" ht="24.75" customHeight="1" x14ac:dyDescent="0.25">
      <c r="A237" s="58"/>
      <c r="B237" s="187" t="s">
        <v>241</v>
      </c>
      <c r="C237" s="303">
        <v>558000</v>
      </c>
      <c r="D237" s="318">
        <v>0</v>
      </c>
      <c r="E237" s="377">
        <v>0</v>
      </c>
    </row>
    <row r="238" spans="1:5" s="13" customFormat="1" ht="18" customHeight="1" x14ac:dyDescent="0.25">
      <c r="A238" s="24"/>
      <c r="B238" s="260" t="s">
        <v>190</v>
      </c>
      <c r="C238" s="305">
        <v>558000</v>
      </c>
      <c r="D238" s="317">
        <v>0</v>
      </c>
      <c r="E238" s="376">
        <v>0</v>
      </c>
    </row>
    <row r="239" spans="1:5" s="10" customFormat="1" ht="34.5" customHeight="1" x14ac:dyDescent="0.25">
      <c r="A239" s="58"/>
      <c r="B239" s="187" t="s">
        <v>191</v>
      </c>
      <c r="C239" s="303">
        <v>2466618</v>
      </c>
      <c r="D239" s="318">
        <v>0</v>
      </c>
      <c r="E239" s="377">
        <v>0</v>
      </c>
    </row>
    <row r="240" spans="1:5" s="13" customFormat="1" ht="30.75" customHeight="1" x14ac:dyDescent="0.25">
      <c r="A240" s="24"/>
      <c r="B240" s="260" t="s">
        <v>191</v>
      </c>
      <c r="C240" s="305">
        <v>2466618</v>
      </c>
      <c r="D240" s="317">
        <v>0</v>
      </c>
      <c r="E240" s="376">
        <v>0</v>
      </c>
    </row>
    <row r="241" spans="1:5" s="10" customFormat="1" ht="26.25" customHeight="1" x14ac:dyDescent="0.25">
      <c r="A241" s="58"/>
      <c r="B241" s="187" t="s">
        <v>192</v>
      </c>
      <c r="C241" s="303">
        <v>69840731.609999999</v>
      </c>
      <c r="D241" s="318">
        <v>0</v>
      </c>
      <c r="E241" s="377">
        <v>0</v>
      </c>
    </row>
    <row r="242" spans="1:5" s="13" customFormat="1" ht="31.5" customHeight="1" x14ac:dyDescent="0.25">
      <c r="A242" s="24"/>
      <c r="B242" s="260" t="s">
        <v>182</v>
      </c>
      <c r="C242" s="305">
        <v>60606060.609999999</v>
      </c>
      <c r="D242" s="317">
        <v>0</v>
      </c>
      <c r="E242" s="376">
        <v>0</v>
      </c>
    </row>
    <row r="243" spans="1:5" s="13" customFormat="1" ht="77.25" customHeight="1" thickBot="1" x14ac:dyDescent="0.3">
      <c r="A243" s="24"/>
      <c r="B243" s="260" t="s">
        <v>315</v>
      </c>
      <c r="C243" s="305">
        <v>9234671</v>
      </c>
      <c r="D243" s="317">
        <v>0</v>
      </c>
      <c r="E243" s="376">
        <v>0</v>
      </c>
    </row>
    <row r="244" spans="1:5" s="16" customFormat="1" ht="35.25" customHeight="1" thickBot="1" x14ac:dyDescent="0.3">
      <c r="A244" s="389">
        <v>13</v>
      </c>
      <c r="B244" s="390" t="s">
        <v>281</v>
      </c>
      <c r="C244" s="391">
        <v>69805043.439999998</v>
      </c>
      <c r="D244" s="392">
        <v>3193644.35</v>
      </c>
      <c r="E244" s="393">
        <v>4.5750911289741618E-2</v>
      </c>
    </row>
    <row r="245" spans="1:5" s="29" customFormat="1" ht="47.25" customHeight="1" x14ac:dyDescent="0.25">
      <c r="A245" s="23"/>
      <c r="B245" s="420" t="s">
        <v>242</v>
      </c>
      <c r="C245" s="407">
        <v>69805043.439999998</v>
      </c>
      <c r="D245" s="407">
        <v>3193644.35</v>
      </c>
      <c r="E245" s="409">
        <v>4.5750911289741618E-2</v>
      </c>
    </row>
    <row r="246" spans="1:5" s="13" customFormat="1" ht="30.75" customHeight="1" x14ac:dyDescent="0.25">
      <c r="A246" s="24"/>
      <c r="B246" s="260" t="s">
        <v>193</v>
      </c>
      <c r="C246" s="305">
        <v>54120504.060000002</v>
      </c>
      <c r="D246" s="317">
        <v>1585697.5</v>
      </c>
      <c r="E246" s="376">
        <v>2.9299385279967768E-2</v>
      </c>
    </row>
    <row r="247" spans="1:5" s="13" customFormat="1" ht="30" x14ac:dyDescent="0.25">
      <c r="A247" s="24"/>
      <c r="B247" s="260" t="s">
        <v>152</v>
      </c>
      <c r="C247" s="305">
        <v>1000000</v>
      </c>
      <c r="D247" s="317">
        <v>0</v>
      </c>
      <c r="E247" s="376">
        <v>0</v>
      </c>
    </row>
    <row r="248" spans="1:5" s="13" customFormat="1" x14ac:dyDescent="0.25">
      <c r="A248" s="24"/>
      <c r="B248" s="260" t="s">
        <v>194</v>
      </c>
      <c r="C248" s="305">
        <v>1000000</v>
      </c>
      <c r="D248" s="317">
        <v>0</v>
      </c>
      <c r="E248" s="376">
        <v>0</v>
      </c>
    </row>
    <row r="249" spans="1:5" s="25" customFormat="1" ht="15" customHeight="1" x14ac:dyDescent="0.25">
      <c r="A249" s="48"/>
      <c r="B249" s="260" t="s">
        <v>195</v>
      </c>
      <c r="C249" s="305">
        <v>6960239.8899999997</v>
      </c>
      <c r="D249" s="317">
        <v>1261995.56</v>
      </c>
      <c r="E249" s="376">
        <v>0.18131495177531878</v>
      </c>
    </row>
    <row r="250" spans="1:5" s="25" customFormat="1" ht="30" customHeight="1" x14ac:dyDescent="0.25">
      <c r="A250" s="48"/>
      <c r="B250" s="260" t="s">
        <v>153</v>
      </c>
      <c r="C250" s="305">
        <v>420667.91</v>
      </c>
      <c r="D250" s="317">
        <v>0</v>
      </c>
      <c r="E250" s="376">
        <v>0</v>
      </c>
    </row>
    <row r="251" spans="1:5" s="25" customFormat="1" ht="45" customHeight="1" x14ac:dyDescent="0.25">
      <c r="A251" s="48"/>
      <c r="B251" s="260" t="s">
        <v>196</v>
      </c>
      <c r="C251" s="305">
        <v>3609870.6</v>
      </c>
      <c r="D251" s="317">
        <v>345951.29</v>
      </c>
      <c r="E251" s="376">
        <v>9.5834817458553767E-2</v>
      </c>
    </row>
    <row r="252" spans="1:5" s="1" customFormat="1" ht="30" customHeight="1" x14ac:dyDescent="0.25">
      <c r="A252" s="26"/>
      <c r="B252" s="260" t="s">
        <v>475</v>
      </c>
      <c r="C252" s="305">
        <v>207101.54</v>
      </c>
      <c r="D252" s="317">
        <v>0</v>
      </c>
      <c r="E252" s="376">
        <v>0</v>
      </c>
    </row>
    <row r="253" spans="1:5" s="25" customFormat="1" ht="19.5" customHeight="1" thickBot="1" x14ac:dyDescent="0.3">
      <c r="A253" s="48"/>
      <c r="B253" s="260" t="s">
        <v>202</v>
      </c>
      <c r="C253" s="305">
        <v>2486659.44</v>
      </c>
      <c r="D253" s="317">
        <v>0</v>
      </c>
      <c r="E253" s="376">
        <v>0</v>
      </c>
    </row>
    <row r="254" spans="1:5" s="45" customFormat="1" ht="21" customHeight="1" thickBot="1" x14ac:dyDescent="0.3">
      <c r="A254" s="425"/>
      <c r="B254" s="390" t="s">
        <v>477</v>
      </c>
      <c r="C254" s="421">
        <v>15004712526.08</v>
      </c>
      <c r="D254" s="422">
        <v>324851913.87</v>
      </c>
      <c r="E254" s="423">
        <v>2.1649992514376281E-2</v>
      </c>
    </row>
    <row r="255" spans="1:5" x14ac:dyDescent="0.25">
      <c r="C255" s="35"/>
      <c r="D255" s="35"/>
      <c r="E255" s="35"/>
    </row>
    <row r="256" spans="1:5" ht="16.5" customHeight="1" x14ac:dyDescent="0.25">
      <c r="C256" s="35"/>
      <c r="D256" s="35"/>
      <c r="E256" s="35"/>
    </row>
    <row r="257" spans="1:5" x14ac:dyDescent="0.25">
      <c r="B257" s="37" t="s">
        <v>476</v>
      </c>
      <c r="C257" s="36">
        <v>15119006440.620001</v>
      </c>
      <c r="D257" s="36">
        <v>326561912.24000001</v>
      </c>
      <c r="E257" s="354">
        <f>D257/C257</f>
        <v>2.1599429401831006E-2</v>
      </c>
    </row>
    <row r="258" spans="1:5" x14ac:dyDescent="0.25">
      <c r="B258" s="39" t="s">
        <v>197</v>
      </c>
      <c r="C258" s="40">
        <f>C254/C257</f>
        <v>0.99244038191339545</v>
      </c>
      <c r="D258" s="40">
        <f>D254/D257</f>
        <v>0.99476363193040318</v>
      </c>
      <c r="E258" s="40"/>
    </row>
    <row r="259" spans="1:5" x14ac:dyDescent="0.25">
      <c r="C259" s="35"/>
      <c r="D259" s="35"/>
      <c r="E259" s="35"/>
    </row>
    <row r="260" spans="1:5" x14ac:dyDescent="0.25">
      <c r="C260" s="35"/>
      <c r="D260" s="35"/>
      <c r="E260" s="35"/>
    </row>
    <row r="261" spans="1:5" ht="21.75" customHeight="1" x14ac:dyDescent="0.25">
      <c r="C261" s="35"/>
      <c r="D261" s="35"/>
      <c r="E261" s="35"/>
    </row>
    <row r="262" spans="1:5" s="16" customFormat="1" ht="21" customHeight="1" x14ac:dyDescent="0.25">
      <c r="A262" s="41" t="s">
        <v>198</v>
      </c>
      <c r="B262" s="43"/>
      <c r="E262" s="51" t="s">
        <v>252</v>
      </c>
    </row>
    <row r="275" spans="1:2" s="38" customFormat="1" x14ac:dyDescent="0.25">
      <c r="A275" s="32"/>
      <c r="B275" s="34"/>
    </row>
    <row r="276" spans="1:2" s="38" customFormat="1" x14ac:dyDescent="0.25">
      <c r="A276" s="32"/>
      <c r="B276" s="34"/>
    </row>
    <row r="277" spans="1:2" s="38" customFormat="1" x14ac:dyDescent="0.25">
      <c r="A277" s="32"/>
      <c r="B277" s="34"/>
    </row>
    <row r="278" spans="1:2" s="38" customFormat="1" x14ac:dyDescent="0.25">
      <c r="A278" s="32"/>
      <c r="B278" s="34"/>
    </row>
    <row r="279" spans="1:2" s="38" customFormat="1" x14ac:dyDescent="0.25">
      <c r="A279" s="32"/>
      <c r="B279" s="34"/>
    </row>
    <row r="280" spans="1:2" s="38" customFormat="1" x14ac:dyDescent="0.25">
      <c r="A280" s="32"/>
      <c r="B280" s="34"/>
    </row>
    <row r="281" spans="1:2" s="38" customFormat="1" x14ac:dyDescent="0.25">
      <c r="A281" s="32"/>
      <c r="B281" s="34"/>
    </row>
    <row r="282" spans="1:2" s="38" customFormat="1" x14ac:dyDescent="0.25">
      <c r="A282" s="32"/>
      <c r="B282" s="34"/>
    </row>
    <row r="283" spans="1:2" s="38" customFormat="1" x14ac:dyDescent="0.25">
      <c r="A283" s="32"/>
      <c r="B283" s="34"/>
    </row>
    <row r="284" spans="1:2" s="38" customFormat="1" x14ac:dyDescent="0.25">
      <c r="A284" s="32"/>
      <c r="B284" s="34"/>
    </row>
  </sheetData>
  <mergeCells count="7">
    <mergeCell ref="A1:E1"/>
    <mergeCell ref="A2:E2"/>
    <mergeCell ref="A4:A5"/>
    <mergeCell ref="B4:B5"/>
    <mergeCell ref="C4:C5"/>
    <mergeCell ref="D4:D5"/>
    <mergeCell ref="E4:E5"/>
  </mergeCells>
  <printOptions horizontalCentered="1"/>
  <pageMargins left="0.15748031496062992" right="0.15748031496062992" top="0.39370078740157483" bottom="0.39370078740157483" header="0.23622047244094491" footer="0.15748031496062992"/>
  <pageSetup paperSize="9" scale="70" firstPageNumber="0" orientation="portrait" blackAndWhite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5"/>
  <sheetViews>
    <sheetView zoomScaleNormal="100" workbookViewId="0">
      <pane ySplit="5" topLeftCell="A6" activePane="bottomLeft" state="frozen"/>
      <selection pane="bottomLeft" activeCell="H586" sqref="H586"/>
    </sheetView>
  </sheetViews>
  <sheetFormatPr defaultRowHeight="15" x14ac:dyDescent="0.25"/>
  <cols>
    <col min="1" max="1" width="5" style="32" customWidth="1"/>
    <col min="2" max="2" width="5.7109375" style="33" customWidth="1"/>
    <col min="3" max="3" width="6.7109375" style="33" customWidth="1"/>
    <col min="4" max="4" width="11.7109375" style="33" customWidth="1"/>
    <col min="5" max="5" width="5.7109375" style="33" customWidth="1"/>
    <col min="6" max="6" width="76.5703125" style="34" customWidth="1"/>
    <col min="7" max="7" width="19.42578125" style="38" hidden="1" customWidth="1"/>
    <col min="8" max="8" width="19.42578125" style="38" customWidth="1"/>
    <col min="9" max="9" width="19.140625" style="38" customWidth="1"/>
    <col min="10" max="10" width="19" style="38" customWidth="1"/>
    <col min="11" max="11" width="18.42578125" customWidth="1"/>
  </cols>
  <sheetData>
    <row r="1" spans="1:11" s="1" customFormat="1" ht="24" customHeight="1" x14ac:dyDescent="0.25">
      <c r="A1" s="485" t="s">
        <v>321</v>
      </c>
      <c r="B1" s="485"/>
      <c r="C1" s="485"/>
      <c r="D1" s="485"/>
      <c r="E1" s="485"/>
      <c r="F1" s="485"/>
      <c r="G1" s="485"/>
      <c r="H1" s="485"/>
      <c r="I1" s="485"/>
      <c r="J1" s="485"/>
    </row>
    <row r="2" spans="1:11" s="1" customFormat="1" ht="13.5" customHeight="1" x14ac:dyDescent="0.25">
      <c r="A2" s="486"/>
      <c r="B2" s="486"/>
      <c r="C2" s="486"/>
      <c r="D2" s="486"/>
      <c r="E2" s="486"/>
      <c r="F2" s="486"/>
      <c r="G2" s="486"/>
      <c r="H2" s="486"/>
      <c r="I2" s="486"/>
      <c r="J2" s="486"/>
    </row>
    <row r="3" spans="1:11" s="1" customFormat="1" ht="15" customHeight="1" thickBot="1" x14ac:dyDescent="0.3">
      <c r="A3" s="2"/>
      <c r="B3" s="4"/>
      <c r="C3" s="5"/>
      <c r="D3" s="4"/>
      <c r="E3" s="4"/>
      <c r="F3" s="3"/>
      <c r="G3" s="3"/>
      <c r="H3" s="3"/>
      <c r="I3" s="3"/>
      <c r="J3" s="424" t="s">
        <v>0</v>
      </c>
    </row>
    <row r="4" spans="1:11" s="1" customFormat="1" ht="27.75" customHeight="1" thickBot="1" x14ac:dyDescent="0.3">
      <c r="A4" s="487" t="s">
        <v>1</v>
      </c>
      <c r="B4" s="489" t="s">
        <v>2</v>
      </c>
      <c r="C4" s="490"/>
      <c r="D4" s="490"/>
      <c r="E4" s="491"/>
      <c r="F4" s="492" t="s">
        <v>323</v>
      </c>
      <c r="G4" s="494" t="s">
        <v>320</v>
      </c>
      <c r="H4" s="500" t="s">
        <v>319</v>
      </c>
      <c r="I4" s="496" t="s">
        <v>478</v>
      </c>
      <c r="J4" s="498" t="s">
        <v>318</v>
      </c>
    </row>
    <row r="5" spans="1:11" s="6" customFormat="1" ht="24.75" customHeight="1" thickBot="1" x14ac:dyDescent="0.3">
      <c r="A5" s="488"/>
      <c r="B5" s="239" t="s">
        <v>3</v>
      </c>
      <c r="C5" s="240" t="s">
        <v>4</v>
      </c>
      <c r="D5" s="240" t="s">
        <v>5</v>
      </c>
      <c r="E5" s="241" t="s">
        <v>6</v>
      </c>
      <c r="F5" s="493"/>
      <c r="G5" s="495"/>
      <c r="H5" s="501"/>
      <c r="I5" s="497"/>
      <c r="J5" s="499"/>
    </row>
    <row r="6" spans="1:11" s="7" customFormat="1" ht="36" customHeight="1" thickBot="1" x14ac:dyDescent="0.3">
      <c r="A6" s="130">
        <v>1</v>
      </c>
      <c r="B6" s="64"/>
      <c r="C6" s="65"/>
      <c r="D6" s="65"/>
      <c r="E6" s="132"/>
      <c r="F6" s="245" t="s">
        <v>267</v>
      </c>
      <c r="G6" s="104">
        <f>G7+G10+G17</f>
        <v>1517118806.54</v>
      </c>
      <c r="H6" s="286">
        <f t="shared" ref="H6:I6" si="0">H7+H10+H17</f>
        <v>1544597621.1799998</v>
      </c>
      <c r="I6" s="324">
        <f t="shared" si="0"/>
        <v>74730899.61999999</v>
      </c>
      <c r="J6" s="351">
        <f>I6/H6</f>
        <v>4.8382114924474057E-2</v>
      </c>
    </row>
    <row r="7" spans="1:11" s="8" customFormat="1" ht="30" customHeight="1" thickBot="1" x14ac:dyDescent="0.3">
      <c r="A7" s="23"/>
      <c r="B7" s="66"/>
      <c r="C7" s="67"/>
      <c r="D7" s="67"/>
      <c r="E7" s="68"/>
      <c r="F7" s="190" t="s">
        <v>10</v>
      </c>
      <c r="G7" s="105">
        <f>G8</f>
        <v>100000</v>
      </c>
      <c r="H7" s="322">
        <f t="shared" ref="H7:I7" si="1">H8</f>
        <v>100000</v>
      </c>
      <c r="I7" s="323">
        <f t="shared" si="1"/>
        <v>0</v>
      </c>
      <c r="J7" s="352">
        <f t="shared" ref="J7:J17" si="2">I7/H7</f>
        <v>0</v>
      </c>
    </row>
    <row r="8" spans="1:11" s="9" customFormat="1" ht="20.25" customHeight="1" x14ac:dyDescent="0.25">
      <c r="A8" s="56"/>
      <c r="B8" s="327"/>
      <c r="C8" s="328"/>
      <c r="D8" s="328"/>
      <c r="E8" s="329"/>
      <c r="F8" s="181" t="s">
        <v>206</v>
      </c>
      <c r="G8" s="110">
        <f>SUM(G9:G9)</f>
        <v>100000</v>
      </c>
      <c r="H8" s="292">
        <f t="shared" ref="H8:I8" si="3">SUM(H9:H9)</f>
        <v>100000</v>
      </c>
      <c r="I8" s="311">
        <f t="shared" si="3"/>
        <v>0</v>
      </c>
      <c r="J8" s="353">
        <f t="shared" si="2"/>
        <v>0</v>
      </c>
    </row>
    <row r="9" spans="1:11" s="6" customFormat="1" ht="15" customHeight="1" thickBot="1" x14ac:dyDescent="0.3">
      <c r="A9" s="26"/>
      <c r="B9" s="77" t="s">
        <v>11</v>
      </c>
      <c r="C9" s="78"/>
      <c r="D9" s="78" t="s">
        <v>324</v>
      </c>
      <c r="E9" s="136" t="s">
        <v>12</v>
      </c>
      <c r="F9" s="330"/>
      <c r="G9" s="112">
        <v>100000</v>
      </c>
      <c r="H9" s="289">
        <v>100000</v>
      </c>
      <c r="I9" s="332">
        <v>0</v>
      </c>
      <c r="J9" s="354">
        <f t="shared" si="2"/>
        <v>0</v>
      </c>
    </row>
    <row r="10" spans="1:11" s="49" customFormat="1" ht="30" customHeight="1" thickBot="1" x14ac:dyDescent="0.3">
      <c r="A10" s="57"/>
      <c r="B10" s="66"/>
      <c r="C10" s="67"/>
      <c r="D10" s="67"/>
      <c r="E10" s="68"/>
      <c r="F10" s="190" t="s">
        <v>199</v>
      </c>
      <c r="G10" s="105">
        <f>G11+G15</f>
        <v>1497473673.9400001</v>
      </c>
      <c r="H10" s="287">
        <f t="shared" ref="H10:I10" si="4">H11+H15</f>
        <v>1524952488.5799999</v>
      </c>
      <c r="I10" s="326">
        <f t="shared" si="4"/>
        <v>65282304.519999996</v>
      </c>
      <c r="J10" s="355">
        <f t="shared" si="2"/>
        <v>4.2809402265895739E-2</v>
      </c>
    </row>
    <row r="11" spans="1:11" s="9" customFormat="1" ht="45" customHeight="1" x14ac:dyDescent="0.25">
      <c r="A11" s="56"/>
      <c r="B11" s="69"/>
      <c r="C11" s="70"/>
      <c r="D11" s="70"/>
      <c r="E11" s="133"/>
      <c r="F11" s="181" t="s">
        <v>271</v>
      </c>
      <c r="G11" s="106">
        <f>SUM(G12:G14)</f>
        <v>654924280</v>
      </c>
      <c r="H11" s="288">
        <f t="shared" ref="H11:I11" si="5">SUM(H12:H14)</f>
        <v>682403094.63999999</v>
      </c>
      <c r="I11" s="325">
        <f t="shared" si="5"/>
        <v>65282304.519999996</v>
      </c>
      <c r="J11" s="356">
        <f t="shared" si="2"/>
        <v>9.5665311357416266E-2</v>
      </c>
    </row>
    <row r="12" spans="1:11" s="6" customFormat="1" ht="12.75" customHeight="1" x14ac:dyDescent="0.25">
      <c r="A12" s="26"/>
      <c r="B12" s="76" t="s">
        <v>11</v>
      </c>
      <c r="C12" s="277"/>
      <c r="D12" s="277" t="s">
        <v>325</v>
      </c>
      <c r="E12" s="278" t="s">
        <v>14</v>
      </c>
      <c r="F12" s="184"/>
      <c r="G12" s="108">
        <v>144000000</v>
      </c>
      <c r="H12" s="290">
        <v>144000000</v>
      </c>
      <c r="I12" s="312">
        <v>23671226.079999998</v>
      </c>
      <c r="J12" s="357">
        <f t="shared" si="2"/>
        <v>0.16438351444444443</v>
      </c>
    </row>
    <row r="13" spans="1:11" s="6" customFormat="1" ht="12.75" customHeight="1" x14ac:dyDescent="0.25">
      <c r="A13" s="26"/>
      <c r="B13" s="76" t="s">
        <v>11</v>
      </c>
      <c r="C13" s="277"/>
      <c r="D13" s="277" t="s">
        <v>326</v>
      </c>
      <c r="E13" s="278" t="s">
        <v>15</v>
      </c>
      <c r="F13" s="184"/>
      <c r="G13" s="108">
        <v>3500000</v>
      </c>
      <c r="H13" s="290">
        <v>3500000</v>
      </c>
      <c r="I13" s="312">
        <v>0</v>
      </c>
      <c r="J13" s="357">
        <f t="shared" si="2"/>
        <v>0</v>
      </c>
    </row>
    <row r="14" spans="1:11" s="6" customFormat="1" ht="12.75" customHeight="1" x14ac:dyDescent="0.25">
      <c r="A14" s="26"/>
      <c r="B14" s="61" t="s">
        <v>11</v>
      </c>
      <c r="C14" s="436"/>
      <c r="D14" s="436" t="s">
        <v>327</v>
      </c>
      <c r="E14" s="438" t="s">
        <v>15</v>
      </c>
      <c r="F14" s="184"/>
      <c r="G14" s="108">
        <v>507424280</v>
      </c>
      <c r="H14" s="290">
        <v>534903094.63999999</v>
      </c>
      <c r="I14" s="312">
        <v>41611078.439999998</v>
      </c>
      <c r="J14" s="357">
        <f t="shared" si="2"/>
        <v>7.7791807258107276E-2</v>
      </c>
      <c r="K14" s="384">
        <f>534903094.64-507424280</f>
        <v>27478814.639999986</v>
      </c>
    </row>
    <row r="15" spans="1:11" s="6" customFormat="1" ht="21" customHeight="1" x14ac:dyDescent="0.25">
      <c r="A15" s="26"/>
      <c r="B15" s="71"/>
      <c r="C15" s="72"/>
      <c r="D15" s="72"/>
      <c r="E15" s="135"/>
      <c r="F15" s="181" t="s">
        <v>255</v>
      </c>
      <c r="G15" s="109">
        <f>SUM(G16:G16)</f>
        <v>842549393.94000006</v>
      </c>
      <c r="H15" s="291">
        <f t="shared" ref="H15:I15" si="6">SUM(H16:H16)</f>
        <v>842549393.94000006</v>
      </c>
      <c r="I15" s="311">
        <f t="shared" si="6"/>
        <v>0</v>
      </c>
      <c r="J15" s="353">
        <f t="shared" si="2"/>
        <v>0</v>
      </c>
    </row>
    <row r="16" spans="1:11" s="6" customFormat="1" ht="15.75" customHeight="1" thickBot="1" x14ac:dyDescent="0.3">
      <c r="A16" s="26"/>
      <c r="B16" s="61" t="s">
        <v>11</v>
      </c>
      <c r="C16" s="436"/>
      <c r="D16" s="436" t="s">
        <v>328</v>
      </c>
      <c r="E16" s="438" t="s">
        <v>12</v>
      </c>
      <c r="F16" s="189"/>
      <c r="G16" s="107">
        <v>842549393.94000006</v>
      </c>
      <c r="H16" s="289">
        <v>842549393.94000006</v>
      </c>
      <c r="I16" s="332">
        <v>0</v>
      </c>
      <c r="J16" s="354">
        <f t="shared" si="2"/>
        <v>0</v>
      </c>
    </row>
    <row r="17" spans="1:11" s="49" customFormat="1" ht="21" customHeight="1" thickBot="1" x14ac:dyDescent="0.3">
      <c r="A17" s="57"/>
      <c r="B17" s="66"/>
      <c r="C17" s="67"/>
      <c r="D17" s="67"/>
      <c r="E17" s="68"/>
      <c r="F17" s="190" t="s">
        <v>254</v>
      </c>
      <c r="G17" s="105">
        <f>G18</f>
        <v>19545132.600000001</v>
      </c>
      <c r="H17" s="287">
        <f>H18</f>
        <v>19545132.600000001</v>
      </c>
      <c r="I17" s="326">
        <f t="shared" ref="I17" si="7">I18</f>
        <v>9448595.0999999996</v>
      </c>
      <c r="J17" s="355">
        <f t="shared" si="2"/>
        <v>0.48342445627613695</v>
      </c>
    </row>
    <row r="18" spans="1:11" s="9" customFormat="1" ht="105" customHeight="1" x14ac:dyDescent="0.25">
      <c r="A18" s="56"/>
      <c r="B18" s="333"/>
      <c r="C18" s="334"/>
      <c r="D18" s="334"/>
      <c r="E18" s="335"/>
      <c r="F18" s="181" t="s">
        <v>256</v>
      </c>
      <c r="G18" s="106">
        <f>SUM(G19:G19)</f>
        <v>19545132.600000001</v>
      </c>
      <c r="H18" s="288">
        <f>SUM(H19:H19)</f>
        <v>19545132.600000001</v>
      </c>
      <c r="I18" s="325">
        <f t="shared" ref="I18" si="8">SUM(I19:I19)</f>
        <v>9448595.0999999996</v>
      </c>
      <c r="J18" s="356">
        <f>I18/H18</f>
        <v>0.48342445627613695</v>
      </c>
    </row>
    <row r="19" spans="1:11" s="6" customFormat="1" ht="16.5" customHeight="1" thickBot="1" x14ac:dyDescent="0.3">
      <c r="A19" s="53"/>
      <c r="B19" s="77" t="s">
        <v>11</v>
      </c>
      <c r="C19" s="78"/>
      <c r="D19" s="78" t="s">
        <v>329</v>
      </c>
      <c r="E19" s="136" t="s">
        <v>16</v>
      </c>
      <c r="F19" s="250"/>
      <c r="G19" s="124">
        <v>19545132.600000001</v>
      </c>
      <c r="H19" s="293">
        <v>19545132.600000001</v>
      </c>
      <c r="I19" s="331">
        <v>9448595.0999999996</v>
      </c>
      <c r="J19" s="358">
        <f>I19/H19</f>
        <v>0.48342445627613695</v>
      </c>
    </row>
    <row r="20" spans="1:11" s="7" customFormat="1" ht="36" customHeight="1" thickBot="1" x14ac:dyDescent="0.3">
      <c r="A20" s="336">
        <v>2</v>
      </c>
      <c r="B20" s="79"/>
      <c r="C20" s="80"/>
      <c r="D20" s="80"/>
      <c r="E20" s="137"/>
      <c r="F20" s="251" t="s">
        <v>268</v>
      </c>
      <c r="G20" s="155">
        <f>G21+G27+G32+G35+G38+G43</f>
        <v>2893460778.4099998</v>
      </c>
      <c r="H20" s="160">
        <f>H21+H27+H32+H35+H38+H43</f>
        <v>2916921161.8999996</v>
      </c>
      <c r="I20" s="339">
        <f>I21+I27+I32+I35+I38+I43</f>
        <v>68173583.359999999</v>
      </c>
      <c r="J20" s="359">
        <f>I20/H20</f>
        <v>2.3371760694277269E-2</v>
      </c>
    </row>
    <row r="21" spans="1:11" s="12" customFormat="1" ht="48.75" customHeight="1" x14ac:dyDescent="0.25">
      <c r="A21" s="23"/>
      <c r="B21" s="97"/>
      <c r="C21" s="98"/>
      <c r="D21" s="98"/>
      <c r="E21" s="118"/>
      <c r="F21" s="169" t="s">
        <v>287</v>
      </c>
      <c r="G21" s="234">
        <f>G22+G25</f>
        <v>458711609.99000001</v>
      </c>
      <c r="H21" s="309">
        <f>H22+H25</f>
        <v>475567699.62</v>
      </c>
      <c r="I21" s="338">
        <f t="shared" ref="I21" si="9">I22+I25</f>
        <v>67579348.560000002</v>
      </c>
      <c r="J21" s="360">
        <f t="shared" ref="J21:J45" si="10">I21/H21</f>
        <v>0.14210247797316541</v>
      </c>
    </row>
    <row r="22" spans="1:11" s="13" customFormat="1" ht="30" customHeight="1" x14ac:dyDescent="0.25">
      <c r="A22" s="24"/>
      <c r="B22" s="83"/>
      <c r="C22" s="84"/>
      <c r="D22" s="84"/>
      <c r="E22" s="119"/>
      <c r="F22" s="181" t="s">
        <v>18</v>
      </c>
      <c r="G22" s="113">
        <f>SUM(G23:G24)</f>
        <v>453711609.99000001</v>
      </c>
      <c r="H22" s="294">
        <f>SUM(H23:H24)</f>
        <v>470567699.62</v>
      </c>
      <c r="I22" s="314">
        <f t="shared" ref="I22" si="11">SUM(I23:I24)</f>
        <v>67534327.530000001</v>
      </c>
      <c r="J22" s="361">
        <f t="shared" si="10"/>
        <v>0.14351670882752121</v>
      </c>
    </row>
    <row r="23" spans="1:11" s="6" customFormat="1" ht="12.75" customHeight="1" x14ac:dyDescent="0.25">
      <c r="A23" s="26"/>
      <c r="B23" s="19" t="s">
        <v>19</v>
      </c>
      <c r="C23" s="432"/>
      <c r="D23" s="432" t="s">
        <v>330</v>
      </c>
      <c r="E23" s="430" t="s">
        <v>15</v>
      </c>
      <c r="F23" s="184"/>
      <c r="G23" s="114">
        <v>27015182.239999998</v>
      </c>
      <c r="H23" s="295">
        <v>42015182.240000002</v>
      </c>
      <c r="I23" s="315">
        <v>1125874.6599999999</v>
      </c>
      <c r="J23" s="362">
        <f t="shared" si="10"/>
        <v>2.6796852946364844E-2</v>
      </c>
      <c r="K23" s="384">
        <f>42015182.24-27015182.24</f>
        <v>15000000.000000004</v>
      </c>
    </row>
    <row r="24" spans="1:11" s="6" customFormat="1" ht="12" customHeight="1" x14ac:dyDescent="0.25">
      <c r="A24" s="26"/>
      <c r="B24" s="19" t="s">
        <v>19</v>
      </c>
      <c r="C24" s="432"/>
      <c r="D24" s="432" t="s">
        <v>331</v>
      </c>
      <c r="E24" s="430" t="s">
        <v>12</v>
      </c>
      <c r="F24" s="182"/>
      <c r="G24" s="114">
        <v>426696427.75</v>
      </c>
      <c r="H24" s="295">
        <v>428552517.38</v>
      </c>
      <c r="I24" s="315">
        <v>66408452.869999997</v>
      </c>
      <c r="J24" s="362">
        <f t="shared" si="10"/>
        <v>0.15495989447453237</v>
      </c>
      <c r="K24" s="384">
        <f>428552517.38-426696427.75</f>
        <v>1856089.6299999952</v>
      </c>
    </row>
    <row r="25" spans="1:11" s="13" customFormat="1" ht="15" customHeight="1" x14ac:dyDescent="0.25">
      <c r="A25" s="24"/>
      <c r="B25" s="83"/>
      <c r="C25" s="84"/>
      <c r="D25" s="84"/>
      <c r="E25" s="119"/>
      <c r="F25" s="181" t="s">
        <v>20</v>
      </c>
      <c r="G25" s="115">
        <f>SUM(G26:G26)</f>
        <v>5000000</v>
      </c>
      <c r="H25" s="296">
        <f>SUM(H26:H26)</f>
        <v>5000000</v>
      </c>
      <c r="I25" s="316">
        <f t="shared" ref="I25" si="12">SUM(I26:I26)</f>
        <v>45021.03</v>
      </c>
      <c r="J25" s="363">
        <f t="shared" si="10"/>
        <v>9.004205999999999E-3</v>
      </c>
    </row>
    <row r="26" spans="1:11" s="6" customFormat="1" ht="12.75" customHeight="1" x14ac:dyDescent="0.25">
      <c r="A26" s="26"/>
      <c r="B26" s="19" t="s">
        <v>19</v>
      </c>
      <c r="C26" s="14"/>
      <c r="D26" s="432" t="s">
        <v>332</v>
      </c>
      <c r="E26" s="120" t="s">
        <v>15</v>
      </c>
      <c r="F26" s="184"/>
      <c r="G26" s="114">
        <v>5000000</v>
      </c>
      <c r="H26" s="295">
        <v>5000000</v>
      </c>
      <c r="I26" s="315">
        <v>45021.03</v>
      </c>
      <c r="J26" s="362">
        <f t="shared" si="10"/>
        <v>9.004205999999999E-3</v>
      </c>
    </row>
    <row r="27" spans="1:11" s="12" customFormat="1" ht="18.75" customHeight="1" x14ac:dyDescent="0.25">
      <c r="A27" s="23"/>
      <c r="B27" s="81"/>
      <c r="C27" s="82"/>
      <c r="D27" s="82"/>
      <c r="E27" s="121"/>
      <c r="F27" s="252" t="s">
        <v>207</v>
      </c>
      <c r="G27" s="116">
        <f>G28</f>
        <v>500000</v>
      </c>
      <c r="H27" s="297">
        <f>H28+H30</f>
        <v>5866614.9100000001</v>
      </c>
      <c r="I27" s="313">
        <f>I28+I30</f>
        <v>0</v>
      </c>
      <c r="J27" s="364">
        <f>I27/H27</f>
        <v>0</v>
      </c>
    </row>
    <row r="28" spans="1:11" s="13" customFormat="1" ht="30" customHeight="1" x14ac:dyDescent="0.25">
      <c r="A28" s="24"/>
      <c r="B28" s="83"/>
      <c r="C28" s="84"/>
      <c r="D28" s="84"/>
      <c r="E28" s="119"/>
      <c r="F28" s="181" t="s">
        <v>21</v>
      </c>
      <c r="G28" s="115">
        <f>G29</f>
        <v>500000</v>
      </c>
      <c r="H28" s="296">
        <f>H29</f>
        <v>1352134.73</v>
      </c>
      <c r="I28" s="316">
        <f t="shared" ref="I28" si="13">I29</f>
        <v>0</v>
      </c>
      <c r="J28" s="363">
        <f t="shared" si="10"/>
        <v>0</v>
      </c>
      <c r="K28" s="384"/>
    </row>
    <row r="29" spans="1:11" s="6" customFormat="1" ht="12.75" customHeight="1" x14ac:dyDescent="0.25">
      <c r="A29" s="26"/>
      <c r="B29" s="19" t="s">
        <v>19</v>
      </c>
      <c r="C29" s="14"/>
      <c r="D29" s="14" t="s">
        <v>333</v>
      </c>
      <c r="E29" s="120" t="s">
        <v>22</v>
      </c>
      <c r="F29" s="184"/>
      <c r="G29" s="114">
        <v>500000</v>
      </c>
      <c r="H29" s="295">
        <v>1352134.73</v>
      </c>
      <c r="I29" s="315">
        <v>0</v>
      </c>
      <c r="J29" s="362">
        <f t="shared" si="10"/>
        <v>0</v>
      </c>
      <c r="K29" s="384">
        <f>1352134.73-500000</f>
        <v>852134.73</v>
      </c>
    </row>
    <row r="30" spans="1:11" s="6" customFormat="1" ht="27" customHeight="1" x14ac:dyDescent="0.25">
      <c r="A30" s="26"/>
      <c r="B30" s="83"/>
      <c r="C30" s="84"/>
      <c r="D30" s="84"/>
      <c r="E30" s="119"/>
      <c r="F30" s="181" t="s">
        <v>481</v>
      </c>
      <c r="G30" s="115"/>
      <c r="H30" s="296">
        <f>H31</f>
        <v>4514480.18</v>
      </c>
      <c r="I30" s="316">
        <f>I31</f>
        <v>0</v>
      </c>
      <c r="J30" s="363">
        <f t="shared" si="10"/>
        <v>0</v>
      </c>
      <c r="K30" s="384"/>
    </row>
    <row r="31" spans="1:11" s="6" customFormat="1" ht="15.75" customHeight="1" x14ac:dyDescent="0.25">
      <c r="A31" s="26"/>
      <c r="B31" s="19" t="s">
        <v>19</v>
      </c>
      <c r="C31" s="14"/>
      <c r="D31" s="14" t="s">
        <v>482</v>
      </c>
      <c r="E31" s="120" t="s">
        <v>22</v>
      </c>
      <c r="F31" s="184"/>
      <c r="G31" s="114"/>
      <c r="H31" s="295">
        <v>4514480.18</v>
      </c>
      <c r="I31" s="315"/>
      <c r="J31" s="362">
        <f t="shared" si="10"/>
        <v>0</v>
      </c>
      <c r="K31" s="384"/>
    </row>
    <row r="32" spans="1:11" s="6" customFormat="1" ht="30" customHeight="1" x14ac:dyDescent="0.25">
      <c r="A32" s="26"/>
      <c r="B32" s="81"/>
      <c r="C32" s="82"/>
      <c r="D32" s="82"/>
      <c r="E32" s="121"/>
      <c r="F32" s="252" t="s">
        <v>255</v>
      </c>
      <c r="G32" s="116">
        <f>G33</f>
        <v>915834444.45000005</v>
      </c>
      <c r="H32" s="297">
        <f>H33</f>
        <v>915834444.45000005</v>
      </c>
      <c r="I32" s="313">
        <f t="shared" ref="I32" si="14">I33</f>
        <v>0</v>
      </c>
      <c r="J32" s="364">
        <f t="shared" si="10"/>
        <v>0</v>
      </c>
    </row>
    <row r="33" spans="1:11" s="6" customFormat="1" ht="96.75" customHeight="1" x14ac:dyDescent="0.25">
      <c r="A33" s="26"/>
      <c r="B33" s="83"/>
      <c r="C33" s="84"/>
      <c r="D33" s="84"/>
      <c r="E33" s="119"/>
      <c r="F33" s="181" t="s">
        <v>266</v>
      </c>
      <c r="G33" s="115">
        <f>SUM(G34:G34)</f>
        <v>915834444.45000005</v>
      </c>
      <c r="H33" s="296">
        <f>SUM(H34:H34)</f>
        <v>915834444.45000005</v>
      </c>
      <c r="I33" s="316">
        <f t="shared" ref="I33" si="15">SUM(I34:I34)</f>
        <v>0</v>
      </c>
      <c r="J33" s="363">
        <f t="shared" si="10"/>
        <v>0</v>
      </c>
    </row>
    <row r="34" spans="1:11" s="6" customFormat="1" ht="16.5" customHeight="1" x14ac:dyDescent="0.25">
      <c r="A34" s="26"/>
      <c r="B34" s="433" t="s">
        <v>19</v>
      </c>
      <c r="C34" s="432"/>
      <c r="D34" s="432" t="s">
        <v>334</v>
      </c>
      <c r="E34" s="430" t="s">
        <v>22</v>
      </c>
      <c r="F34" s="182"/>
      <c r="G34" s="114">
        <v>915834444.45000005</v>
      </c>
      <c r="H34" s="295">
        <v>915834444.45000005</v>
      </c>
      <c r="I34" s="315">
        <v>0</v>
      </c>
      <c r="J34" s="362">
        <f t="shared" si="10"/>
        <v>0</v>
      </c>
    </row>
    <row r="35" spans="1:11" s="12" customFormat="1" ht="18.75" customHeight="1" x14ac:dyDescent="0.25">
      <c r="A35" s="23"/>
      <c r="B35" s="81"/>
      <c r="C35" s="82"/>
      <c r="D35" s="82"/>
      <c r="E35" s="121"/>
      <c r="F35" s="252" t="s">
        <v>23</v>
      </c>
      <c r="G35" s="116">
        <f>G36</f>
        <v>331924010.10000002</v>
      </c>
      <c r="H35" s="297">
        <f>H36</f>
        <v>331924010.10000002</v>
      </c>
      <c r="I35" s="313">
        <f t="shared" ref="I35:I36" si="16">I36</f>
        <v>594234.80000000005</v>
      </c>
      <c r="J35" s="364">
        <f t="shared" si="10"/>
        <v>1.790273622631194E-3</v>
      </c>
    </row>
    <row r="36" spans="1:11" s="13" customFormat="1" ht="30" customHeight="1" x14ac:dyDescent="0.25">
      <c r="A36" s="24"/>
      <c r="B36" s="83"/>
      <c r="C36" s="84"/>
      <c r="D36" s="84"/>
      <c r="E36" s="119"/>
      <c r="F36" s="181" t="s">
        <v>257</v>
      </c>
      <c r="G36" s="115">
        <f>G37</f>
        <v>331924010.10000002</v>
      </c>
      <c r="H36" s="296">
        <f>H37</f>
        <v>331924010.10000002</v>
      </c>
      <c r="I36" s="316">
        <f t="shared" si="16"/>
        <v>594234.80000000005</v>
      </c>
      <c r="J36" s="363">
        <f t="shared" si="10"/>
        <v>1.790273622631194E-3</v>
      </c>
    </row>
    <row r="37" spans="1:11" s="6" customFormat="1" ht="16.5" customHeight="1" x14ac:dyDescent="0.25">
      <c r="A37" s="26"/>
      <c r="B37" s="433" t="s">
        <v>19</v>
      </c>
      <c r="C37" s="432"/>
      <c r="D37" s="432" t="s">
        <v>335</v>
      </c>
      <c r="E37" s="430" t="s">
        <v>22</v>
      </c>
      <c r="F37" s="182"/>
      <c r="G37" s="114">
        <v>331924010.10000002</v>
      </c>
      <c r="H37" s="295">
        <v>331924010.10000002</v>
      </c>
      <c r="I37" s="315">
        <v>594234.80000000005</v>
      </c>
      <c r="J37" s="362">
        <f t="shared" si="10"/>
        <v>1.790273622631194E-3</v>
      </c>
    </row>
    <row r="38" spans="1:11" s="12" customFormat="1" ht="30" customHeight="1" x14ac:dyDescent="0.25">
      <c r="A38" s="23"/>
      <c r="B38" s="100"/>
      <c r="C38" s="95"/>
      <c r="D38" s="95"/>
      <c r="E38" s="122"/>
      <c r="F38" s="252" t="s">
        <v>24</v>
      </c>
      <c r="G38" s="116">
        <f>G39+G41</f>
        <v>1130639097.71</v>
      </c>
      <c r="H38" s="297">
        <f>H39+H41</f>
        <v>1131876776.6600001</v>
      </c>
      <c r="I38" s="313">
        <f t="shared" ref="I38" si="17">I39+I41</f>
        <v>0</v>
      </c>
      <c r="J38" s="364">
        <f t="shared" si="10"/>
        <v>0</v>
      </c>
    </row>
    <row r="39" spans="1:11" s="13" customFormat="1" ht="50.25" customHeight="1" x14ac:dyDescent="0.25">
      <c r="A39" s="24"/>
      <c r="B39" s="83"/>
      <c r="C39" s="84"/>
      <c r="D39" s="84"/>
      <c r="E39" s="119"/>
      <c r="F39" s="181" t="s">
        <v>304</v>
      </c>
      <c r="G39" s="115">
        <f>G40</f>
        <v>1130639097.71</v>
      </c>
      <c r="H39" s="296">
        <f>H40</f>
        <v>1131237575.6400001</v>
      </c>
      <c r="I39" s="316">
        <f t="shared" ref="I39" si="18">I40</f>
        <v>0</v>
      </c>
      <c r="J39" s="363">
        <f t="shared" si="10"/>
        <v>0</v>
      </c>
    </row>
    <row r="40" spans="1:11" s="6" customFormat="1" ht="15.75" customHeight="1" x14ac:dyDescent="0.25">
      <c r="A40" s="26"/>
      <c r="B40" s="433" t="s">
        <v>19</v>
      </c>
      <c r="C40" s="432"/>
      <c r="D40" s="432" t="s">
        <v>336</v>
      </c>
      <c r="E40" s="430" t="s">
        <v>15</v>
      </c>
      <c r="F40" s="186"/>
      <c r="G40" s="117">
        <v>1130639097.71</v>
      </c>
      <c r="H40" s="298">
        <v>1131237575.6400001</v>
      </c>
      <c r="I40" s="315">
        <v>0</v>
      </c>
      <c r="J40" s="362">
        <f t="shared" si="10"/>
        <v>0</v>
      </c>
      <c r="K40" s="384">
        <f>1131237575.64-1130639097.71</f>
        <v>598477.93000006676</v>
      </c>
    </row>
    <row r="41" spans="1:11" s="6" customFormat="1" ht="31.5" customHeight="1" x14ac:dyDescent="0.25">
      <c r="A41" s="26"/>
      <c r="B41" s="83"/>
      <c r="C41" s="84"/>
      <c r="D41" s="84"/>
      <c r="E41" s="119"/>
      <c r="F41" s="181" t="s">
        <v>479</v>
      </c>
      <c r="G41" s="115">
        <f>G42</f>
        <v>0</v>
      </c>
      <c r="H41" s="296">
        <f>H42</f>
        <v>639201.02</v>
      </c>
      <c r="I41" s="316">
        <f t="shared" ref="I41" si="19">I42</f>
        <v>0</v>
      </c>
      <c r="J41" s="363">
        <f t="shared" si="10"/>
        <v>0</v>
      </c>
    </row>
    <row r="42" spans="1:11" s="6" customFormat="1" ht="12.75" customHeight="1" x14ac:dyDescent="0.25">
      <c r="A42" s="26"/>
      <c r="B42" s="433" t="s">
        <v>19</v>
      </c>
      <c r="C42" s="432"/>
      <c r="D42" s="432" t="s">
        <v>480</v>
      </c>
      <c r="E42" s="430" t="s">
        <v>22</v>
      </c>
      <c r="F42" s="182"/>
      <c r="G42" s="114">
        <v>0</v>
      </c>
      <c r="H42" s="295">
        <v>639201.02</v>
      </c>
      <c r="I42" s="315">
        <v>0</v>
      </c>
      <c r="J42" s="357">
        <f t="shared" si="10"/>
        <v>0</v>
      </c>
      <c r="K42" s="384">
        <v>639201.02</v>
      </c>
    </row>
    <row r="43" spans="1:11" s="6" customFormat="1" ht="31.5" customHeight="1" x14ac:dyDescent="0.25">
      <c r="A43" s="26"/>
      <c r="B43" s="100"/>
      <c r="C43" s="95"/>
      <c r="D43" s="95"/>
      <c r="E43" s="122"/>
      <c r="F43" s="252" t="s">
        <v>306</v>
      </c>
      <c r="G43" s="116">
        <f>G44</f>
        <v>55851616.159999996</v>
      </c>
      <c r="H43" s="297">
        <f>H44</f>
        <v>55851616.159999996</v>
      </c>
      <c r="I43" s="313">
        <f t="shared" ref="I43:I44" si="20">I44</f>
        <v>0</v>
      </c>
      <c r="J43" s="364">
        <f t="shared" si="10"/>
        <v>0</v>
      </c>
    </row>
    <row r="44" spans="1:11" s="6" customFormat="1" ht="51.75" customHeight="1" x14ac:dyDescent="0.25">
      <c r="A44" s="26"/>
      <c r="B44" s="83"/>
      <c r="C44" s="84"/>
      <c r="D44" s="84"/>
      <c r="E44" s="119"/>
      <c r="F44" s="181" t="s">
        <v>307</v>
      </c>
      <c r="G44" s="115">
        <f>G45</f>
        <v>55851616.159999996</v>
      </c>
      <c r="H44" s="296">
        <f>H45</f>
        <v>55851616.159999996</v>
      </c>
      <c r="I44" s="316">
        <f t="shared" si="20"/>
        <v>0</v>
      </c>
      <c r="J44" s="363">
        <f t="shared" si="10"/>
        <v>0</v>
      </c>
    </row>
    <row r="45" spans="1:11" s="6" customFormat="1" ht="16.5" customHeight="1" thickBot="1" x14ac:dyDescent="0.3">
      <c r="A45" s="26"/>
      <c r="B45" s="102" t="s">
        <v>19</v>
      </c>
      <c r="C45" s="103"/>
      <c r="D45" s="103" t="s">
        <v>338</v>
      </c>
      <c r="E45" s="123" t="s">
        <v>15</v>
      </c>
      <c r="F45" s="193"/>
      <c r="G45" s="342">
        <v>55851616.159999996</v>
      </c>
      <c r="H45" s="365">
        <v>55851616.159999996</v>
      </c>
      <c r="I45" s="343">
        <v>0</v>
      </c>
      <c r="J45" s="366">
        <f t="shared" si="10"/>
        <v>0</v>
      </c>
    </row>
    <row r="46" spans="1:11" s="16" customFormat="1" ht="37.5" customHeight="1" thickBot="1" x14ac:dyDescent="0.3">
      <c r="A46" s="130">
        <v>3</v>
      </c>
      <c r="B46" s="64"/>
      <c r="C46" s="65"/>
      <c r="D46" s="65"/>
      <c r="E46" s="132"/>
      <c r="F46" s="245" t="s">
        <v>269</v>
      </c>
      <c r="G46" s="104">
        <f>G47+G50+G60+G69+G72+G83+G122+G131+G134</f>
        <v>591095480.99999988</v>
      </c>
      <c r="H46" s="286">
        <f>H47+H50+H60+H69+H72+H83+H122+H131+H134+H57</f>
        <v>601415085.21999991</v>
      </c>
      <c r="I46" s="286">
        <f>I47+I50+I60+I69+I72+I83+I122+I131+I134+I57</f>
        <v>67774032.969999999</v>
      </c>
      <c r="J46" s="351">
        <f>I46/H46</f>
        <v>0.11269094280401697</v>
      </c>
    </row>
    <row r="47" spans="1:11" s="12" customFormat="1" ht="45" customHeight="1" x14ac:dyDescent="0.25">
      <c r="A47" s="23"/>
      <c r="B47" s="125"/>
      <c r="C47" s="126"/>
      <c r="D47" s="126"/>
      <c r="E47" s="127"/>
      <c r="F47" s="180" t="s">
        <v>208</v>
      </c>
      <c r="G47" s="350">
        <f t="shared" ref="G47:I48" si="21">G48</f>
        <v>2847166.91</v>
      </c>
      <c r="H47" s="367">
        <f t="shared" si="21"/>
        <v>2847166.91</v>
      </c>
      <c r="I47" s="323">
        <f t="shared" si="21"/>
        <v>1080</v>
      </c>
      <c r="J47" s="352">
        <f t="shared" ref="J47:J113" si="22">I47/H47</f>
        <v>3.7932444220490041E-4</v>
      </c>
    </row>
    <row r="48" spans="1:11" s="13" customFormat="1" ht="30" customHeight="1" x14ac:dyDescent="0.25">
      <c r="A48" s="24"/>
      <c r="B48" s="138"/>
      <c r="C48" s="128"/>
      <c r="D48" s="128"/>
      <c r="E48" s="139"/>
      <c r="F48" s="181" t="s">
        <v>28</v>
      </c>
      <c r="G48" s="115">
        <f>G49</f>
        <v>2847166.91</v>
      </c>
      <c r="H48" s="296">
        <f>H49</f>
        <v>2847166.91</v>
      </c>
      <c r="I48" s="316">
        <f t="shared" si="21"/>
        <v>1080</v>
      </c>
      <c r="J48" s="363">
        <f t="shared" si="22"/>
        <v>3.7932444220490041E-4</v>
      </c>
    </row>
    <row r="49" spans="1:11" s="6" customFormat="1" ht="12.75" customHeight="1" x14ac:dyDescent="0.25">
      <c r="A49" s="26"/>
      <c r="B49" s="434" t="s">
        <v>11</v>
      </c>
      <c r="C49" s="431"/>
      <c r="D49" s="431" t="s">
        <v>339</v>
      </c>
      <c r="E49" s="429" t="s">
        <v>15</v>
      </c>
      <c r="F49" s="253"/>
      <c r="G49" s="149">
        <v>2847166.91</v>
      </c>
      <c r="H49" s="299">
        <v>2847166.91</v>
      </c>
      <c r="I49" s="312">
        <v>1080</v>
      </c>
      <c r="J49" s="357">
        <f t="shared" si="22"/>
        <v>3.7932444220490041E-4</v>
      </c>
    </row>
    <row r="50" spans="1:11" s="12" customFormat="1" ht="80.25" customHeight="1" x14ac:dyDescent="0.25">
      <c r="A50" s="23"/>
      <c r="B50" s="141"/>
      <c r="C50" s="129"/>
      <c r="D50" s="129"/>
      <c r="E50" s="142"/>
      <c r="F50" s="185" t="s">
        <v>209</v>
      </c>
      <c r="G50" s="150">
        <f>G51+G53+G55</f>
        <v>55343785.670000002</v>
      </c>
      <c r="H50" s="300">
        <f>H51+H53+H55</f>
        <v>55983785.670000002</v>
      </c>
      <c r="I50" s="310">
        <f t="shared" ref="I50" si="23">I51+I53+I55</f>
        <v>5962559.8899999997</v>
      </c>
      <c r="J50" s="373">
        <f t="shared" si="22"/>
        <v>0.10650512141402316</v>
      </c>
    </row>
    <row r="51" spans="1:11" s="13" customFormat="1" ht="45" customHeight="1" x14ac:dyDescent="0.25">
      <c r="A51" s="24"/>
      <c r="B51" s="138"/>
      <c r="C51" s="128"/>
      <c r="D51" s="128"/>
      <c r="E51" s="139"/>
      <c r="F51" s="181" t="s">
        <v>316</v>
      </c>
      <c r="G51" s="115">
        <f t="shared" ref="G51:I53" si="24">G52</f>
        <v>52169428.670000002</v>
      </c>
      <c r="H51" s="296">
        <f t="shared" si="24"/>
        <v>52389060.789999999</v>
      </c>
      <c r="I51" s="316">
        <f t="shared" si="24"/>
        <v>5618408.6399999997</v>
      </c>
      <c r="J51" s="363">
        <f t="shared" si="22"/>
        <v>0.10724392755428895</v>
      </c>
    </row>
    <row r="52" spans="1:11" s="6" customFormat="1" ht="12.75" customHeight="1" x14ac:dyDescent="0.25">
      <c r="A52" s="26"/>
      <c r="B52" s="17" t="s">
        <v>11</v>
      </c>
      <c r="C52" s="14"/>
      <c r="D52" s="14" t="s">
        <v>340</v>
      </c>
      <c r="E52" s="120" t="s">
        <v>12</v>
      </c>
      <c r="F52" s="171"/>
      <c r="G52" s="108">
        <v>52169428.670000002</v>
      </c>
      <c r="H52" s="290">
        <v>52389060.789999999</v>
      </c>
      <c r="I52" s="312">
        <v>5618408.6399999997</v>
      </c>
      <c r="J52" s="357">
        <f>I52/H52</f>
        <v>0.10724392755428895</v>
      </c>
      <c r="K52" s="384">
        <f>52389060.79-52169428.67</f>
        <v>219632.11999999732</v>
      </c>
    </row>
    <row r="53" spans="1:11" s="13" customFormat="1" ht="60" customHeight="1" x14ac:dyDescent="0.25">
      <c r="A53" s="24"/>
      <c r="B53" s="138"/>
      <c r="C53" s="128"/>
      <c r="D53" s="128"/>
      <c r="E53" s="139"/>
      <c r="F53" s="181" t="s">
        <v>200</v>
      </c>
      <c r="G53" s="115">
        <f t="shared" si="24"/>
        <v>3000000</v>
      </c>
      <c r="H53" s="296">
        <f t="shared" si="24"/>
        <v>3420367.88</v>
      </c>
      <c r="I53" s="316">
        <f t="shared" si="24"/>
        <v>169833</v>
      </c>
      <c r="J53" s="363">
        <f>I53/H53</f>
        <v>4.9653430846742723E-2</v>
      </c>
    </row>
    <row r="54" spans="1:11" s="6" customFormat="1" ht="12.75" customHeight="1" x14ac:dyDescent="0.25">
      <c r="A54" s="26"/>
      <c r="B54" s="17" t="s">
        <v>11</v>
      </c>
      <c r="C54" s="14"/>
      <c r="D54" s="14" t="s">
        <v>341</v>
      </c>
      <c r="E54" s="120" t="s">
        <v>15</v>
      </c>
      <c r="F54" s="171"/>
      <c r="G54" s="108">
        <v>3000000</v>
      </c>
      <c r="H54" s="290">
        <v>3420367.88</v>
      </c>
      <c r="I54" s="312">
        <v>169833</v>
      </c>
      <c r="J54" s="357">
        <f t="shared" si="22"/>
        <v>4.9653430846742723E-2</v>
      </c>
      <c r="K54" s="384">
        <f>3420367.88-3000000</f>
        <v>420367.87999999989</v>
      </c>
    </row>
    <row r="55" spans="1:11" s="13" customFormat="1" ht="45" customHeight="1" x14ac:dyDescent="0.25">
      <c r="A55" s="24"/>
      <c r="B55" s="138"/>
      <c r="C55" s="128"/>
      <c r="D55" s="128"/>
      <c r="E55" s="139"/>
      <c r="F55" s="181" t="s">
        <v>201</v>
      </c>
      <c r="G55" s="115">
        <f t="shared" ref="G55:I55" si="25">G56</f>
        <v>174357</v>
      </c>
      <c r="H55" s="296">
        <f t="shared" si="25"/>
        <v>174357</v>
      </c>
      <c r="I55" s="316">
        <f t="shared" si="25"/>
        <v>174318.25</v>
      </c>
      <c r="J55" s="363">
        <f t="shared" si="22"/>
        <v>0.99977775483634157</v>
      </c>
    </row>
    <row r="56" spans="1:11" s="6" customFormat="1" ht="12.75" customHeight="1" x14ac:dyDescent="0.25">
      <c r="A56" s="26"/>
      <c r="B56" s="17" t="s">
        <v>11</v>
      </c>
      <c r="C56" s="14"/>
      <c r="D56" s="14" t="s">
        <v>342</v>
      </c>
      <c r="E56" s="120" t="s">
        <v>15</v>
      </c>
      <c r="F56" s="171"/>
      <c r="G56" s="108">
        <v>174357</v>
      </c>
      <c r="H56" s="290">
        <v>174357</v>
      </c>
      <c r="I56" s="312">
        <v>174318.25</v>
      </c>
      <c r="J56" s="357">
        <f t="shared" si="22"/>
        <v>0.99977775483634157</v>
      </c>
    </row>
    <row r="57" spans="1:11" s="6" customFormat="1" ht="81" customHeight="1" x14ac:dyDescent="0.25">
      <c r="A57" s="26"/>
      <c r="B57" s="141"/>
      <c r="C57" s="129"/>
      <c r="D57" s="129"/>
      <c r="E57" s="142"/>
      <c r="F57" s="185" t="s">
        <v>483</v>
      </c>
      <c r="G57" s="150"/>
      <c r="H57" s="300">
        <f>H58</f>
        <v>2850000</v>
      </c>
      <c r="I57" s="310">
        <f>I58</f>
        <v>0</v>
      </c>
      <c r="J57" s="373">
        <f t="shared" si="22"/>
        <v>0</v>
      </c>
    </row>
    <row r="58" spans="1:11" s="6" customFormat="1" ht="32.25" customHeight="1" x14ac:dyDescent="0.25">
      <c r="A58" s="26"/>
      <c r="B58" s="138"/>
      <c r="C58" s="128"/>
      <c r="D58" s="128"/>
      <c r="E58" s="139"/>
      <c r="F58" s="181" t="s">
        <v>475</v>
      </c>
      <c r="G58" s="115"/>
      <c r="H58" s="296">
        <f>H59</f>
        <v>2850000</v>
      </c>
      <c r="I58" s="316">
        <f>I59</f>
        <v>0</v>
      </c>
      <c r="J58" s="363">
        <f t="shared" si="22"/>
        <v>0</v>
      </c>
    </row>
    <row r="59" spans="1:11" s="6" customFormat="1" ht="15" customHeight="1" x14ac:dyDescent="0.25">
      <c r="A59" s="26"/>
      <c r="B59" s="17" t="s">
        <v>11</v>
      </c>
      <c r="C59" s="14"/>
      <c r="D59" s="14" t="s">
        <v>484</v>
      </c>
      <c r="E59" s="120" t="s">
        <v>15</v>
      </c>
      <c r="F59" s="184"/>
      <c r="G59" s="108"/>
      <c r="H59" s="290">
        <v>2850000</v>
      </c>
      <c r="I59" s="312">
        <v>0</v>
      </c>
      <c r="J59" s="357">
        <f t="shared" si="22"/>
        <v>0</v>
      </c>
    </row>
    <row r="60" spans="1:11" s="12" customFormat="1" ht="51.75" customHeight="1" x14ac:dyDescent="0.25">
      <c r="A60" s="23"/>
      <c r="B60" s="141"/>
      <c r="C60" s="129"/>
      <c r="D60" s="129"/>
      <c r="E60" s="142"/>
      <c r="F60" s="185" t="s">
        <v>210</v>
      </c>
      <c r="G60" s="150">
        <f t="shared" ref="G60:I60" si="26">G61+G63+G65+G67</f>
        <v>83876578.629999995</v>
      </c>
      <c r="H60" s="300">
        <f t="shared" si="26"/>
        <v>83876578.629999995</v>
      </c>
      <c r="I60" s="310">
        <f t="shared" si="26"/>
        <v>14213373.110000001</v>
      </c>
      <c r="J60" s="373">
        <f t="shared" si="22"/>
        <v>0.16945580449458542</v>
      </c>
    </row>
    <row r="61" spans="1:11" s="13" customFormat="1" ht="21.75" customHeight="1" x14ac:dyDescent="0.25">
      <c r="A61" s="24"/>
      <c r="B61" s="138"/>
      <c r="C61" s="128"/>
      <c r="D61" s="128"/>
      <c r="E61" s="139"/>
      <c r="F61" s="181" t="s">
        <v>29</v>
      </c>
      <c r="G61" s="115">
        <f t="shared" ref="G61:I61" si="27">G62</f>
        <v>69912978.629999995</v>
      </c>
      <c r="H61" s="296">
        <f t="shared" si="27"/>
        <v>69912978.629999995</v>
      </c>
      <c r="I61" s="316">
        <f t="shared" si="27"/>
        <v>11834756.390000001</v>
      </c>
      <c r="J61" s="363">
        <f t="shared" si="22"/>
        <v>0.16927838896169772</v>
      </c>
    </row>
    <row r="62" spans="1:11" s="15" customFormat="1" ht="17.25" customHeight="1" x14ac:dyDescent="0.25">
      <c r="A62" s="26"/>
      <c r="B62" s="17" t="s">
        <v>11</v>
      </c>
      <c r="C62" s="14"/>
      <c r="D62" s="14" t="s">
        <v>344</v>
      </c>
      <c r="E62" s="120" t="s">
        <v>30</v>
      </c>
      <c r="F62" s="184"/>
      <c r="G62" s="108">
        <v>69912978.629999995</v>
      </c>
      <c r="H62" s="290">
        <v>69912978.629999995</v>
      </c>
      <c r="I62" s="312">
        <v>11834756.390000001</v>
      </c>
      <c r="J62" s="357">
        <f t="shared" si="22"/>
        <v>0.16927838896169772</v>
      </c>
    </row>
    <row r="63" spans="1:11" s="13" customFormat="1" ht="65.25" customHeight="1" x14ac:dyDescent="0.25">
      <c r="A63" s="24"/>
      <c r="B63" s="138"/>
      <c r="C63" s="128"/>
      <c r="D63" s="128"/>
      <c r="E63" s="139"/>
      <c r="F63" s="181" t="s">
        <v>259</v>
      </c>
      <c r="G63" s="115">
        <f t="shared" ref="G63:I63" si="28">G64</f>
        <v>12960000</v>
      </c>
      <c r="H63" s="296">
        <f t="shared" si="28"/>
        <v>12960000</v>
      </c>
      <c r="I63" s="316">
        <f t="shared" si="28"/>
        <v>2065000</v>
      </c>
      <c r="J63" s="363">
        <f t="shared" si="22"/>
        <v>0.15933641975308643</v>
      </c>
    </row>
    <row r="64" spans="1:11" s="6" customFormat="1" ht="12.75" customHeight="1" x14ac:dyDescent="0.25">
      <c r="A64" s="26"/>
      <c r="B64" s="17" t="s">
        <v>11</v>
      </c>
      <c r="C64" s="14"/>
      <c r="D64" s="14" t="s">
        <v>345</v>
      </c>
      <c r="E64" s="120" t="s">
        <v>30</v>
      </c>
      <c r="F64" s="171"/>
      <c r="G64" s="108">
        <v>12960000</v>
      </c>
      <c r="H64" s="290">
        <v>12960000</v>
      </c>
      <c r="I64" s="312">
        <v>2065000</v>
      </c>
      <c r="J64" s="357">
        <f t="shared" si="22"/>
        <v>0.15933641975308643</v>
      </c>
    </row>
    <row r="65" spans="1:10" s="13" customFormat="1" ht="65.25" customHeight="1" x14ac:dyDescent="0.25">
      <c r="A65" s="24"/>
      <c r="B65" s="138"/>
      <c r="C65" s="128"/>
      <c r="D65" s="128"/>
      <c r="E65" s="139"/>
      <c r="F65" s="181" t="s">
        <v>260</v>
      </c>
      <c r="G65" s="115">
        <f t="shared" ref="G65:I65" si="29">G66</f>
        <v>307600</v>
      </c>
      <c r="H65" s="296">
        <f t="shared" si="29"/>
        <v>307600</v>
      </c>
      <c r="I65" s="316">
        <f t="shared" si="29"/>
        <v>79616.72</v>
      </c>
      <c r="J65" s="363">
        <f t="shared" si="22"/>
        <v>0.25883198959687909</v>
      </c>
    </row>
    <row r="66" spans="1:10" s="6" customFormat="1" ht="12.75" customHeight="1" x14ac:dyDescent="0.25">
      <c r="A66" s="26"/>
      <c r="B66" s="17" t="s">
        <v>11</v>
      </c>
      <c r="C66" s="14"/>
      <c r="D66" s="14" t="s">
        <v>346</v>
      </c>
      <c r="E66" s="120" t="s">
        <v>64</v>
      </c>
      <c r="F66" s="171"/>
      <c r="G66" s="108">
        <v>307600</v>
      </c>
      <c r="H66" s="290">
        <v>307600</v>
      </c>
      <c r="I66" s="312">
        <v>79616.72</v>
      </c>
      <c r="J66" s="357">
        <f t="shared" si="22"/>
        <v>0.25883198959687909</v>
      </c>
    </row>
    <row r="67" spans="1:10" s="13" customFormat="1" ht="30" customHeight="1" x14ac:dyDescent="0.25">
      <c r="A67" s="24"/>
      <c r="B67" s="138"/>
      <c r="C67" s="128"/>
      <c r="D67" s="128"/>
      <c r="E67" s="139"/>
      <c r="F67" s="181" t="s">
        <v>31</v>
      </c>
      <c r="G67" s="115">
        <f t="shared" ref="G67:I67" si="30">G68</f>
        <v>696000</v>
      </c>
      <c r="H67" s="296">
        <f t="shared" si="30"/>
        <v>696000</v>
      </c>
      <c r="I67" s="316">
        <f t="shared" si="30"/>
        <v>234000</v>
      </c>
      <c r="J67" s="363">
        <f t="shared" si="22"/>
        <v>0.33620689655172414</v>
      </c>
    </row>
    <row r="68" spans="1:10" s="6" customFormat="1" ht="12.75" customHeight="1" x14ac:dyDescent="0.25">
      <c r="A68" s="26"/>
      <c r="B68" s="17" t="s">
        <v>11</v>
      </c>
      <c r="C68" s="14"/>
      <c r="D68" s="14" t="s">
        <v>343</v>
      </c>
      <c r="E68" s="120" t="s">
        <v>30</v>
      </c>
      <c r="F68" s="171"/>
      <c r="G68" s="108">
        <v>696000</v>
      </c>
      <c r="H68" s="290">
        <v>696000</v>
      </c>
      <c r="I68" s="312">
        <v>234000</v>
      </c>
      <c r="J68" s="357">
        <f t="shared" si="22"/>
        <v>0.33620689655172414</v>
      </c>
    </row>
    <row r="69" spans="1:10" s="12" customFormat="1" ht="34.5" customHeight="1" x14ac:dyDescent="0.25">
      <c r="A69" s="23"/>
      <c r="B69" s="141"/>
      <c r="C69" s="129"/>
      <c r="D69" s="129"/>
      <c r="E69" s="142"/>
      <c r="F69" s="185" t="s">
        <v>211</v>
      </c>
      <c r="G69" s="150">
        <f>G70</f>
        <v>65541564</v>
      </c>
      <c r="H69" s="300">
        <f>H70</f>
        <v>65541564</v>
      </c>
      <c r="I69" s="310">
        <f>I70</f>
        <v>0</v>
      </c>
      <c r="J69" s="373">
        <f t="shared" si="22"/>
        <v>0</v>
      </c>
    </row>
    <row r="70" spans="1:10" s="13" customFormat="1" ht="45" customHeight="1" x14ac:dyDescent="0.25">
      <c r="A70" s="24"/>
      <c r="B70" s="138"/>
      <c r="C70" s="128"/>
      <c r="D70" s="128"/>
      <c r="E70" s="139"/>
      <c r="F70" s="181" t="s">
        <v>32</v>
      </c>
      <c r="G70" s="115">
        <f>SUM(G71:G71)</f>
        <v>65541564</v>
      </c>
      <c r="H70" s="296">
        <f>SUM(H71:H71)</f>
        <v>65541564</v>
      </c>
      <c r="I70" s="316">
        <f>SUM(I71:I71)</f>
        <v>0</v>
      </c>
      <c r="J70" s="363">
        <f t="shared" si="22"/>
        <v>0</v>
      </c>
    </row>
    <row r="71" spans="1:10" s="6" customFormat="1" ht="15" customHeight="1" x14ac:dyDescent="0.25">
      <c r="A71" s="26"/>
      <c r="B71" s="17" t="s">
        <v>11</v>
      </c>
      <c r="C71" s="14"/>
      <c r="D71" s="14" t="s">
        <v>347</v>
      </c>
      <c r="E71" s="120" t="s">
        <v>22</v>
      </c>
      <c r="F71" s="254"/>
      <c r="G71" s="108">
        <v>65541564</v>
      </c>
      <c r="H71" s="290">
        <v>65541564</v>
      </c>
      <c r="I71" s="312">
        <v>0</v>
      </c>
      <c r="J71" s="357">
        <f t="shared" si="22"/>
        <v>0</v>
      </c>
    </row>
    <row r="72" spans="1:10" s="12" customFormat="1" ht="30" customHeight="1" x14ac:dyDescent="0.25">
      <c r="A72" s="23"/>
      <c r="B72" s="141"/>
      <c r="C72" s="129"/>
      <c r="D72" s="129"/>
      <c r="E72" s="142"/>
      <c r="F72" s="185" t="s">
        <v>212</v>
      </c>
      <c r="G72" s="150">
        <f>G73+G77+G79+G81</f>
        <v>13633690</v>
      </c>
      <c r="H72" s="300">
        <f>H73+H77+H79+H81</f>
        <v>13633690</v>
      </c>
      <c r="I72" s="310">
        <f t="shared" ref="I72" si="31">I73+I77+I79+I81</f>
        <v>1225671.6200000001</v>
      </c>
      <c r="J72" s="373">
        <f t="shared" si="22"/>
        <v>8.9900211901546845E-2</v>
      </c>
    </row>
    <row r="73" spans="1:10" s="13" customFormat="1" ht="79.5" customHeight="1" x14ac:dyDescent="0.25">
      <c r="A73" s="24"/>
      <c r="B73" s="138"/>
      <c r="C73" s="128"/>
      <c r="D73" s="128"/>
      <c r="E73" s="139"/>
      <c r="F73" s="181" t="s">
        <v>33</v>
      </c>
      <c r="G73" s="115">
        <f>SUM(G74:G76)</f>
        <v>12356566</v>
      </c>
      <c r="H73" s="296">
        <f>SUM(H74:H76)</f>
        <v>12356566</v>
      </c>
      <c r="I73" s="316">
        <f t="shared" ref="I73" si="32">SUM(I74:I76)</f>
        <v>1164044.5900000001</v>
      </c>
      <c r="J73" s="363">
        <f t="shared" si="22"/>
        <v>9.420453789507538E-2</v>
      </c>
    </row>
    <row r="74" spans="1:10" s="6" customFormat="1" ht="12.75" customHeight="1" x14ac:dyDescent="0.25">
      <c r="A74" s="26"/>
      <c r="B74" s="17" t="s">
        <v>11</v>
      </c>
      <c r="C74" s="14"/>
      <c r="D74" s="14" t="s">
        <v>348</v>
      </c>
      <c r="E74" s="120" t="s">
        <v>12</v>
      </c>
      <c r="F74" s="254"/>
      <c r="G74" s="108">
        <v>10109754</v>
      </c>
      <c r="H74" s="290">
        <v>10109754</v>
      </c>
      <c r="I74" s="312">
        <v>935694.68</v>
      </c>
      <c r="J74" s="357">
        <f t="shared" si="22"/>
        <v>9.2553654619093609E-2</v>
      </c>
    </row>
    <row r="75" spans="1:10" s="6" customFormat="1" ht="12.75" customHeight="1" x14ac:dyDescent="0.25">
      <c r="A75" s="26"/>
      <c r="B75" s="17" t="s">
        <v>11</v>
      </c>
      <c r="C75" s="14"/>
      <c r="D75" s="14" t="s">
        <v>349</v>
      </c>
      <c r="E75" s="120" t="s">
        <v>12</v>
      </c>
      <c r="F75" s="254"/>
      <c r="G75" s="108">
        <v>2246612</v>
      </c>
      <c r="H75" s="290">
        <v>2246612</v>
      </c>
      <c r="I75" s="312">
        <v>228349.91</v>
      </c>
      <c r="J75" s="357">
        <f t="shared" si="22"/>
        <v>0.10164189900169678</v>
      </c>
    </row>
    <row r="76" spans="1:10" s="6" customFormat="1" ht="12.75" customHeight="1" x14ac:dyDescent="0.25">
      <c r="A76" s="26"/>
      <c r="B76" s="17" t="s">
        <v>11</v>
      </c>
      <c r="C76" s="14"/>
      <c r="D76" s="14" t="s">
        <v>350</v>
      </c>
      <c r="E76" s="120" t="s">
        <v>15</v>
      </c>
      <c r="F76" s="254"/>
      <c r="G76" s="108">
        <v>200</v>
      </c>
      <c r="H76" s="290">
        <v>200</v>
      </c>
      <c r="I76" s="312">
        <v>0</v>
      </c>
      <c r="J76" s="357">
        <f t="shared" si="22"/>
        <v>0</v>
      </c>
    </row>
    <row r="77" spans="1:10" s="6" customFormat="1" ht="46.5" customHeight="1" x14ac:dyDescent="0.25">
      <c r="A77" s="26"/>
      <c r="B77" s="138"/>
      <c r="C77" s="128"/>
      <c r="D77" s="128"/>
      <c r="E77" s="139"/>
      <c r="F77" s="181" t="s">
        <v>261</v>
      </c>
      <c r="G77" s="115">
        <f>G78</f>
        <v>112331</v>
      </c>
      <c r="H77" s="296">
        <f>H78</f>
        <v>112331</v>
      </c>
      <c r="I77" s="316">
        <f t="shared" ref="I77" si="33">I78</f>
        <v>7846.62</v>
      </c>
      <c r="J77" s="363">
        <f t="shared" si="22"/>
        <v>6.9852667562827708E-2</v>
      </c>
    </row>
    <row r="78" spans="1:10" s="6" customFormat="1" ht="12.75" customHeight="1" x14ac:dyDescent="0.25">
      <c r="A78" s="26"/>
      <c r="B78" s="17" t="s">
        <v>11</v>
      </c>
      <c r="C78" s="14"/>
      <c r="D78" s="14" t="s">
        <v>351</v>
      </c>
      <c r="E78" s="120" t="s">
        <v>176</v>
      </c>
      <c r="F78" s="254"/>
      <c r="G78" s="108">
        <v>112331</v>
      </c>
      <c r="H78" s="290">
        <v>112331</v>
      </c>
      <c r="I78" s="312">
        <v>7846.62</v>
      </c>
      <c r="J78" s="357">
        <f t="shared" si="22"/>
        <v>6.9852667562827708E-2</v>
      </c>
    </row>
    <row r="79" spans="1:10" s="13" customFormat="1" ht="45" customHeight="1" x14ac:dyDescent="0.25">
      <c r="A79" s="24"/>
      <c r="B79" s="138"/>
      <c r="C79" s="128"/>
      <c r="D79" s="128"/>
      <c r="E79" s="139"/>
      <c r="F79" s="181" t="s">
        <v>34</v>
      </c>
      <c r="G79" s="115">
        <f t="shared" ref="G79:I79" si="34">SUM(G80:G80)</f>
        <v>1123306</v>
      </c>
      <c r="H79" s="296">
        <f t="shared" si="34"/>
        <v>1123306</v>
      </c>
      <c r="I79" s="316">
        <f t="shared" si="34"/>
        <v>53780.41</v>
      </c>
      <c r="J79" s="363">
        <f t="shared" si="22"/>
        <v>4.7876900862276174E-2</v>
      </c>
    </row>
    <row r="80" spans="1:10" s="6" customFormat="1" ht="12.75" customHeight="1" x14ac:dyDescent="0.25">
      <c r="A80" s="26"/>
      <c r="B80" s="17" t="s">
        <v>11</v>
      </c>
      <c r="C80" s="14"/>
      <c r="D80" s="14" t="s">
        <v>352</v>
      </c>
      <c r="E80" s="120" t="s">
        <v>12</v>
      </c>
      <c r="F80" s="254"/>
      <c r="G80" s="108">
        <v>1123306</v>
      </c>
      <c r="H80" s="290">
        <v>1123306</v>
      </c>
      <c r="I80" s="312">
        <v>53780.41</v>
      </c>
      <c r="J80" s="357">
        <f t="shared" si="22"/>
        <v>4.7876900862276174E-2</v>
      </c>
    </row>
    <row r="81" spans="1:10" s="13" customFormat="1" ht="45" customHeight="1" x14ac:dyDescent="0.25">
      <c r="A81" s="24"/>
      <c r="B81" s="138"/>
      <c r="C81" s="128"/>
      <c r="D81" s="128"/>
      <c r="E81" s="139"/>
      <c r="F81" s="181" t="s">
        <v>35</v>
      </c>
      <c r="G81" s="115">
        <f t="shared" ref="G81:I81" si="35">G82</f>
        <v>41487</v>
      </c>
      <c r="H81" s="296">
        <f t="shared" si="35"/>
        <v>41487</v>
      </c>
      <c r="I81" s="316">
        <f t="shared" si="35"/>
        <v>0</v>
      </c>
      <c r="J81" s="363">
        <f t="shared" si="22"/>
        <v>0</v>
      </c>
    </row>
    <row r="82" spans="1:10" s="6" customFormat="1" ht="12.75" customHeight="1" x14ac:dyDescent="0.25">
      <c r="A82" s="26"/>
      <c r="B82" s="17" t="s">
        <v>11</v>
      </c>
      <c r="C82" s="14"/>
      <c r="D82" s="14" t="s">
        <v>353</v>
      </c>
      <c r="E82" s="120" t="s">
        <v>15</v>
      </c>
      <c r="F82" s="254"/>
      <c r="G82" s="108">
        <v>41487</v>
      </c>
      <c r="H82" s="290">
        <v>41487</v>
      </c>
      <c r="I82" s="312">
        <v>0</v>
      </c>
      <c r="J82" s="357">
        <f t="shared" si="22"/>
        <v>0</v>
      </c>
    </row>
    <row r="83" spans="1:10" s="12" customFormat="1" ht="18.75" customHeight="1" x14ac:dyDescent="0.25">
      <c r="A83" s="23"/>
      <c r="B83" s="141"/>
      <c r="C83" s="129"/>
      <c r="D83" s="129"/>
      <c r="E83" s="142"/>
      <c r="F83" s="185" t="s">
        <v>37</v>
      </c>
      <c r="G83" s="150">
        <f>G84</f>
        <v>14250000</v>
      </c>
      <c r="H83" s="300">
        <f>H84</f>
        <v>14250000</v>
      </c>
      <c r="I83" s="310">
        <f t="shared" ref="I83" si="36">I84</f>
        <v>0</v>
      </c>
      <c r="J83" s="373">
        <f t="shared" si="22"/>
        <v>0</v>
      </c>
    </row>
    <row r="84" spans="1:10" s="13" customFormat="1" ht="19.5" customHeight="1" x14ac:dyDescent="0.25">
      <c r="A84" s="24"/>
      <c r="B84" s="138"/>
      <c r="C84" s="128"/>
      <c r="D84" s="128"/>
      <c r="E84" s="139"/>
      <c r="F84" s="181" t="s">
        <v>262</v>
      </c>
      <c r="G84" s="115">
        <f>G121</f>
        <v>14250000</v>
      </c>
      <c r="H84" s="296">
        <f>H121</f>
        <v>14250000</v>
      </c>
      <c r="I84" s="316">
        <f t="shared" ref="I84" si="37">I121</f>
        <v>0</v>
      </c>
      <c r="J84" s="363">
        <f t="shared" si="22"/>
        <v>0</v>
      </c>
    </row>
    <row r="85" spans="1:10" s="20" customFormat="1" ht="12.75" hidden="1" customHeight="1" x14ac:dyDescent="0.25">
      <c r="A85" s="26"/>
      <c r="B85" s="533" t="s">
        <v>11</v>
      </c>
      <c r="C85" s="517" t="s">
        <v>38</v>
      </c>
      <c r="D85" s="517" t="s">
        <v>39</v>
      </c>
      <c r="E85" s="518" t="s">
        <v>13</v>
      </c>
      <c r="F85" s="191"/>
      <c r="G85" s="108"/>
      <c r="H85" s="290"/>
      <c r="I85" s="312"/>
      <c r="J85" s="357" t="e">
        <f t="shared" si="22"/>
        <v>#DIV/0!</v>
      </c>
    </row>
    <row r="86" spans="1:10" s="20" customFormat="1" ht="12.75" hidden="1" customHeight="1" x14ac:dyDescent="0.25">
      <c r="A86" s="26"/>
      <c r="B86" s="532"/>
      <c r="C86" s="506"/>
      <c r="D86" s="506"/>
      <c r="E86" s="509"/>
      <c r="F86" s="254" t="s">
        <v>7</v>
      </c>
      <c r="G86" s="108"/>
      <c r="H86" s="290"/>
      <c r="I86" s="312"/>
      <c r="J86" s="357" t="e">
        <f t="shared" si="22"/>
        <v>#DIV/0!</v>
      </c>
    </row>
    <row r="87" spans="1:10" s="20" customFormat="1" ht="12.75" hidden="1" customHeight="1" x14ac:dyDescent="0.25">
      <c r="A87" s="26"/>
      <c r="B87" s="531"/>
      <c r="C87" s="507"/>
      <c r="D87" s="507"/>
      <c r="E87" s="510"/>
      <c r="F87" s="254" t="s">
        <v>25</v>
      </c>
      <c r="G87" s="108"/>
      <c r="H87" s="290"/>
      <c r="I87" s="312"/>
      <c r="J87" s="357" t="e">
        <f t="shared" si="22"/>
        <v>#DIV/0!</v>
      </c>
    </row>
    <row r="88" spans="1:10" s="20" customFormat="1" ht="12.75" hidden="1" customHeight="1" x14ac:dyDescent="0.25">
      <c r="A88" s="26"/>
      <c r="B88" s="502" t="s">
        <v>11</v>
      </c>
      <c r="C88" s="505" t="s">
        <v>38</v>
      </c>
      <c r="D88" s="505" t="s">
        <v>40</v>
      </c>
      <c r="E88" s="508" t="s">
        <v>13</v>
      </c>
      <c r="F88" s="191"/>
      <c r="G88" s="108"/>
      <c r="H88" s="290"/>
      <c r="I88" s="312"/>
      <c r="J88" s="357" t="e">
        <f t="shared" si="22"/>
        <v>#DIV/0!</v>
      </c>
    </row>
    <row r="89" spans="1:10" s="20" customFormat="1" ht="12.75" hidden="1" customHeight="1" x14ac:dyDescent="0.25">
      <c r="A89" s="26"/>
      <c r="B89" s="503"/>
      <c r="C89" s="506"/>
      <c r="D89" s="506"/>
      <c r="E89" s="509"/>
      <c r="F89" s="254" t="s">
        <v>7</v>
      </c>
      <c r="G89" s="108"/>
      <c r="H89" s="290"/>
      <c r="I89" s="312"/>
      <c r="J89" s="357" t="e">
        <f t="shared" si="22"/>
        <v>#DIV/0!</v>
      </c>
    </row>
    <row r="90" spans="1:10" s="20" customFormat="1" ht="12.75" hidden="1" customHeight="1" x14ac:dyDescent="0.25">
      <c r="A90" s="26"/>
      <c r="B90" s="504"/>
      <c r="C90" s="507"/>
      <c r="D90" s="507"/>
      <c r="E90" s="510"/>
      <c r="F90" s="254" t="s">
        <v>25</v>
      </c>
      <c r="G90" s="108"/>
      <c r="H90" s="290"/>
      <c r="I90" s="312"/>
      <c r="J90" s="357" t="e">
        <f t="shared" si="22"/>
        <v>#DIV/0!</v>
      </c>
    </row>
    <row r="91" spans="1:10" s="20" customFormat="1" ht="12.75" hidden="1" customHeight="1" x14ac:dyDescent="0.25">
      <c r="A91" s="26"/>
      <c r="B91" s="502" t="s">
        <v>11</v>
      </c>
      <c r="C91" s="505" t="s">
        <v>38</v>
      </c>
      <c r="D91" s="505" t="s">
        <v>41</v>
      </c>
      <c r="E91" s="508" t="s">
        <v>13</v>
      </c>
      <c r="F91" s="191"/>
      <c r="G91" s="108"/>
      <c r="H91" s="290"/>
      <c r="I91" s="312"/>
      <c r="J91" s="357" t="e">
        <f t="shared" si="22"/>
        <v>#DIV/0!</v>
      </c>
    </row>
    <row r="92" spans="1:10" s="20" customFormat="1" ht="12.75" hidden="1" customHeight="1" x14ac:dyDescent="0.25">
      <c r="A92" s="26"/>
      <c r="B92" s="503"/>
      <c r="C92" s="506"/>
      <c r="D92" s="506"/>
      <c r="E92" s="509"/>
      <c r="F92" s="254" t="s">
        <v>7</v>
      </c>
      <c r="G92" s="108"/>
      <c r="H92" s="290"/>
      <c r="I92" s="312"/>
      <c r="J92" s="357" t="e">
        <f t="shared" si="22"/>
        <v>#DIV/0!</v>
      </c>
    </row>
    <row r="93" spans="1:10" s="20" customFormat="1" ht="12.75" hidden="1" customHeight="1" x14ac:dyDescent="0.25">
      <c r="A93" s="26"/>
      <c r="B93" s="504"/>
      <c r="C93" s="507"/>
      <c r="D93" s="507"/>
      <c r="E93" s="510"/>
      <c r="F93" s="254" t="s">
        <v>25</v>
      </c>
      <c r="G93" s="108"/>
      <c r="H93" s="290"/>
      <c r="I93" s="312"/>
      <c r="J93" s="357" t="e">
        <f t="shared" si="22"/>
        <v>#DIV/0!</v>
      </c>
    </row>
    <row r="94" spans="1:10" s="20" customFormat="1" ht="12.75" hidden="1" customHeight="1" x14ac:dyDescent="0.25">
      <c r="A94" s="26"/>
      <c r="B94" s="502" t="s">
        <v>11</v>
      </c>
      <c r="C94" s="505" t="s">
        <v>38</v>
      </c>
      <c r="D94" s="505" t="s">
        <v>42</v>
      </c>
      <c r="E94" s="508" t="s">
        <v>13</v>
      </c>
      <c r="F94" s="191"/>
      <c r="G94" s="108"/>
      <c r="H94" s="290"/>
      <c r="I94" s="312"/>
      <c r="J94" s="357" t="e">
        <f t="shared" si="22"/>
        <v>#DIV/0!</v>
      </c>
    </row>
    <row r="95" spans="1:10" s="20" customFormat="1" ht="12.75" hidden="1" customHeight="1" x14ac:dyDescent="0.25">
      <c r="A95" s="26"/>
      <c r="B95" s="503"/>
      <c r="C95" s="506"/>
      <c r="D95" s="506"/>
      <c r="E95" s="509"/>
      <c r="F95" s="254" t="s">
        <v>7</v>
      </c>
      <c r="G95" s="108"/>
      <c r="H95" s="290"/>
      <c r="I95" s="312"/>
      <c r="J95" s="357" t="e">
        <f t="shared" si="22"/>
        <v>#DIV/0!</v>
      </c>
    </row>
    <row r="96" spans="1:10" s="20" customFormat="1" ht="12.75" hidden="1" customHeight="1" x14ac:dyDescent="0.25">
      <c r="A96" s="26"/>
      <c r="B96" s="504"/>
      <c r="C96" s="507"/>
      <c r="D96" s="507"/>
      <c r="E96" s="510"/>
      <c r="F96" s="254" t="s">
        <v>25</v>
      </c>
      <c r="G96" s="108"/>
      <c r="H96" s="290"/>
      <c r="I96" s="312"/>
      <c r="J96" s="357" t="e">
        <f t="shared" si="22"/>
        <v>#DIV/0!</v>
      </c>
    </row>
    <row r="97" spans="1:10" s="20" customFormat="1" ht="12.75" hidden="1" customHeight="1" x14ac:dyDescent="0.25">
      <c r="A97" s="26"/>
      <c r="B97" s="502" t="s">
        <v>11</v>
      </c>
      <c r="C97" s="505" t="s">
        <v>38</v>
      </c>
      <c r="D97" s="505" t="s">
        <v>43</v>
      </c>
      <c r="E97" s="508" t="s">
        <v>13</v>
      </c>
      <c r="F97" s="191"/>
      <c r="G97" s="108"/>
      <c r="H97" s="290"/>
      <c r="I97" s="312"/>
      <c r="J97" s="357" t="e">
        <f t="shared" si="22"/>
        <v>#DIV/0!</v>
      </c>
    </row>
    <row r="98" spans="1:10" s="20" customFormat="1" ht="12.75" hidden="1" customHeight="1" x14ac:dyDescent="0.25">
      <c r="A98" s="26"/>
      <c r="B98" s="503"/>
      <c r="C98" s="506"/>
      <c r="D98" s="506"/>
      <c r="E98" s="509"/>
      <c r="F98" s="254" t="s">
        <v>7</v>
      </c>
      <c r="G98" s="108"/>
      <c r="H98" s="290"/>
      <c r="I98" s="312"/>
      <c r="J98" s="357" t="e">
        <f t="shared" si="22"/>
        <v>#DIV/0!</v>
      </c>
    </row>
    <row r="99" spans="1:10" s="20" customFormat="1" ht="12.75" hidden="1" customHeight="1" x14ac:dyDescent="0.25">
      <c r="A99" s="26"/>
      <c r="B99" s="504"/>
      <c r="C99" s="507"/>
      <c r="D99" s="507"/>
      <c r="E99" s="510"/>
      <c r="F99" s="254" t="s">
        <v>25</v>
      </c>
      <c r="G99" s="108"/>
      <c r="H99" s="290"/>
      <c r="I99" s="312"/>
      <c r="J99" s="357" t="e">
        <f t="shared" si="22"/>
        <v>#DIV/0!</v>
      </c>
    </row>
    <row r="100" spans="1:10" s="20" customFormat="1" ht="12.75" hidden="1" customHeight="1" x14ac:dyDescent="0.25">
      <c r="A100" s="26"/>
      <c r="B100" s="502" t="s">
        <v>11</v>
      </c>
      <c r="C100" s="505" t="s">
        <v>38</v>
      </c>
      <c r="D100" s="505" t="s">
        <v>44</v>
      </c>
      <c r="E100" s="508" t="s">
        <v>13</v>
      </c>
      <c r="F100" s="191"/>
      <c r="G100" s="108"/>
      <c r="H100" s="290"/>
      <c r="I100" s="312"/>
      <c r="J100" s="357" t="e">
        <f t="shared" si="22"/>
        <v>#DIV/0!</v>
      </c>
    </row>
    <row r="101" spans="1:10" s="20" customFormat="1" ht="12.75" hidden="1" customHeight="1" x14ac:dyDescent="0.25">
      <c r="A101" s="26"/>
      <c r="B101" s="503"/>
      <c r="C101" s="506"/>
      <c r="D101" s="506"/>
      <c r="E101" s="509"/>
      <c r="F101" s="254" t="s">
        <v>7</v>
      </c>
      <c r="G101" s="108"/>
      <c r="H101" s="290"/>
      <c r="I101" s="312"/>
      <c r="J101" s="357" t="e">
        <f t="shared" si="22"/>
        <v>#DIV/0!</v>
      </c>
    </row>
    <row r="102" spans="1:10" s="20" customFormat="1" ht="12.75" hidden="1" customHeight="1" x14ac:dyDescent="0.25">
      <c r="A102" s="26"/>
      <c r="B102" s="504"/>
      <c r="C102" s="507"/>
      <c r="D102" s="507"/>
      <c r="E102" s="510"/>
      <c r="F102" s="254" t="s">
        <v>25</v>
      </c>
      <c r="G102" s="108"/>
      <c r="H102" s="290"/>
      <c r="I102" s="312"/>
      <c r="J102" s="357" t="e">
        <f t="shared" si="22"/>
        <v>#DIV/0!</v>
      </c>
    </row>
    <row r="103" spans="1:10" s="20" customFormat="1" ht="12.75" hidden="1" customHeight="1" x14ac:dyDescent="0.25">
      <c r="A103" s="26"/>
      <c r="B103" s="502" t="s">
        <v>11</v>
      </c>
      <c r="C103" s="505" t="s">
        <v>38</v>
      </c>
      <c r="D103" s="505" t="s">
        <v>45</v>
      </c>
      <c r="E103" s="508" t="s">
        <v>13</v>
      </c>
      <c r="F103" s="191"/>
      <c r="G103" s="108"/>
      <c r="H103" s="290"/>
      <c r="I103" s="312"/>
      <c r="J103" s="357" t="e">
        <f t="shared" si="22"/>
        <v>#DIV/0!</v>
      </c>
    </row>
    <row r="104" spans="1:10" s="20" customFormat="1" ht="12.75" hidden="1" customHeight="1" x14ac:dyDescent="0.25">
      <c r="A104" s="26"/>
      <c r="B104" s="503"/>
      <c r="C104" s="506"/>
      <c r="D104" s="506"/>
      <c r="E104" s="509"/>
      <c r="F104" s="254" t="s">
        <v>7</v>
      </c>
      <c r="G104" s="108"/>
      <c r="H104" s="290"/>
      <c r="I104" s="312"/>
      <c r="J104" s="357" t="e">
        <f t="shared" si="22"/>
        <v>#DIV/0!</v>
      </c>
    </row>
    <row r="105" spans="1:10" s="20" customFormat="1" ht="12.75" hidden="1" customHeight="1" x14ac:dyDescent="0.25">
      <c r="A105" s="26"/>
      <c r="B105" s="504"/>
      <c r="C105" s="507"/>
      <c r="D105" s="507"/>
      <c r="E105" s="510"/>
      <c r="F105" s="254" t="s">
        <v>25</v>
      </c>
      <c r="G105" s="108"/>
      <c r="H105" s="290"/>
      <c r="I105" s="312"/>
      <c r="J105" s="357" t="e">
        <f t="shared" si="22"/>
        <v>#DIV/0!</v>
      </c>
    </row>
    <row r="106" spans="1:10" s="20" customFormat="1" ht="12.75" hidden="1" customHeight="1" x14ac:dyDescent="0.25">
      <c r="A106" s="26"/>
      <c r="B106" s="502" t="s">
        <v>11</v>
      </c>
      <c r="C106" s="505" t="s">
        <v>38</v>
      </c>
      <c r="D106" s="505" t="s">
        <v>46</v>
      </c>
      <c r="E106" s="508" t="s">
        <v>13</v>
      </c>
      <c r="F106" s="191"/>
      <c r="G106" s="108"/>
      <c r="H106" s="290"/>
      <c r="I106" s="312"/>
      <c r="J106" s="357" t="e">
        <f t="shared" si="22"/>
        <v>#DIV/0!</v>
      </c>
    </row>
    <row r="107" spans="1:10" s="20" customFormat="1" ht="12.75" hidden="1" customHeight="1" x14ac:dyDescent="0.25">
      <c r="A107" s="26"/>
      <c r="B107" s="503"/>
      <c r="C107" s="506"/>
      <c r="D107" s="506"/>
      <c r="E107" s="509"/>
      <c r="F107" s="254" t="s">
        <v>7</v>
      </c>
      <c r="G107" s="108"/>
      <c r="H107" s="290"/>
      <c r="I107" s="312"/>
      <c r="J107" s="357" t="e">
        <f t="shared" si="22"/>
        <v>#DIV/0!</v>
      </c>
    </row>
    <row r="108" spans="1:10" s="20" customFormat="1" ht="12.75" hidden="1" customHeight="1" x14ac:dyDescent="0.25">
      <c r="A108" s="26"/>
      <c r="B108" s="504"/>
      <c r="C108" s="507"/>
      <c r="D108" s="507"/>
      <c r="E108" s="510"/>
      <c r="F108" s="254" t="s">
        <v>25</v>
      </c>
      <c r="G108" s="108"/>
      <c r="H108" s="290"/>
      <c r="I108" s="312"/>
      <c r="J108" s="357" t="e">
        <f t="shared" si="22"/>
        <v>#DIV/0!</v>
      </c>
    </row>
    <row r="109" spans="1:10" s="20" customFormat="1" ht="12.75" hidden="1" customHeight="1" x14ac:dyDescent="0.25">
      <c r="A109" s="26"/>
      <c r="B109" s="511" t="s">
        <v>11</v>
      </c>
      <c r="C109" s="505" t="s">
        <v>38</v>
      </c>
      <c r="D109" s="505" t="s">
        <v>47</v>
      </c>
      <c r="E109" s="508" t="s">
        <v>13</v>
      </c>
      <c r="F109" s="191"/>
      <c r="G109" s="108"/>
      <c r="H109" s="290"/>
      <c r="I109" s="312"/>
      <c r="J109" s="357" t="e">
        <f t="shared" si="22"/>
        <v>#DIV/0!</v>
      </c>
    </row>
    <row r="110" spans="1:10" s="20" customFormat="1" ht="12.75" hidden="1" customHeight="1" x14ac:dyDescent="0.25">
      <c r="A110" s="26"/>
      <c r="B110" s="512"/>
      <c r="C110" s="506"/>
      <c r="D110" s="506"/>
      <c r="E110" s="509"/>
      <c r="F110" s="182" t="s">
        <v>7</v>
      </c>
      <c r="G110" s="108"/>
      <c r="H110" s="290"/>
      <c r="I110" s="312"/>
      <c r="J110" s="357" t="e">
        <f t="shared" si="22"/>
        <v>#DIV/0!</v>
      </c>
    </row>
    <row r="111" spans="1:10" s="6" customFormat="1" ht="12.75" hidden="1" customHeight="1" x14ac:dyDescent="0.25">
      <c r="A111" s="26"/>
      <c r="B111" s="513"/>
      <c r="C111" s="514"/>
      <c r="D111" s="514"/>
      <c r="E111" s="515"/>
      <c r="F111" s="254" t="s">
        <v>25</v>
      </c>
      <c r="G111" s="108"/>
      <c r="H111" s="290"/>
      <c r="I111" s="312"/>
      <c r="J111" s="357" t="e">
        <f t="shared" si="22"/>
        <v>#DIV/0!</v>
      </c>
    </row>
    <row r="112" spans="1:10" s="20" customFormat="1" ht="12.75" hidden="1" customHeight="1" x14ac:dyDescent="0.25">
      <c r="A112" s="26"/>
      <c r="B112" s="516" t="s">
        <v>11</v>
      </c>
      <c r="C112" s="517" t="s">
        <v>38</v>
      </c>
      <c r="D112" s="517" t="s">
        <v>48</v>
      </c>
      <c r="E112" s="518" t="s">
        <v>13</v>
      </c>
      <c r="F112" s="191"/>
      <c r="G112" s="108"/>
      <c r="H112" s="290"/>
      <c r="I112" s="312"/>
      <c r="J112" s="357" t="e">
        <f t="shared" si="22"/>
        <v>#DIV/0!</v>
      </c>
    </row>
    <row r="113" spans="1:11" s="20" customFormat="1" ht="12.75" hidden="1" customHeight="1" x14ac:dyDescent="0.25">
      <c r="A113" s="26"/>
      <c r="B113" s="512"/>
      <c r="C113" s="506"/>
      <c r="D113" s="506"/>
      <c r="E113" s="509"/>
      <c r="F113" s="182" t="s">
        <v>7</v>
      </c>
      <c r="G113" s="108"/>
      <c r="H113" s="290"/>
      <c r="I113" s="312"/>
      <c r="J113" s="357" t="e">
        <f t="shared" si="22"/>
        <v>#DIV/0!</v>
      </c>
    </row>
    <row r="114" spans="1:11" s="6" customFormat="1" ht="12.75" hidden="1" customHeight="1" x14ac:dyDescent="0.25">
      <c r="A114" s="26"/>
      <c r="B114" s="513"/>
      <c r="C114" s="514"/>
      <c r="D114" s="514"/>
      <c r="E114" s="515"/>
      <c r="F114" s="254" t="s">
        <v>25</v>
      </c>
      <c r="G114" s="108"/>
      <c r="H114" s="290"/>
      <c r="I114" s="312"/>
      <c r="J114" s="357" t="e">
        <f t="shared" ref="J114:J137" si="38">I114/H114</f>
        <v>#DIV/0!</v>
      </c>
    </row>
    <row r="115" spans="1:11" s="20" customFormat="1" ht="12.75" hidden="1" customHeight="1" x14ac:dyDescent="0.25">
      <c r="A115" s="26"/>
      <c r="B115" s="516" t="s">
        <v>11</v>
      </c>
      <c r="C115" s="517" t="s">
        <v>38</v>
      </c>
      <c r="D115" s="517" t="s">
        <v>49</v>
      </c>
      <c r="E115" s="518" t="s">
        <v>13</v>
      </c>
      <c r="F115" s="191"/>
      <c r="G115" s="108"/>
      <c r="H115" s="290"/>
      <c r="I115" s="312"/>
      <c r="J115" s="357" t="e">
        <f t="shared" si="38"/>
        <v>#DIV/0!</v>
      </c>
    </row>
    <row r="116" spans="1:11" s="20" customFormat="1" ht="12.75" hidden="1" customHeight="1" x14ac:dyDescent="0.25">
      <c r="A116" s="26"/>
      <c r="B116" s="512"/>
      <c r="C116" s="506"/>
      <c r="D116" s="506"/>
      <c r="E116" s="509"/>
      <c r="F116" s="182" t="s">
        <v>7</v>
      </c>
      <c r="G116" s="108"/>
      <c r="H116" s="290"/>
      <c r="I116" s="312"/>
      <c r="J116" s="357" t="e">
        <f t="shared" si="38"/>
        <v>#DIV/0!</v>
      </c>
    </row>
    <row r="117" spans="1:11" s="6" customFormat="1" ht="12.75" hidden="1" customHeight="1" x14ac:dyDescent="0.25">
      <c r="A117" s="26"/>
      <c r="B117" s="513"/>
      <c r="C117" s="514"/>
      <c r="D117" s="514"/>
      <c r="E117" s="515"/>
      <c r="F117" s="254" t="s">
        <v>25</v>
      </c>
      <c r="G117" s="108"/>
      <c r="H117" s="290"/>
      <c r="I117" s="312"/>
      <c r="J117" s="357" t="e">
        <f t="shared" si="38"/>
        <v>#DIV/0!</v>
      </c>
    </row>
    <row r="118" spans="1:11" s="20" customFormat="1" ht="12.75" hidden="1" customHeight="1" x14ac:dyDescent="0.25">
      <c r="A118" s="26"/>
      <c r="B118" s="516" t="s">
        <v>11</v>
      </c>
      <c r="C118" s="517" t="s">
        <v>38</v>
      </c>
      <c r="D118" s="517" t="s">
        <v>50</v>
      </c>
      <c r="E118" s="518" t="s">
        <v>13</v>
      </c>
      <c r="F118" s="191"/>
      <c r="G118" s="108"/>
      <c r="H118" s="290"/>
      <c r="I118" s="312"/>
      <c r="J118" s="357" t="e">
        <f t="shared" si="38"/>
        <v>#DIV/0!</v>
      </c>
    </row>
    <row r="119" spans="1:11" s="20" customFormat="1" ht="12.75" hidden="1" customHeight="1" x14ac:dyDescent="0.25">
      <c r="A119" s="26"/>
      <c r="B119" s="512"/>
      <c r="C119" s="506"/>
      <c r="D119" s="506"/>
      <c r="E119" s="509"/>
      <c r="F119" s="182" t="s">
        <v>7</v>
      </c>
      <c r="G119" s="108"/>
      <c r="H119" s="290"/>
      <c r="I119" s="312"/>
      <c r="J119" s="357" t="e">
        <f t="shared" si="38"/>
        <v>#DIV/0!</v>
      </c>
    </row>
    <row r="120" spans="1:11" s="6" customFormat="1" ht="12.75" hidden="1" customHeight="1" x14ac:dyDescent="0.25">
      <c r="A120" s="26"/>
      <c r="B120" s="528"/>
      <c r="C120" s="507"/>
      <c r="D120" s="507"/>
      <c r="E120" s="510"/>
      <c r="F120" s="254" t="s">
        <v>25</v>
      </c>
      <c r="G120" s="108"/>
      <c r="H120" s="290"/>
      <c r="I120" s="312"/>
      <c r="J120" s="357" t="e">
        <f t="shared" si="38"/>
        <v>#DIV/0!</v>
      </c>
    </row>
    <row r="121" spans="1:11" s="20" customFormat="1" ht="17.25" customHeight="1" thickBot="1" x14ac:dyDescent="0.3">
      <c r="A121" s="26"/>
      <c r="B121" s="440" t="s">
        <v>11</v>
      </c>
      <c r="C121" s="442"/>
      <c r="D121" s="442" t="s">
        <v>354</v>
      </c>
      <c r="E121" s="443" t="s">
        <v>15</v>
      </c>
      <c r="F121" s="255"/>
      <c r="G121" s="107">
        <v>14250000</v>
      </c>
      <c r="H121" s="289">
        <v>14250000</v>
      </c>
      <c r="I121" s="332">
        <v>0</v>
      </c>
      <c r="J121" s="354">
        <f t="shared" si="38"/>
        <v>0</v>
      </c>
    </row>
    <row r="122" spans="1:11" s="6" customFormat="1" ht="37.5" customHeight="1" thickBot="1" x14ac:dyDescent="0.3">
      <c r="A122" s="26"/>
      <c r="B122" s="66"/>
      <c r="C122" s="67"/>
      <c r="D122" s="67"/>
      <c r="E122" s="68"/>
      <c r="F122" s="190" t="s">
        <v>258</v>
      </c>
      <c r="G122" s="105">
        <f>G123</f>
        <v>317622885.14999998</v>
      </c>
      <c r="H122" s="287">
        <f>H123</f>
        <v>324452489.37</v>
      </c>
      <c r="I122" s="326">
        <f t="shared" ref="I122" si="39">I123</f>
        <v>42254683.399999991</v>
      </c>
      <c r="J122" s="355">
        <f t="shared" si="38"/>
        <v>0.13023380859874828</v>
      </c>
    </row>
    <row r="123" spans="1:11" s="6" customFormat="1" ht="32.25" customHeight="1" x14ac:dyDescent="0.25">
      <c r="A123" s="26"/>
      <c r="B123" s="146"/>
      <c r="C123" s="147"/>
      <c r="D123" s="147"/>
      <c r="E123" s="148"/>
      <c r="F123" s="170" t="s">
        <v>263</v>
      </c>
      <c r="G123" s="151">
        <f>SUM(G124:G130)</f>
        <v>317622885.14999998</v>
      </c>
      <c r="H123" s="178">
        <f>SUM(H124:H130)</f>
        <v>324452489.37</v>
      </c>
      <c r="I123" s="344">
        <f t="shared" ref="I123" si="40">SUM(I124:I130)</f>
        <v>42254683.399999991</v>
      </c>
      <c r="J123" s="374">
        <f t="shared" si="38"/>
        <v>0.13023380859874828</v>
      </c>
    </row>
    <row r="124" spans="1:11" s="6" customFormat="1" ht="12.75" customHeight="1" x14ac:dyDescent="0.25">
      <c r="A124" s="26"/>
      <c r="B124" s="17" t="s">
        <v>11</v>
      </c>
      <c r="C124" s="14"/>
      <c r="D124" s="14" t="s">
        <v>355</v>
      </c>
      <c r="E124" s="120" t="s">
        <v>176</v>
      </c>
      <c r="F124" s="171"/>
      <c r="G124" s="108">
        <v>6775713.4100000001</v>
      </c>
      <c r="H124" s="290">
        <v>6775713.4100000001</v>
      </c>
      <c r="I124" s="312">
        <v>506143.55</v>
      </c>
      <c r="J124" s="357">
        <f t="shared" si="38"/>
        <v>7.4699669152624326E-2</v>
      </c>
    </row>
    <row r="125" spans="1:11" s="6" customFormat="1" ht="12.75" customHeight="1" x14ac:dyDescent="0.25">
      <c r="A125" s="26"/>
      <c r="B125" s="17" t="s">
        <v>11</v>
      </c>
      <c r="C125" s="14"/>
      <c r="D125" s="14" t="s">
        <v>356</v>
      </c>
      <c r="E125" s="120" t="s">
        <v>12</v>
      </c>
      <c r="F125" s="171"/>
      <c r="G125" s="108">
        <v>246929220.09999999</v>
      </c>
      <c r="H125" s="290">
        <v>253758824.31999999</v>
      </c>
      <c r="I125" s="312">
        <v>34409247.159999996</v>
      </c>
      <c r="J125" s="357">
        <f t="shared" si="38"/>
        <v>0.13559822895699014</v>
      </c>
      <c r="K125" s="384">
        <f>253758824.32-246929220.1</f>
        <v>6829604.2199999988</v>
      </c>
    </row>
    <row r="126" spans="1:11" s="6" customFormat="1" ht="12.75" customHeight="1" x14ac:dyDescent="0.25">
      <c r="A126" s="26"/>
      <c r="B126" s="17" t="s">
        <v>11</v>
      </c>
      <c r="C126" s="14"/>
      <c r="D126" s="14" t="s">
        <v>357</v>
      </c>
      <c r="E126" s="120" t="s">
        <v>26</v>
      </c>
      <c r="F126" s="171"/>
      <c r="G126" s="108">
        <v>314110</v>
      </c>
      <c r="H126" s="290">
        <v>314110</v>
      </c>
      <c r="I126" s="312">
        <v>0</v>
      </c>
      <c r="J126" s="357">
        <f t="shared" si="38"/>
        <v>0</v>
      </c>
    </row>
    <row r="127" spans="1:11" s="6" customFormat="1" ht="12.75" customHeight="1" x14ac:dyDescent="0.25">
      <c r="A127" s="26"/>
      <c r="B127" s="17" t="s">
        <v>11</v>
      </c>
      <c r="C127" s="14"/>
      <c r="D127" s="14" t="s">
        <v>358</v>
      </c>
      <c r="E127" s="120" t="s">
        <v>26</v>
      </c>
      <c r="F127" s="171"/>
      <c r="G127" s="108">
        <v>62855841.640000001</v>
      </c>
      <c r="H127" s="290">
        <v>62855841.640000001</v>
      </c>
      <c r="I127" s="312">
        <v>7285727.6900000004</v>
      </c>
      <c r="J127" s="357">
        <f>I127/H127</f>
        <v>0.11591170366834341</v>
      </c>
    </row>
    <row r="128" spans="1:11" s="6" customFormat="1" ht="12.75" customHeight="1" x14ac:dyDescent="0.25">
      <c r="A128" s="26"/>
      <c r="B128" s="17" t="s">
        <v>11</v>
      </c>
      <c r="C128" s="14"/>
      <c r="D128" s="14" t="s">
        <v>359</v>
      </c>
      <c r="E128" s="120" t="s">
        <v>15</v>
      </c>
      <c r="F128" s="171"/>
      <c r="G128" s="108">
        <v>188000</v>
      </c>
      <c r="H128" s="290">
        <v>188000</v>
      </c>
      <c r="I128" s="312">
        <v>53565</v>
      </c>
      <c r="J128" s="357">
        <f t="shared" si="38"/>
        <v>0.28492021276595747</v>
      </c>
    </row>
    <row r="129" spans="1:10" s="6" customFormat="1" ht="12.75" customHeight="1" x14ac:dyDescent="0.25">
      <c r="A129" s="26"/>
      <c r="B129" s="17" t="s">
        <v>11</v>
      </c>
      <c r="C129" s="14"/>
      <c r="D129" s="14" t="s">
        <v>360</v>
      </c>
      <c r="E129" s="120" t="s">
        <v>15</v>
      </c>
      <c r="F129" s="171" t="s">
        <v>8</v>
      </c>
      <c r="G129" s="108">
        <v>250000</v>
      </c>
      <c r="H129" s="290">
        <v>250000</v>
      </c>
      <c r="I129" s="312">
        <v>0</v>
      </c>
      <c r="J129" s="357">
        <f t="shared" si="38"/>
        <v>0</v>
      </c>
    </row>
    <row r="130" spans="1:10" s="6" customFormat="1" ht="12.75" customHeight="1" thickBot="1" x14ac:dyDescent="0.3">
      <c r="A130" s="26"/>
      <c r="B130" s="440" t="s">
        <v>11</v>
      </c>
      <c r="C130" s="442"/>
      <c r="D130" s="442" t="s">
        <v>361</v>
      </c>
      <c r="E130" s="443" t="s">
        <v>15</v>
      </c>
      <c r="F130" s="256"/>
      <c r="G130" s="107">
        <v>310000</v>
      </c>
      <c r="H130" s="289">
        <v>310000</v>
      </c>
      <c r="I130" s="332">
        <v>0</v>
      </c>
      <c r="J130" s="354">
        <f t="shared" si="38"/>
        <v>0</v>
      </c>
    </row>
    <row r="131" spans="1:10" s="6" customFormat="1" ht="34.5" customHeight="1" thickBot="1" x14ac:dyDescent="0.3">
      <c r="A131" s="26"/>
      <c r="B131" s="66"/>
      <c r="C131" s="67"/>
      <c r="D131" s="67"/>
      <c r="E131" s="68"/>
      <c r="F131" s="190" t="s">
        <v>27</v>
      </c>
      <c r="G131" s="105">
        <f>G132</f>
        <v>36179836.979999997</v>
      </c>
      <c r="H131" s="287">
        <f>H132</f>
        <v>36179836.979999997</v>
      </c>
      <c r="I131" s="326">
        <f t="shared" ref="I131" si="41">I132</f>
        <v>4077364.95</v>
      </c>
      <c r="J131" s="355">
        <f t="shared" si="38"/>
        <v>0.11269716202021429</v>
      </c>
    </row>
    <row r="132" spans="1:10" s="6" customFormat="1" ht="48.75" customHeight="1" x14ac:dyDescent="0.25">
      <c r="A132" s="26"/>
      <c r="B132" s="146"/>
      <c r="C132" s="147"/>
      <c r="D132" s="147"/>
      <c r="E132" s="148"/>
      <c r="F132" s="170" t="s">
        <v>264</v>
      </c>
      <c r="G132" s="151">
        <f>SUM(G133:G133)</f>
        <v>36179836.979999997</v>
      </c>
      <c r="H132" s="178">
        <f>SUM(H133:H133)</f>
        <v>36179836.979999997</v>
      </c>
      <c r="I132" s="344">
        <f t="shared" ref="I132" si="42">SUM(I133:I133)</f>
        <v>4077364.95</v>
      </c>
      <c r="J132" s="374">
        <f t="shared" si="38"/>
        <v>0.11269716202021429</v>
      </c>
    </row>
    <row r="133" spans="1:10" s="6" customFormat="1" ht="12.75" customHeight="1" thickBot="1" x14ac:dyDescent="0.3">
      <c r="A133" s="26"/>
      <c r="B133" s="440" t="s">
        <v>11</v>
      </c>
      <c r="C133" s="442"/>
      <c r="D133" s="442" t="s">
        <v>362</v>
      </c>
      <c r="E133" s="443" t="s">
        <v>143</v>
      </c>
      <c r="F133" s="256"/>
      <c r="G133" s="107">
        <v>36179836.979999997</v>
      </c>
      <c r="H133" s="289">
        <v>36179836.979999997</v>
      </c>
      <c r="I133" s="332">
        <v>4077364.95</v>
      </c>
      <c r="J133" s="354">
        <f t="shared" si="38"/>
        <v>0.11269716202021429</v>
      </c>
    </row>
    <row r="134" spans="1:10" s="8" customFormat="1" ht="33.75" customHeight="1" thickBot="1" x14ac:dyDescent="0.3">
      <c r="A134" s="23"/>
      <c r="B134" s="66"/>
      <c r="C134" s="67"/>
      <c r="D134" s="67"/>
      <c r="E134" s="68"/>
      <c r="F134" s="190" t="s">
        <v>17</v>
      </c>
      <c r="G134" s="105">
        <f>G135</f>
        <v>1799973.66</v>
      </c>
      <c r="H134" s="287">
        <f>H135</f>
        <v>1799973.66</v>
      </c>
      <c r="I134" s="326">
        <f t="shared" ref="I134" si="43">I135</f>
        <v>39300</v>
      </c>
      <c r="J134" s="355">
        <f t="shared" si="38"/>
        <v>2.1833652832453115E-2</v>
      </c>
    </row>
    <row r="135" spans="1:10" s="13" customFormat="1" ht="31.5" customHeight="1" x14ac:dyDescent="0.25">
      <c r="A135" s="24"/>
      <c r="B135" s="146"/>
      <c r="C135" s="147"/>
      <c r="D135" s="147"/>
      <c r="E135" s="148"/>
      <c r="F135" s="170" t="s">
        <v>265</v>
      </c>
      <c r="G135" s="151">
        <f>SUM(G136:G137)</f>
        <v>1799973.66</v>
      </c>
      <c r="H135" s="178">
        <f>SUM(H136:H137)</f>
        <v>1799973.66</v>
      </c>
      <c r="I135" s="344">
        <f t="shared" ref="I135" si="44">SUM(I136:I137)</f>
        <v>39300</v>
      </c>
      <c r="J135" s="374">
        <f t="shared" si="38"/>
        <v>2.1833652832453115E-2</v>
      </c>
    </row>
    <row r="136" spans="1:10" s="6" customFormat="1" ht="15" customHeight="1" x14ac:dyDescent="0.25">
      <c r="A136" s="26"/>
      <c r="B136" s="446" t="s">
        <v>11</v>
      </c>
      <c r="C136" s="437"/>
      <c r="D136" s="437" t="s">
        <v>363</v>
      </c>
      <c r="E136" s="439" t="s">
        <v>15</v>
      </c>
      <c r="F136" s="257"/>
      <c r="G136" s="111">
        <v>1331836.1599999999</v>
      </c>
      <c r="H136" s="301">
        <v>1331836.1599999999</v>
      </c>
      <c r="I136" s="312">
        <v>7000</v>
      </c>
      <c r="J136" s="357">
        <f t="shared" si="38"/>
        <v>5.2559017469536199E-3</v>
      </c>
    </row>
    <row r="137" spans="1:10" s="6" customFormat="1" ht="15.75" customHeight="1" thickBot="1" x14ac:dyDescent="0.3">
      <c r="A137" s="26"/>
      <c r="B137" s="445" t="s">
        <v>11</v>
      </c>
      <c r="C137" s="436"/>
      <c r="D137" s="436" t="s">
        <v>364</v>
      </c>
      <c r="E137" s="438" t="s">
        <v>15</v>
      </c>
      <c r="F137" s="256"/>
      <c r="G137" s="107">
        <v>468137.5</v>
      </c>
      <c r="H137" s="289">
        <v>468137.5</v>
      </c>
      <c r="I137" s="332">
        <v>32300</v>
      </c>
      <c r="J137" s="354">
        <f t="shared" si="38"/>
        <v>6.8996822514752615E-2</v>
      </c>
    </row>
    <row r="138" spans="1:10" s="7" customFormat="1" ht="33" customHeight="1" thickBot="1" x14ac:dyDescent="0.3">
      <c r="A138" s="131">
        <v>4</v>
      </c>
      <c r="B138" s="152"/>
      <c r="C138" s="153"/>
      <c r="D138" s="153"/>
      <c r="E138" s="165"/>
      <c r="F138" s="168" t="s">
        <v>270</v>
      </c>
      <c r="G138" s="155">
        <f>G139+G142</f>
        <v>166667307.56999999</v>
      </c>
      <c r="H138" s="160">
        <f>H139+H142</f>
        <v>166667307.56999999</v>
      </c>
      <c r="I138" s="339">
        <f t="shared" ref="I138" si="45">I139+I142</f>
        <v>19074725.170000002</v>
      </c>
      <c r="J138" s="359">
        <f>I138/H138</f>
        <v>0.1144479109197144</v>
      </c>
    </row>
    <row r="139" spans="1:10" s="7" customFormat="1" ht="21.75" customHeight="1" x14ac:dyDescent="0.25">
      <c r="A139" s="52"/>
      <c r="B139" s="97"/>
      <c r="C139" s="98"/>
      <c r="D139" s="98"/>
      <c r="E139" s="99"/>
      <c r="F139" s="169" t="s">
        <v>213</v>
      </c>
      <c r="G139" s="234">
        <f>G140</f>
        <v>35216336.619999997</v>
      </c>
      <c r="H139" s="309">
        <f>H140</f>
        <v>35216336.619999997</v>
      </c>
      <c r="I139" s="338">
        <f t="shared" ref="I139" si="46">I140</f>
        <v>4230446.29</v>
      </c>
      <c r="J139" s="360">
        <f t="shared" ref="J139:J202" si="47">I139/H139</f>
        <v>0.12012738109725624</v>
      </c>
    </row>
    <row r="140" spans="1:10" s="7" customFormat="1" ht="30" customHeight="1" x14ac:dyDescent="0.25">
      <c r="A140" s="52"/>
      <c r="B140" s="146"/>
      <c r="C140" s="147"/>
      <c r="D140" s="147"/>
      <c r="E140" s="166"/>
      <c r="F140" s="170" t="s">
        <v>53</v>
      </c>
      <c r="G140" s="151">
        <f>SUM(G141:G141)</f>
        <v>35216336.619999997</v>
      </c>
      <c r="H140" s="178">
        <f>SUM(H141:H141)</f>
        <v>35216336.619999997</v>
      </c>
      <c r="I140" s="316">
        <f t="shared" ref="I140" si="48">SUM(I141:I141)</f>
        <v>4230446.29</v>
      </c>
      <c r="J140" s="363">
        <f t="shared" si="47"/>
        <v>0.12012738109725624</v>
      </c>
    </row>
    <row r="141" spans="1:10" s="7" customFormat="1" ht="15.75" customHeight="1" thickBot="1" x14ac:dyDescent="0.3">
      <c r="A141" s="52"/>
      <c r="B141" s="17" t="s">
        <v>51</v>
      </c>
      <c r="C141" s="14"/>
      <c r="D141" s="14" t="s">
        <v>365</v>
      </c>
      <c r="E141" s="50" t="s">
        <v>12</v>
      </c>
      <c r="F141" s="171"/>
      <c r="G141" s="107">
        <v>35216336.619999997</v>
      </c>
      <c r="H141" s="289">
        <v>35216336.619999997</v>
      </c>
      <c r="I141" s="332">
        <v>4230446.29</v>
      </c>
      <c r="J141" s="354">
        <f t="shared" si="47"/>
        <v>0.12012738109725624</v>
      </c>
    </row>
    <row r="142" spans="1:10" s="12" customFormat="1" ht="34.5" customHeight="1" thickBot="1" x14ac:dyDescent="0.3">
      <c r="A142" s="23"/>
      <c r="B142" s="156"/>
      <c r="C142" s="157"/>
      <c r="D142" s="157"/>
      <c r="E142" s="167"/>
      <c r="F142" s="172" t="s">
        <v>243</v>
      </c>
      <c r="G142" s="159">
        <f>G143</f>
        <v>131450970.95</v>
      </c>
      <c r="H142" s="161">
        <f>H143</f>
        <v>131450970.95</v>
      </c>
      <c r="I142" s="345">
        <f t="shared" ref="I142" si="49">I143</f>
        <v>14844278.880000001</v>
      </c>
      <c r="J142" s="375">
        <f t="shared" si="47"/>
        <v>0.11292635400651638</v>
      </c>
    </row>
    <row r="143" spans="1:10" s="6" customFormat="1" ht="30" customHeight="1" x14ac:dyDescent="0.25">
      <c r="A143" s="26"/>
      <c r="B143" s="146"/>
      <c r="C143" s="147"/>
      <c r="D143" s="147"/>
      <c r="E143" s="166"/>
      <c r="F143" s="170" t="s">
        <v>244</v>
      </c>
      <c r="G143" s="151">
        <f>SUM(G144:G144)</f>
        <v>131450970.95</v>
      </c>
      <c r="H143" s="178">
        <f>SUM(H144:H144)</f>
        <v>131450970.95</v>
      </c>
      <c r="I143" s="344">
        <f t="shared" ref="I143" si="50">SUM(I144:I144)</f>
        <v>14844278.880000001</v>
      </c>
      <c r="J143" s="374">
        <f t="shared" si="47"/>
        <v>0.11292635400651638</v>
      </c>
    </row>
    <row r="144" spans="1:10" s="6" customFormat="1" ht="17.25" customHeight="1" thickBot="1" x14ac:dyDescent="0.3">
      <c r="A144" s="53"/>
      <c r="B144" s="30" t="s">
        <v>51</v>
      </c>
      <c r="C144" s="31"/>
      <c r="D144" s="31" t="s">
        <v>366</v>
      </c>
      <c r="E144" s="55" t="s">
        <v>52</v>
      </c>
      <c r="F144" s="173"/>
      <c r="G144" s="149">
        <v>131450970.95</v>
      </c>
      <c r="H144" s="299">
        <v>131450970.95</v>
      </c>
      <c r="I144" s="332">
        <v>14844278.880000001</v>
      </c>
      <c r="J144" s="354">
        <f t="shared" si="47"/>
        <v>0.11292635400651638</v>
      </c>
    </row>
    <row r="145" spans="1:10" s="44" customFormat="1" ht="30" customHeight="1" thickBot="1" x14ac:dyDescent="0.3">
      <c r="A145" s="130">
        <v>5</v>
      </c>
      <c r="B145" s="64"/>
      <c r="C145" s="65"/>
      <c r="D145" s="65"/>
      <c r="E145" s="132"/>
      <c r="F145" s="245" t="s">
        <v>297</v>
      </c>
      <c r="G145" s="104">
        <f>G146+G172+G208+G246+G267+G296+G303+G306+G309</f>
        <v>7788567679.3999996</v>
      </c>
      <c r="H145" s="286">
        <f>H146+H172+H208+H246+H267+H296+H303+H306+H309</f>
        <v>7837310810.9499989</v>
      </c>
      <c r="I145" s="324">
        <f t="shared" ref="I145" si="51">I146+I172+I208+I246+I267+I296+I303+I306+I309</f>
        <v>943926953.86000001</v>
      </c>
      <c r="J145" s="351">
        <f t="shared" si="47"/>
        <v>0.12044015819063605</v>
      </c>
    </row>
    <row r="146" spans="1:10" s="12" customFormat="1" ht="33" customHeight="1" x14ac:dyDescent="0.25">
      <c r="A146" s="23"/>
      <c r="B146" s="125"/>
      <c r="C146" s="126"/>
      <c r="D146" s="126"/>
      <c r="E146" s="127"/>
      <c r="F146" s="180" t="s">
        <v>215</v>
      </c>
      <c r="G146" s="350">
        <f>G147+G150+G152+G154+G156+G158+G161+G165+G168</f>
        <v>2552130617.5999999</v>
      </c>
      <c r="H146" s="367">
        <f>H147+H150+H152+H154+H156+H158+H161+H165+H168</f>
        <v>2552130617.5999999</v>
      </c>
      <c r="I146" s="323">
        <f>I147+I150+I152+I154+I156+I158+I161+I165+I168</f>
        <v>357780720.77999997</v>
      </c>
      <c r="J146" s="352">
        <f t="shared" si="47"/>
        <v>0.14018903198475541</v>
      </c>
    </row>
    <row r="147" spans="1:10" s="13" customFormat="1" ht="17.25" customHeight="1" x14ac:dyDescent="0.25">
      <c r="A147" s="24"/>
      <c r="B147" s="138"/>
      <c r="C147" s="128"/>
      <c r="D147" s="128"/>
      <c r="E147" s="139"/>
      <c r="F147" s="181" t="s">
        <v>60</v>
      </c>
      <c r="G147" s="115">
        <f>SUM(G148:G149)</f>
        <v>1687752041</v>
      </c>
      <c r="H147" s="296">
        <f>SUM(H148:H149)</f>
        <v>1687752041</v>
      </c>
      <c r="I147" s="316">
        <f t="shared" ref="I147" si="52">SUM(I148:I149)</f>
        <v>228588480.25999999</v>
      </c>
      <c r="J147" s="363">
        <f t="shared" si="47"/>
        <v>0.13543961121478507</v>
      </c>
    </row>
    <row r="148" spans="1:10" s="6" customFormat="1" ht="12.75" customHeight="1" x14ac:dyDescent="0.25">
      <c r="A148" s="26"/>
      <c r="B148" s="17" t="s">
        <v>58</v>
      </c>
      <c r="C148" s="14"/>
      <c r="D148" s="14" t="s">
        <v>367</v>
      </c>
      <c r="E148" s="120" t="s">
        <v>66</v>
      </c>
      <c r="F148" s="182"/>
      <c r="G148" s="108">
        <v>1687107641</v>
      </c>
      <c r="H148" s="290">
        <v>1687107641</v>
      </c>
      <c r="I148" s="312">
        <v>228488770.13</v>
      </c>
      <c r="J148" s="357">
        <f t="shared" si="47"/>
        <v>0.13543224188977518</v>
      </c>
    </row>
    <row r="149" spans="1:10" s="6" customFormat="1" ht="12.75" customHeight="1" x14ac:dyDescent="0.25">
      <c r="A149" s="26"/>
      <c r="B149" s="17" t="s">
        <v>58</v>
      </c>
      <c r="C149" s="14"/>
      <c r="D149" s="14" t="s">
        <v>368</v>
      </c>
      <c r="E149" s="120" t="s">
        <v>12</v>
      </c>
      <c r="F149" s="182"/>
      <c r="G149" s="108">
        <v>644400</v>
      </c>
      <c r="H149" s="290">
        <v>644400</v>
      </c>
      <c r="I149" s="312">
        <v>99710.13</v>
      </c>
      <c r="J149" s="357">
        <f t="shared" si="47"/>
        <v>0.15473328677839851</v>
      </c>
    </row>
    <row r="150" spans="1:10" s="13" customFormat="1" ht="45" hidden="1" customHeight="1" x14ac:dyDescent="0.25">
      <c r="A150" s="24"/>
      <c r="B150" s="163"/>
      <c r="C150" s="164"/>
      <c r="D150" s="164"/>
      <c r="E150" s="194"/>
      <c r="F150" s="183" t="s">
        <v>61</v>
      </c>
      <c r="G150" s="177">
        <f>G151</f>
        <v>0</v>
      </c>
      <c r="H150" s="302">
        <f>H151</f>
        <v>0</v>
      </c>
      <c r="I150" s="317"/>
      <c r="J150" s="376" t="e">
        <f t="shared" si="47"/>
        <v>#DIV/0!</v>
      </c>
    </row>
    <row r="151" spans="1:10" s="6" customFormat="1" ht="12.75" hidden="1" customHeight="1" x14ac:dyDescent="0.25">
      <c r="A151" s="26"/>
      <c r="B151" s="17" t="s">
        <v>58</v>
      </c>
      <c r="C151" s="14"/>
      <c r="D151" s="14" t="s">
        <v>62</v>
      </c>
      <c r="E151" s="120" t="s">
        <v>12</v>
      </c>
      <c r="F151" s="182" t="s">
        <v>7</v>
      </c>
      <c r="G151" s="108"/>
      <c r="H151" s="290"/>
      <c r="I151" s="312"/>
      <c r="J151" s="357" t="e">
        <f t="shared" si="47"/>
        <v>#DIV/0!</v>
      </c>
    </row>
    <row r="152" spans="1:10" s="13" customFormat="1" ht="45" customHeight="1" x14ac:dyDescent="0.25">
      <c r="A152" s="24"/>
      <c r="B152" s="138"/>
      <c r="C152" s="128"/>
      <c r="D152" s="128"/>
      <c r="E152" s="139"/>
      <c r="F152" s="181" t="s">
        <v>63</v>
      </c>
      <c r="G152" s="115">
        <f>G153</f>
        <v>88377294</v>
      </c>
      <c r="H152" s="296">
        <f>H153</f>
        <v>88377294</v>
      </c>
      <c r="I152" s="316">
        <f t="shared" ref="I152" si="53">I153</f>
        <v>8600133.6999999993</v>
      </c>
      <c r="J152" s="363">
        <f t="shared" si="47"/>
        <v>9.7311575301230649E-2</v>
      </c>
    </row>
    <row r="153" spans="1:10" s="15" customFormat="1" ht="12.75" customHeight="1" x14ac:dyDescent="0.25">
      <c r="A153" s="26"/>
      <c r="B153" s="444" t="s">
        <v>58</v>
      </c>
      <c r="C153" s="432"/>
      <c r="D153" s="432" t="s">
        <v>369</v>
      </c>
      <c r="E153" s="430" t="s">
        <v>16</v>
      </c>
      <c r="F153" s="182"/>
      <c r="G153" s="108">
        <v>88377294</v>
      </c>
      <c r="H153" s="290">
        <v>88377294</v>
      </c>
      <c r="I153" s="312">
        <v>8600133.6999999993</v>
      </c>
      <c r="J153" s="357">
        <f t="shared" si="47"/>
        <v>9.7311575301230649E-2</v>
      </c>
    </row>
    <row r="154" spans="1:10" s="13" customFormat="1" ht="18.75" customHeight="1" x14ac:dyDescent="0.25">
      <c r="A154" s="24"/>
      <c r="B154" s="138"/>
      <c r="C154" s="128"/>
      <c r="D154" s="128"/>
      <c r="E154" s="139"/>
      <c r="F154" s="181" t="s">
        <v>65</v>
      </c>
      <c r="G154" s="115">
        <f>G155</f>
        <v>727129115.19000006</v>
      </c>
      <c r="H154" s="296">
        <f>H155</f>
        <v>727129115.19000006</v>
      </c>
      <c r="I154" s="316">
        <f t="shared" ref="I154" si="54">I155</f>
        <v>111639469.22</v>
      </c>
      <c r="J154" s="363">
        <f t="shared" si="47"/>
        <v>0.15353458813271206</v>
      </c>
    </row>
    <row r="155" spans="1:10" s="6" customFormat="1" ht="12.75" customHeight="1" x14ac:dyDescent="0.25">
      <c r="A155" s="26"/>
      <c r="B155" s="17" t="s">
        <v>58</v>
      </c>
      <c r="C155" s="14"/>
      <c r="D155" s="14" t="s">
        <v>370</v>
      </c>
      <c r="E155" s="120" t="s">
        <v>26</v>
      </c>
      <c r="F155" s="184"/>
      <c r="G155" s="108">
        <v>727129115.19000006</v>
      </c>
      <c r="H155" s="290">
        <v>727129115.19000006</v>
      </c>
      <c r="I155" s="312">
        <v>111639469.22</v>
      </c>
      <c r="J155" s="357">
        <f t="shared" si="47"/>
        <v>0.15353458813271206</v>
      </c>
    </row>
    <row r="156" spans="1:10" s="13" customFormat="1" ht="18" customHeight="1" x14ac:dyDescent="0.25">
      <c r="A156" s="24"/>
      <c r="B156" s="138"/>
      <c r="C156" s="128"/>
      <c r="D156" s="128"/>
      <c r="E156" s="139"/>
      <c r="F156" s="181" t="s">
        <v>67</v>
      </c>
      <c r="G156" s="115">
        <f t="shared" ref="G156:I156" si="55">G157</f>
        <v>48872167.409999996</v>
      </c>
      <c r="H156" s="296">
        <f>H157</f>
        <v>48872167.409999996</v>
      </c>
      <c r="I156" s="316">
        <f t="shared" si="55"/>
        <v>8952637.5999999996</v>
      </c>
      <c r="J156" s="363">
        <f t="shared" si="47"/>
        <v>0.1831847874659259</v>
      </c>
    </row>
    <row r="157" spans="1:10" s="6" customFormat="1" ht="12.75" customHeight="1" x14ac:dyDescent="0.25">
      <c r="A157" s="26"/>
      <c r="B157" s="244" t="s">
        <v>58</v>
      </c>
      <c r="C157" s="277"/>
      <c r="D157" s="277" t="s">
        <v>371</v>
      </c>
      <c r="E157" s="278" t="s">
        <v>66</v>
      </c>
      <c r="F157" s="182"/>
      <c r="G157" s="108">
        <v>48872167.409999996</v>
      </c>
      <c r="H157" s="290">
        <v>48872167.409999996</v>
      </c>
      <c r="I157" s="312">
        <v>8952637.5999999996</v>
      </c>
      <c r="J157" s="357">
        <f t="shared" si="47"/>
        <v>0.1831847874659259</v>
      </c>
    </row>
    <row r="158" spans="1:10" s="13" customFormat="1" ht="15" hidden="1" customHeight="1" x14ac:dyDescent="0.25">
      <c r="A158" s="24"/>
      <c r="B158" s="195"/>
      <c r="C158" s="96"/>
      <c r="D158" s="96"/>
      <c r="E158" s="176"/>
      <c r="F158" s="183" t="s">
        <v>68</v>
      </c>
      <c r="G158" s="177">
        <f>SUM(G159:G160)</f>
        <v>0</v>
      </c>
      <c r="H158" s="302">
        <f>SUM(H159:H160)</f>
        <v>0</v>
      </c>
      <c r="I158" s="317">
        <f>SUM(I159:I160)</f>
        <v>0</v>
      </c>
      <c r="J158" s="376" t="e">
        <f t="shared" si="47"/>
        <v>#DIV/0!</v>
      </c>
    </row>
    <row r="159" spans="1:10" s="6" customFormat="1" ht="12.75" hidden="1" customHeight="1" x14ac:dyDescent="0.25">
      <c r="A159" s="26"/>
      <c r="B159" s="519" t="s">
        <v>58</v>
      </c>
      <c r="C159" s="521"/>
      <c r="D159" s="521" t="s">
        <v>69</v>
      </c>
      <c r="E159" s="523" t="s">
        <v>26</v>
      </c>
      <c r="F159" s="182"/>
      <c r="G159" s="108"/>
      <c r="H159" s="290"/>
      <c r="I159" s="312"/>
      <c r="J159" s="357" t="e">
        <f t="shared" si="47"/>
        <v>#DIV/0!</v>
      </c>
    </row>
    <row r="160" spans="1:10" s="15" customFormat="1" ht="12.75" hidden="1" customHeight="1" x14ac:dyDescent="0.25">
      <c r="A160" s="26"/>
      <c r="B160" s="520"/>
      <c r="C160" s="522"/>
      <c r="D160" s="522"/>
      <c r="E160" s="524"/>
      <c r="F160" s="182" t="s">
        <v>7</v>
      </c>
      <c r="G160" s="108"/>
      <c r="H160" s="290"/>
      <c r="I160" s="312"/>
      <c r="J160" s="357" t="e">
        <f t="shared" si="47"/>
        <v>#DIV/0!</v>
      </c>
    </row>
    <row r="161" spans="1:10" s="13" customFormat="1" ht="28.5" hidden="1" customHeight="1" x14ac:dyDescent="0.25">
      <c r="A161" s="24"/>
      <c r="B161" s="195"/>
      <c r="C161" s="96"/>
      <c r="D161" s="96"/>
      <c r="E161" s="176"/>
      <c r="F161" s="183" t="s">
        <v>204</v>
      </c>
      <c r="G161" s="177">
        <f t="shared" ref="G161:I161" si="56">SUM(G162:G164)</f>
        <v>0</v>
      </c>
      <c r="H161" s="302">
        <f t="shared" si="56"/>
        <v>0</v>
      </c>
      <c r="I161" s="317">
        <f t="shared" si="56"/>
        <v>0</v>
      </c>
      <c r="J161" s="376" t="e">
        <f t="shared" si="47"/>
        <v>#DIV/0!</v>
      </c>
    </row>
    <row r="162" spans="1:10" s="15" customFormat="1" ht="12.75" hidden="1" customHeight="1" x14ac:dyDescent="0.25">
      <c r="A162" s="26"/>
      <c r="B162" s="519" t="s">
        <v>58</v>
      </c>
      <c r="C162" s="521"/>
      <c r="D162" s="521" t="s">
        <v>203</v>
      </c>
      <c r="E162" s="523" t="s">
        <v>26</v>
      </c>
      <c r="F162" s="182"/>
      <c r="G162" s="108"/>
      <c r="H162" s="290"/>
      <c r="I162" s="312"/>
      <c r="J162" s="357" t="e">
        <f t="shared" si="47"/>
        <v>#DIV/0!</v>
      </c>
    </row>
    <row r="163" spans="1:10" s="15" customFormat="1" ht="12.75" hidden="1" customHeight="1" x14ac:dyDescent="0.25">
      <c r="A163" s="26"/>
      <c r="B163" s="525"/>
      <c r="C163" s="526"/>
      <c r="D163" s="526"/>
      <c r="E163" s="527"/>
      <c r="F163" s="182" t="s">
        <v>7</v>
      </c>
      <c r="G163" s="114"/>
      <c r="H163" s="295"/>
      <c r="I163" s="315"/>
      <c r="J163" s="357" t="e">
        <f t="shared" si="47"/>
        <v>#DIV/0!</v>
      </c>
    </row>
    <row r="164" spans="1:10" s="15" customFormat="1" ht="12.75" hidden="1" customHeight="1" x14ac:dyDescent="0.25">
      <c r="A164" s="26"/>
      <c r="B164" s="520"/>
      <c r="C164" s="522"/>
      <c r="D164" s="522"/>
      <c r="E164" s="524"/>
      <c r="F164" s="182" t="s">
        <v>9</v>
      </c>
      <c r="G164" s="114"/>
      <c r="H164" s="295"/>
      <c r="I164" s="315"/>
      <c r="J164" s="357" t="e">
        <f t="shared" si="47"/>
        <v>#DIV/0!</v>
      </c>
    </row>
    <row r="165" spans="1:10" s="13" customFormat="1" ht="30" hidden="1" customHeight="1" x14ac:dyDescent="0.25">
      <c r="A165" s="24"/>
      <c r="B165" s="195"/>
      <c r="C165" s="96"/>
      <c r="D165" s="96"/>
      <c r="E165" s="176"/>
      <c r="F165" s="183" t="s">
        <v>72</v>
      </c>
      <c r="G165" s="177">
        <f t="shared" ref="G165:I165" si="57">SUM(G166:G167)</f>
        <v>0</v>
      </c>
      <c r="H165" s="302">
        <f t="shared" si="57"/>
        <v>0</v>
      </c>
      <c r="I165" s="317">
        <f t="shared" si="57"/>
        <v>0</v>
      </c>
      <c r="J165" s="376" t="e">
        <f t="shared" si="47"/>
        <v>#DIV/0!</v>
      </c>
    </row>
    <row r="166" spans="1:10" s="6" customFormat="1" ht="12.75" hidden="1" customHeight="1" x14ac:dyDescent="0.25">
      <c r="A166" s="26"/>
      <c r="B166" s="519" t="s">
        <v>58</v>
      </c>
      <c r="C166" s="521"/>
      <c r="D166" s="521" t="s">
        <v>73</v>
      </c>
      <c r="E166" s="523" t="s">
        <v>26</v>
      </c>
      <c r="F166" s="182"/>
      <c r="G166" s="108"/>
      <c r="H166" s="290"/>
      <c r="I166" s="312"/>
      <c r="J166" s="357" t="e">
        <f t="shared" si="47"/>
        <v>#DIV/0!</v>
      </c>
    </row>
    <row r="167" spans="1:10" s="15" customFormat="1" ht="12.75" hidden="1" customHeight="1" x14ac:dyDescent="0.25">
      <c r="A167" s="26"/>
      <c r="B167" s="520"/>
      <c r="C167" s="522"/>
      <c r="D167" s="522"/>
      <c r="E167" s="524"/>
      <c r="F167" s="182" t="s">
        <v>7</v>
      </c>
      <c r="G167" s="108"/>
      <c r="H167" s="290"/>
      <c r="I167" s="312"/>
      <c r="J167" s="357" t="e">
        <f t="shared" si="47"/>
        <v>#DIV/0!</v>
      </c>
    </row>
    <row r="168" spans="1:10" s="13" customFormat="1" ht="15" hidden="1" customHeight="1" x14ac:dyDescent="0.25">
      <c r="A168" s="24"/>
      <c r="B168" s="195"/>
      <c r="C168" s="96"/>
      <c r="D168" s="96"/>
      <c r="E168" s="176"/>
      <c r="F168" s="183" t="s">
        <v>70</v>
      </c>
      <c r="G168" s="177">
        <f t="shared" ref="G168:I168" si="58">SUM(G169:G171)</f>
        <v>0</v>
      </c>
      <c r="H168" s="302">
        <f t="shared" si="58"/>
        <v>0</v>
      </c>
      <c r="I168" s="317">
        <f t="shared" si="58"/>
        <v>0</v>
      </c>
      <c r="J168" s="376" t="e">
        <f t="shared" si="47"/>
        <v>#DIV/0!</v>
      </c>
    </row>
    <row r="169" spans="1:10" s="15" customFormat="1" ht="12.75" hidden="1" customHeight="1" x14ac:dyDescent="0.25">
      <c r="A169" s="26"/>
      <c r="B169" s="519" t="s">
        <v>58</v>
      </c>
      <c r="C169" s="521"/>
      <c r="D169" s="521" t="s">
        <v>71</v>
      </c>
      <c r="E169" s="523" t="s">
        <v>26</v>
      </c>
      <c r="F169" s="182"/>
      <c r="G169" s="108"/>
      <c r="H169" s="290"/>
      <c r="I169" s="312"/>
      <c r="J169" s="357" t="e">
        <f t="shared" si="47"/>
        <v>#DIV/0!</v>
      </c>
    </row>
    <row r="170" spans="1:10" s="15" customFormat="1" ht="12.75" hidden="1" customHeight="1" x14ac:dyDescent="0.25">
      <c r="A170" s="26"/>
      <c r="B170" s="520"/>
      <c r="C170" s="522"/>
      <c r="D170" s="522"/>
      <c r="E170" s="524"/>
      <c r="F170" s="182" t="s">
        <v>7</v>
      </c>
      <c r="G170" s="108"/>
      <c r="H170" s="290"/>
      <c r="I170" s="312"/>
      <c r="J170" s="357" t="e">
        <f t="shared" si="47"/>
        <v>#DIV/0!</v>
      </c>
    </row>
    <row r="171" spans="1:10" s="15" customFormat="1" ht="12.75" hidden="1" customHeight="1" x14ac:dyDescent="0.25">
      <c r="A171" s="26"/>
      <c r="B171" s="94"/>
      <c r="C171" s="277"/>
      <c r="D171" s="277"/>
      <c r="E171" s="278"/>
      <c r="F171" s="182"/>
      <c r="G171" s="108"/>
      <c r="H171" s="290"/>
      <c r="I171" s="312"/>
      <c r="J171" s="357" t="e">
        <f t="shared" si="47"/>
        <v>#DIV/0!</v>
      </c>
    </row>
    <row r="172" spans="1:10" s="12" customFormat="1" ht="32.25" customHeight="1" x14ac:dyDescent="0.25">
      <c r="A172" s="27"/>
      <c r="B172" s="141"/>
      <c r="C172" s="129"/>
      <c r="D172" s="129"/>
      <c r="E172" s="142"/>
      <c r="F172" s="185" t="s">
        <v>216</v>
      </c>
      <c r="G172" s="150">
        <f>G173+G176+G178+G180+G182+G188+G206</f>
        <v>3499688491.23</v>
      </c>
      <c r="H172" s="300">
        <f>H173+H176+H178+H180+H182+H188+H206</f>
        <v>3500614914.23</v>
      </c>
      <c r="I172" s="310">
        <f t="shared" ref="I172" si="59">I173+I176+I178+I180+I182+I188+I206</f>
        <v>401870605.50999999</v>
      </c>
      <c r="J172" s="373">
        <f t="shared" si="47"/>
        <v>0.11480000381544281</v>
      </c>
    </row>
    <row r="173" spans="1:10" s="13" customFormat="1" ht="18" customHeight="1" x14ac:dyDescent="0.25">
      <c r="A173" s="24"/>
      <c r="B173" s="138"/>
      <c r="C173" s="128"/>
      <c r="D173" s="128"/>
      <c r="E173" s="139"/>
      <c r="F173" s="181" t="s">
        <v>60</v>
      </c>
      <c r="G173" s="115">
        <f>SUM(G174:G175)</f>
        <v>2294872764</v>
      </c>
      <c r="H173" s="296">
        <f>SUM(H174:H175)</f>
        <v>2294872764</v>
      </c>
      <c r="I173" s="316">
        <f t="shared" ref="I173" si="60">SUM(I174:I175)</f>
        <v>228030142.72</v>
      </c>
      <c r="J173" s="363">
        <f t="shared" si="47"/>
        <v>9.936504816177251E-2</v>
      </c>
    </row>
    <row r="174" spans="1:10" s="15" customFormat="1" ht="12.75" customHeight="1" x14ac:dyDescent="0.25">
      <c r="A174" s="26"/>
      <c r="B174" s="17" t="s">
        <v>58</v>
      </c>
      <c r="C174" s="14"/>
      <c r="D174" s="14" t="s">
        <v>372</v>
      </c>
      <c r="E174" s="120" t="s">
        <v>66</v>
      </c>
      <c r="F174" s="186"/>
      <c r="G174" s="111">
        <v>2293414764</v>
      </c>
      <c r="H174" s="301">
        <v>2293414764</v>
      </c>
      <c r="I174" s="312">
        <v>227792809.72</v>
      </c>
      <c r="J174" s="357">
        <f t="shared" si="47"/>
        <v>9.9324733273584181E-2</v>
      </c>
    </row>
    <row r="175" spans="1:10" s="15" customFormat="1" ht="12.75" customHeight="1" x14ac:dyDescent="0.25">
      <c r="A175" s="26"/>
      <c r="B175" s="17" t="s">
        <v>58</v>
      </c>
      <c r="C175" s="14"/>
      <c r="D175" s="14" t="s">
        <v>373</v>
      </c>
      <c r="E175" s="120" t="s">
        <v>12</v>
      </c>
      <c r="F175" s="182"/>
      <c r="G175" s="108">
        <v>1458000</v>
      </c>
      <c r="H175" s="290">
        <v>1458000</v>
      </c>
      <c r="I175" s="312">
        <v>237333</v>
      </c>
      <c r="J175" s="357">
        <f t="shared" si="47"/>
        <v>0.16277983539094651</v>
      </c>
    </row>
    <row r="176" spans="1:10" s="13" customFormat="1" ht="45" customHeight="1" x14ac:dyDescent="0.25">
      <c r="A176" s="24"/>
      <c r="B176" s="138"/>
      <c r="C176" s="128"/>
      <c r="D176" s="128"/>
      <c r="E176" s="139"/>
      <c r="F176" s="181" t="s">
        <v>74</v>
      </c>
      <c r="G176" s="115">
        <f>G177</f>
        <v>164052000</v>
      </c>
      <c r="H176" s="296">
        <f>H177</f>
        <v>164052000</v>
      </c>
      <c r="I176" s="316">
        <f t="shared" ref="I176" si="61">I177</f>
        <v>13863580</v>
      </c>
      <c r="J176" s="363">
        <f t="shared" si="47"/>
        <v>8.4507229415063514E-2</v>
      </c>
    </row>
    <row r="177" spans="1:11" s="6" customFormat="1" ht="14.25" customHeight="1" x14ac:dyDescent="0.25">
      <c r="A177" s="26"/>
      <c r="B177" s="17" t="s">
        <v>58</v>
      </c>
      <c r="C177" s="14"/>
      <c r="D177" s="14" t="s">
        <v>374</v>
      </c>
      <c r="E177" s="120" t="s">
        <v>66</v>
      </c>
      <c r="F177" s="182"/>
      <c r="G177" s="108">
        <v>164052000</v>
      </c>
      <c r="H177" s="290">
        <v>164052000</v>
      </c>
      <c r="I177" s="312">
        <v>13863580</v>
      </c>
      <c r="J177" s="357">
        <f t="shared" si="47"/>
        <v>8.4507229415063514E-2</v>
      </c>
    </row>
    <row r="178" spans="1:11" s="13" customFormat="1" ht="15" customHeight="1" x14ac:dyDescent="0.25">
      <c r="A178" s="24"/>
      <c r="B178" s="138"/>
      <c r="C178" s="128"/>
      <c r="D178" s="128"/>
      <c r="E178" s="139"/>
      <c r="F178" s="181" t="s">
        <v>67</v>
      </c>
      <c r="G178" s="115">
        <f>G179</f>
        <v>378255196.81</v>
      </c>
      <c r="H178" s="296">
        <f>H179</f>
        <v>379181619.81</v>
      </c>
      <c r="I178" s="316">
        <f t="shared" ref="I178" si="62">I179</f>
        <v>85332873.189999998</v>
      </c>
      <c r="J178" s="363">
        <f t="shared" si="47"/>
        <v>0.22504485642726701</v>
      </c>
    </row>
    <row r="179" spans="1:11" s="15" customFormat="1" ht="14.25" customHeight="1" x14ac:dyDescent="0.25">
      <c r="A179" s="26"/>
      <c r="B179" s="17" t="s">
        <v>58</v>
      </c>
      <c r="C179" s="14"/>
      <c r="D179" s="14" t="s">
        <v>375</v>
      </c>
      <c r="E179" s="120" t="s">
        <v>66</v>
      </c>
      <c r="F179" s="182"/>
      <c r="G179" s="108">
        <v>378255196.81</v>
      </c>
      <c r="H179" s="290">
        <v>379181619.81</v>
      </c>
      <c r="I179" s="312">
        <v>85332873.189999998</v>
      </c>
      <c r="J179" s="357">
        <f t="shared" si="47"/>
        <v>0.22504485642726701</v>
      </c>
      <c r="K179" s="384">
        <f>379181619.81-378255196.81</f>
        <v>926423</v>
      </c>
    </row>
    <row r="180" spans="1:11" s="13" customFormat="1" ht="30" customHeight="1" x14ac:dyDescent="0.25">
      <c r="A180" s="24"/>
      <c r="B180" s="138"/>
      <c r="C180" s="128"/>
      <c r="D180" s="128"/>
      <c r="E180" s="139"/>
      <c r="F180" s="181" t="s">
        <v>75</v>
      </c>
      <c r="G180" s="115">
        <f>G181</f>
        <v>281802018.19999999</v>
      </c>
      <c r="H180" s="296">
        <f>H181</f>
        <v>281802018.19999999</v>
      </c>
      <c r="I180" s="316">
        <f t="shared" ref="I180" si="63">I181</f>
        <v>32254415.370000001</v>
      </c>
      <c r="J180" s="363">
        <f t="shared" si="47"/>
        <v>0.11445771600935967</v>
      </c>
    </row>
    <row r="181" spans="1:11" s="15" customFormat="1" ht="12.75" customHeight="1" x14ac:dyDescent="0.25">
      <c r="A181" s="26"/>
      <c r="B181" s="18" t="s">
        <v>58</v>
      </c>
      <c r="C181" s="14"/>
      <c r="D181" s="14" t="s">
        <v>376</v>
      </c>
      <c r="E181" s="120" t="s">
        <v>66</v>
      </c>
      <c r="F181" s="182"/>
      <c r="G181" s="108">
        <v>281802018.19999999</v>
      </c>
      <c r="H181" s="290">
        <v>281802018.19999999</v>
      </c>
      <c r="I181" s="312">
        <v>32254415.370000001</v>
      </c>
      <c r="J181" s="357">
        <f t="shared" si="47"/>
        <v>0.11445771600935967</v>
      </c>
    </row>
    <row r="182" spans="1:11" s="13" customFormat="1" ht="15" customHeight="1" x14ac:dyDescent="0.25">
      <c r="A182" s="24"/>
      <c r="B182" s="138"/>
      <c r="C182" s="128"/>
      <c r="D182" s="128"/>
      <c r="E182" s="139"/>
      <c r="F182" s="181" t="s">
        <v>76</v>
      </c>
      <c r="G182" s="115">
        <f t="shared" ref="G182:I182" si="64">G183</f>
        <v>58273531.380000003</v>
      </c>
      <c r="H182" s="296">
        <f t="shared" si="64"/>
        <v>58273531.380000003</v>
      </c>
      <c r="I182" s="316">
        <f t="shared" si="64"/>
        <v>7024582.29</v>
      </c>
      <c r="J182" s="363">
        <f t="shared" si="47"/>
        <v>0.12054499055828458</v>
      </c>
    </row>
    <row r="183" spans="1:11" s="15" customFormat="1" ht="14.25" customHeight="1" x14ac:dyDescent="0.25">
      <c r="A183" s="26"/>
      <c r="B183" s="17" t="s">
        <v>58</v>
      </c>
      <c r="C183" s="14"/>
      <c r="D183" s="14" t="s">
        <v>377</v>
      </c>
      <c r="E183" s="120" t="s">
        <v>12</v>
      </c>
      <c r="F183" s="182"/>
      <c r="G183" s="108">
        <v>58273531.380000003</v>
      </c>
      <c r="H183" s="290">
        <v>58273531.380000003</v>
      </c>
      <c r="I183" s="312">
        <v>7024582.29</v>
      </c>
      <c r="J183" s="357">
        <f t="shared" si="47"/>
        <v>0.12054499055828458</v>
      </c>
    </row>
    <row r="184" spans="1:11" s="13" customFormat="1" ht="45" hidden="1" customHeight="1" x14ac:dyDescent="0.25">
      <c r="A184" s="24"/>
      <c r="B184" s="163"/>
      <c r="C184" s="164"/>
      <c r="D184" s="164"/>
      <c r="E184" s="194"/>
      <c r="F184" s="183" t="s">
        <v>77</v>
      </c>
      <c r="G184" s="177">
        <f t="shared" ref="G184:I184" si="65">SUM(G185:G187)</f>
        <v>0</v>
      </c>
      <c r="H184" s="302">
        <f t="shared" si="65"/>
        <v>0</v>
      </c>
      <c r="I184" s="317">
        <f t="shared" si="65"/>
        <v>0</v>
      </c>
      <c r="J184" s="376" t="e">
        <f t="shared" si="47"/>
        <v>#DIV/0!</v>
      </c>
    </row>
    <row r="185" spans="1:11" s="15" customFormat="1" ht="12.75" hidden="1" customHeight="1" x14ac:dyDescent="0.25">
      <c r="A185" s="26"/>
      <c r="B185" s="502" t="s">
        <v>58</v>
      </c>
      <c r="C185" s="505"/>
      <c r="D185" s="505" t="s">
        <v>78</v>
      </c>
      <c r="E185" s="508" t="s">
        <v>26</v>
      </c>
      <c r="F185" s="182"/>
      <c r="G185" s="108"/>
      <c r="H185" s="290"/>
      <c r="I185" s="312"/>
      <c r="J185" s="357" t="e">
        <f t="shared" si="47"/>
        <v>#DIV/0!</v>
      </c>
    </row>
    <row r="186" spans="1:11" s="15" customFormat="1" ht="12.75" hidden="1" customHeight="1" x14ac:dyDescent="0.25">
      <c r="A186" s="26"/>
      <c r="B186" s="503"/>
      <c r="C186" s="506"/>
      <c r="D186" s="506"/>
      <c r="E186" s="509"/>
      <c r="F186" s="182" t="s">
        <v>7</v>
      </c>
      <c r="G186" s="114"/>
      <c r="H186" s="295"/>
      <c r="I186" s="315"/>
      <c r="J186" s="357" t="e">
        <f t="shared" si="47"/>
        <v>#DIV/0!</v>
      </c>
    </row>
    <row r="187" spans="1:11" s="15" customFormat="1" ht="12.75" hidden="1" customHeight="1" x14ac:dyDescent="0.25">
      <c r="A187" s="26"/>
      <c r="B187" s="529"/>
      <c r="C187" s="514"/>
      <c r="D187" s="514"/>
      <c r="E187" s="515"/>
      <c r="F187" s="182" t="s">
        <v>9</v>
      </c>
      <c r="G187" s="114"/>
      <c r="H187" s="295"/>
      <c r="I187" s="315"/>
      <c r="J187" s="357" t="e">
        <f t="shared" si="47"/>
        <v>#DIV/0!</v>
      </c>
    </row>
    <row r="188" spans="1:11" s="13" customFormat="1" ht="45" customHeight="1" x14ac:dyDescent="0.25">
      <c r="A188" s="24"/>
      <c r="B188" s="138"/>
      <c r="C188" s="128"/>
      <c r="D188" s="128"/>
      <c r="E188" s="139"/>
      <c r="F188" s="181" t="s">
        <v>253</v>
      </c>
      <c r="G188" s="115">
        <f>G189</f>
        <v>319062620.83999997</v>
      </c>
      <c r="H188" s="296">
        <f>H189</f>
        <v>319062620.83999997</v>
      </c>
      <c r="I188" s="316">
        <f t="shared" ref="I188" si="66">I189</f>
        <v>35365011.939999998</v>
      </c>
      <c r="J188" s="363">
        <f t="shared" si="47"/>
        <v>0.11084034803855779</v>
      </c>
    </row>
    <row r="189" spans="1:11" s="6" customFormat="1" ht="12.75" customHeight="1" x14ac:dyDescent="0.25">
      <c r="A189" s="26"/>
      <c r="B189" s="17" t="s">
        <v>58</v>
      </c>
      <c r="C189" s="14"/>
      <c r="D189" s="14" t="s">
        <v>378</v>
      </c>
      <c r="E189" s="120" t="s">
        <v>66</v>
      </c>
      <c r="F189" s="184"/>
      <c r="G189" s="108">
        <v>319062620.83999997</v>
      </c>
      <c r="H189" s="290">
        <v>319062620.83999997</v>
      </c>
      <c r="I189" s="312">
        <v>35365011.939999998</v>
      </c>
      <c r="J189" s="357">
        <f t="shared" si="47"/>
        <v>0.11084034803855779</v>
      </c>
    </row>
    <row r="190" spans="1:11" s="13" customFormat="1" ht="30" hidden="1" customHeight="1" x14ac:dyDescent="0.25">
      <c r="A190" s="24"/>
      <c r="B190" s="163"/>
      <c r="C190" s="164"/>
      <c r="D190" s="164"/>
      <c r="E190" s="194"/>
      <c r="F190" s="183" t="s">
        <v>79</v>
      </c>
      <c r="G190" s="177">
        <f t="shared" ref="G190:I190" si="67">SUM(G191:G192)</f>
        <v>0</v>
      </c>
      <c r="H190" s="302">
        <f t="shared" si="67"/>
        <v>0</v>
      </c>
      <c r="I190" s="317">
        <f t="shared" si="67"/>
        <v>0</v>
      </c>
      <c r="J190" s="376" t="e">
        <f t="shared" si="47"/>
        <v>#DIV/0!</v>
      </c>
    </row>
    <row r="191" spans="1:11" s="6" customFormat="1" ht="12.75" hidden="1" customHeight="1" x14ac:dyDescent="0.25">
      <c r="A191" s="26"/>
      <c r="B191" s="502" t="s">
        <v>58</v>
      </c>
      <c r="C191" s="505"/>
      <c r="D191" s="505" t="s">
        <v>80</v>
      </c>
      <c r="E191" s="508" t="s">
        <v>26</v>
      </c>
      <c r="F191" s="182"/>
      <c r="G191" s="108"/>
      <c r="H191" s="290"/>
      <c r="I191" s="312"/>
      <c r="J191" s="357" t="e">
        <f t="shared" si="47"/>
        <v>#DIV/0!</v>
      </c>
    </row>
    <row r="192" spans="1:11" s="15" customFormat="1" ht="12.75" hidden="1" customHeight="1" x14ac:dyDescent="0.25">
      <c r="A192" s="26"/>
      <c r="B192" s="504"/>
      <c r="C192" s="507"/>
      <c r="D192" s="507"/>
      <c r="E192" s="510"/>
      <c r="F192" s="182" t="s">
        <v>7</v>
      </c>
      <c r="G192" s="108"/>
      <c r="H192" s="290"/>
      <c r="I192" s="312"/>
      <c r="J192" s="357" t="e">
        <f t="shared" si="47"/>
        <v>#DIV/0!</v>
      </c>
    </row>
    <row r="193" spans="1:10" s="13" customFormat="1" ht="15" hidden="1" customHeight="1" x14ac:dyDescent="0.25">
      <c r="A193" s="24"/>
      <c r="B193" s="163"/>
      <c r="C193" s="164"/>
      <c r="D193" s="164"/>
      <c r="E193" s="194"/>
      <c r="F193" s="183" t="s">
        <v>68</v>
      </c>
      <c r="G193" s="177">
        <f t="shared" ref="G193:I193" si="68">SUM(G194:G195)</f>
        <v>0</v>
      </c>
      <c r="H193" s="302">
        <f t="shared" si="68"/>
        <v>0</v>
      </c>
      <c r="I193" s="317">
        <f t="shared" si="68"/>
        <v>0</v>
      </c>
      <c r="J193" s="376" t="e">
        <f t="shared" si="47"/>
        <v>#DIV/0!</v>
      </c>
    </row>
    <row r="194" spans="1:10" s="15" customFormat="1" ht="12.75" hidden="1" customHeight="1" x14ac:dyDescent="0.25">
      <c r="A194" s="26"/>
      <c r="B194" s="502" t="s">
        <v>58</v>
      </c>
      <c r="C194" s="505"/>
      <c r="D194" s="505" t="s">
        <v>81</v>
      </c>
      <c r="E194" s="508" t="s">
        <v>26</v>
      </c>
      <c r="F194" s="182"/>
      <c r="G194" s="108"/>
      <c r="H194" s="290"/>
      <c r="I194" s="312"/>
      <c r="J194" s="357" t="e">
        <f t="shared" si="47"/>
        <v>#DIV/0!</v>
      </c>
    </row>
    <row r="195" spans="1:10" s="15" customFormat="1" ht="12.75" hidden="1" customHeight="1" x14ac:dyDescent="0.25">
      <c r="A195" s="26"/>
      <c r="B195" s="504"/>
      <c r="C195" s="507"/>
      <c r="D195" s="507"/>
      <c r="E195" s="510"/>
      <c r="F195" s="182" t="s">
        <v>7</v>
      </c>
      <c r="G195" s="108"/>
      <c r="H195" s="290"/>
      <c r="I195" s="312"/>
      <c r="J195" s="357" t="e">
        <f t="shared" si="47"/>
        <v>#DIV/0!</v>
      </c>
    </row>
    <row r="196" spans="1:10" s="13" customFormat="1" ht="30" hidden="1" customHeight="1" x14ac:dyDescent="0.25">
      <c r="A196" s="24"/>
      <c r="B196" s="163"/>
      <c r="C196" s="164"/>
      <c r="D196" s="164"/>
      <c r="E196" s="194"/>
      <c r="F196" s="183" t="s">
        <v>204</v>
      </c>
      <c r="G196" s="177">
        <f t="shared" ref="G196:I196" si="69">SUM(G197:G198)</f>
        <v>0</v>
      </c>
      <c r="H196" s="302">
        <f t="shared" si="69"/>
        <v>0</v>
      </c>
      <c r="I196" s="317">
        <f t="shared" si="69"/>
        <v>0</v>
      </c>
      <c r="J196" s="376" t="e">
        <f t="shared" si="47"/>
        <v>#DIV/0!</v>
      </c>
    </row>
    <row r="197" spans="1:10" s="15" customFormat="1" ht="12.75" hidden="1" customHeight="1" x14ac:dyDescent="0.25">
      <c r="A197" s="26"/>
      <c r="B197" s="502" t="s">
        <v>58</v>
      </c>
      <c r="C197" s="505"/>
      <c r="D197" s="505" t="s">
        <v>205</v>
      </c>
      <c r="E197" s="508" t="s">
        <v>26</v>
      </c>
      <c r="F197" s="182"/>
      <c r="G197" s="108"/>
      <c r="H197" s="290"/>
      <c r="I197" s="312"/>
      <c r="J197" s="357" t="e">
        <f t="shared" si="47"/>
        <v>#DIV/0!</v>
      </c>
    </row>
    <row r="198" spans="1:10" s="15" customFormat="1" ht="12.75" hidden="1" customHeight="1" x14ac:dyDescent="0.25">
      <c r="A198" s="26"/>
      <c r="B198" s="504"/>
      <c r="C198" s="507"/>
      <c r="D198" s="507"/>
      <c r="E198" s="510"/>
      <c r="F198" s="182" t="s">
        <v>7</v>
      </c>
      <c r="G198" s="108"/>
      <c r="H198" s="290"/>
      <c r="I198" s="312"/>
      <c r="J198" s="357" t="e">
        <f t="shared" si="47"/>
        <v>#DIV/0!</v>
      </c>
    </row>
    <row r="199" spans="1:10" s="13" customFormat="1" ht="15" hidden="1" customHeight="1" x14ac:dyDescent="0.25">
      <c r="A199" s="24"/>
      <c r="B199" s="163"/>
      <c r="C199" s="164"/>
      <c r="D199" s="164"/>
      <c r="E199" s="194"/>
      <c r="F199" s="183" t="s">
        <v>70</v>
      </c>
      <c r="G199" s="177">
        <f t="shared" ref="G199:I199" si="70">SUM(G200:G201)</f>
        <v>0</v>
      </c>
      <c r="H199" s="302">
        <f t="shared" si="70"/>
        <v>0</v>
      </c>
      <c r="I199" s="317">
        <f t="shared" si="70"/>
        <v>0</v>
      </c>
      <c r="J199" s="376" t="e">
        <f t="shared" si="47"/>
        <v>#DIV/0!</v>
      </c>
    </row>
    <row r="200" spans="1:10" s="15" customFormat="1" ht="12.75" hidden="1" customHeight="1" x14ac:dyDescent="0.25">
      <c r="A200" s="26"/>
      <c r="B200" s="502" t="s">
        <v>58</v>
      </c>
      <c r="C200" s="505"/>
      <c r="D200" s="505" t="s">
        <v>82</v>
      </c>
      <c r="E200" s="508" t="s">
        <v>26</v>
      </c>
      <c r="F200" s="182"/>
      <c r="G200" s="108"/>
      <c r="H200" s="290"/>
      <c r="I200" s="312"/>
      <c r="J200" s="357" t="e">
        <f t="shared" si="47"/>
        <v>#DIV/0!</v>
      </c>
    </row>
    <row r="201" spans="1:10" s="15" customFormat="1" ht="12.75" hidden="1" customHeight="1" x14ac:dyDescent="0.25">
      <c r="A201" s="26"/>
      <c r="B201" s="504"/>
      <c r="C201" s="507"/>
      <c r="D201" s="507"/>
      <c r="E201" s="510"/>
      <c r="F201" s="182" t="s">
        <v>7</v>
      </c>
      <c r="G201" s="108"/>
      <c r="H201" s="290"/>
      <c r="I201" s="312"/>
      <c r="J201" s="357" t="e">
        <f t="shared" si="47"/>
        <v>#DIV/0!</v>
      </c>
    </row>
    <row r="202" spans="1:10" s="13" customFormat="1" ht="30" hidden="1" customHeight="1" x14ac:dyDescent="0.25">
      <c r="A202" s="24"/>
      <c r="B202" s="163"/>
      <c r="C202" s="164"/>
      <c r="D202" s="164"/>
      <c r="E202" s="194"/>
      <c r="F202" s="183" t="s">
        <v>72</v>
      </c>
      <c r="G202" s="177">
        <f t="shared" ref="G202:I202" si="71">SUM(G203:G205)</f>
        <v>0</v>
      </c>
      <c r="H202" s="302">
        <f t="shared" si="71"/>
        <v>0</v>
      </c>
      <c r="I202" s="317">
        <f t="shared" si="71"/>
        <v>0</v>
      </c>
      <c r="J202" s="376" t="e">
        <f t="shared" si="47"/>
        <v>#DIV/0!</v>
      </c>
    </row>
    <row r="203" spans="1:10" s="15" customFormat="1" ht="12.75" hidden="1" customHeight="1" x14ac:dyDescent="0.25">
      <c r="A203" s="26"/>
      <c r="B203" s="502" t="s">
        <v>58</v>
      </c>
      <c r="C203" s="505"/>
      <c r="D203" s="505" t="s">
        <v>83</v>
      </c>
      <c r="E203" s="508" t="s">
        <v>26</v>
      </c>
      <c r="F203" s="182"/>
      <c r="G203" s="108"/>
      <c r="H203" s="290"/>
      <c r="I203" s="312"/>
      <c r="J203" s="357" t="e">
        <f t="shared" ref="J203:J266" si="72">I203/H203</f>
        <v>#DIV/0!</v>
      </c>
    </row>
    <row r="204" spans="1:10" s="15" customFormat="1" ht="12.75" hidden="1" customHeight="1" x14ac:dyDescent="0.25">
      <c r="A204" s="26"/>
      <c r="B204" s="504"/>
      <c r="C204" s="507"/>
      <c r="D204" s="507"/>
      <c r="E204" s="510"/>
      <c r="F204" s="182" t="s">
        <v>7</v>
      </c>
      <c r="G204" s="108"/>
      <c r="H204" s="290"/>
      <c r="I204" s="312"/>
      <c r="J204" s="357" t="e">
        <f t="shared" si="72"/>
        <v>#DIV/0!</v>
      </c>
    </row>
    <row r="205" spans="1:10" s="15" customFormat="1" ht="12.75" hidden="1" customHeight="1" x14ac:dyDescent="0.25">
      <c r="A205" s="26"/>
      <c r="B205" s="18"/>
      <c r="C205" s="14"/>
      <c r="D205" s="14"/>
      <c r="E205" s="120"/>
      <c r="F205" s="182" t="s">
        <v>9</v>
      </c>
      <c r="G205" s="108"/>
      <c r="H205" s="290"/>
      <c r="I205" s="312"/>
      <c r="J205" s="357" t="e">
        <f t="shared" si="72"/>
        <v>#DIV/0!</v>
      </c>
    </row>
    <row r="206" spans="1:10" s="13" customFormat="1" ht="45.75" customHeight="1" x14ac:dyDescent="0.25">
      <c r="A206" s="24"/>
      <c r="B206" s="138"/>
      <c r="C206" s="128"/>
      <c r="D206" s="128"/>
      <c r="E206" s="139"/>
      <c r="F206" s="181" t="s">
        <v>84</v>
      </c>
      <c r="G206" s="115">
        <f>G207</f>
        <v>3370360</v>
      </c>
      <c r="H206" s="296">
        <f>H207</f>
        <v>3370360</v>
      </c>
      <c r="I206" s="316">
        <f t="shared" ref="I206" si="73">I207</f>
        <v>0</v>
      </c>
      <c r="J206" s="363">
        <f t="shared" si="72"/>
        <v>0</v>
      </c>
    </row>
    <row r="207" spans="1:10" s="15" customFormat="1" ht="12.75" customHeight="1" x14ac:dyDescent="0.25">
      <c r="A207" s="26"/>
      <c r="B207" s="17" t="s">
        <v>58</v>
      </c>
      <c r="C207" s="14"/>
      <c r="D207" s="14" t="s">
        <v>379</v>
      </c>
      <c r="E207" s="120" t="s">
        <v>26</v>
      </c>
      <c r="F207" s="182"/>
      <c r="G207" s="108">
        <v>3370360</v>
      </c>
      <c r="H207" s="290">
        <v>3370360</v>
      </c>
      <c r="I207" s="312">
        <v>0</v>
      </c>
      <c r="J207" s="357">
        <f t="shared" si="72"/>
        <v>0</v>
      </c>
    </row>
    <row r="208" spans="1:10" s="12" customFormat="1" ht="30" customHeight="1" x14ac:dyDescent="0.25">
      <c r="A208" s="23"/>
      <c r="B208" s="141"/>
      <c r="C208" s="129"/>
      <c r="D208" s="129"/>
      <c r="E208" s="142"/>
      <c r="F208" s="185" t="s">
        <v>217</v>
      </c>
      <c r="G208" s="150">
        <f>G209+G211</f>
        <v>117943947.61</v>
      </c>
      <c r="H208" s="300">
        <f>H209+H211</f>
        <v>117943947.61</v>
      </c>
      <c r="I208" s="310">
        <f t="shared" ref="I208" si="74">I209+I211</f>
        <v>17425230.25</v>
      </c>
      <c r="J208" s="373">
        <f t="shared" si="72"/>
        <v>0.14774162305995753</v>
      </c>
    </row>
    <row r="209" spans="1:10" s="13" customFormat="1" ht="18.75" customHeight="1" x14ac:dyDescent="0.25">
      <c r="A209" s="24"/>
      <c r="B209" s="138"/>
      <c r="C209" s="128"/>
      <c r="D209" s="128"/>
      <c r="E209" s="139"/>
      <c r="F209" s="181" t="s">
        <v>67</v>
      </c>
      <c r="G209" s="115">
        <f>G210</f>
        <v>8036129.5899999999</v>
      </c>
      <c r="H209" s="296">
        <f>H210</f>
        <v>8036129.5899999999</v>
      </c>
      <c r="I209" s="316">
        <f t="shared" ref="I209" si="75">I210</f>
        <v>1651385.7</v>
      </c>
      <c r="J209" s="363">
        <f t="shared" si="72"/>
        <v>0.20549515553543979</v>
      </c>
    </row>
    <row r="210" spans="1:10" s="15" customFormat="1" ht="12.75" customHeight="1" x14ac:dyDescent="0.25">
      <c r="A210" s="26"/>
      <c r="B210" s="17" t="s">
        <v>58</v>
      </c>
      <c r="C210" s="14"/>
      <c r="D210" s="14" t="s">
        <v>380</v>
      </c>
      <c r="E210" s="120" t="s">
        <v>26</v>
      </c>
      <c r="F210" s="182"/>
      <c r="G210" s="108">
        <v>8036129.5899999999</v>
      </c>
      <c r="H210" s="290">
        <v>8036129.5899999999</v>
      </c>
      <c r="I210" s="312">
        <v>1651385.7</v>
      </c>
      <c r="J210" s="357">
        <f t="shared" si="72"/>
        <v>0.20549515553543979</v>
      </c>
    </row>
    <row r="211" spans="1:10" s="13" customFormat="1" ht="16.5" customHeight="1" x14ac:dyDescent="0.25">
      <c r="A211" s="24"/>
      <c r="B211" s="138"/>
      <c r="C211" s="128"/>
      <c r="D211" s="128"/>
      <c r="E211" s="139"/>
      <c r="F211" s="181" t="s">
        <v>86</v>
      </c>
      <c r="G211" s="115">
        <f t="shared" ref="G211:I211" si="76">G212</f>
        <v>109907818.02</v>
      </c>
      <c r="H211" s="296">
        <f t="shared" si="76"/>
        <v>109907818.02</v>
      </c>
      <c r="I211" s="316">
        <f t="shared" si="76"/>
        <v>15773844.550000001</v>
      </c>
      <c r="J211" s="363">
        <f t="shared" si="72"/>
        <v>0.14351885820469681</v>
      </c>
    </row>
    <row r="212" spans="1:10" s="6" customFormat="1" ht="12.75" customHeight="1" x14ac:dyDescent="0.25">
      <c r="A212" s="26"/>
      <c r="B212" s="17" t="s">
        <v>58</v>
      </c>
      <c r="C212" s="14"/>
      <c r="D212" s="14" t="s">
        <v>381</v>
      </c>
      <c r="E212" s="120" t="s">
        <v>26</v>
      </c>
      <c r="F212" s="184"/>
      <c r="G212" s="108">
        <v>109907818.02</v>
      </c>
      <c r="H212" s="290">
        <v>109907818.02</v>
      </c>
      <c r="I212" s="312">
        <v>15773844.550000001</v>
      </c>
      <c r="J212" s="357">
        <f t="shared" si="72"/>
        <v>0.14351885820469681</v>
      </c>
    </row>
    <row r="213" spans="1:10" s="13" customFormat="1" ht="15" hidden="1" customHeight="1" x14ac:dyDescent="0.25">
      <c r="A213" s="24"/>
      <c r="B213" s="174"/>
      <c r="C213" s="164"/>
      <c r="D213" s="164"/>
      <c r="E213" s="194"/>
      <c r="F213" s="183" t="s">
        <v>87</v>
      </c>
      <c r="G213" s="177">
        <f>SUM(G214:G215)</f>
        <v>0</v>
      </c>
      <c r="H213" s="302">
        <f>SUM(H214:H215)</f>
        <v>0</v>
      </c>
      <c r="I213" s="317">
        <f>SUM(I214:I215)</f>
        <v>0</v>
      </c>
      <c r="J213" s="376" t="e">
        <f t="shared" si="72"/>
        <v>#DIV/0!</v>
      </c>
    </row>
    <row r="214" spans="1:10" s="6" customFormat="1" ht="12.75" hidden="1" customHeight="1" x14ac:dyDescent="0.25">
      <c r="A214" s="26"/>
      <c r="B214" s="530" t="s">
        <v>58</v>
      </c>
      <c r="C214" s="505"/>
      <c r="D214" s="505" t="s">
        <v>88</v>
      </c>
      <c r="E214" s="508" t="s">
        <v>26</v>
      </c>
      <c r="F214" s="182"/>
      <c r="G214" s="108"/>
      <c r="H214" s="290"/>
      <c r="I214" s="312"/>
      <c r="J214" s="357" t="e">
        <f t="shared" si="72"/>
        <v>#DIV/0!</v>
      </c>
    </row>
    <row r="215" spans="1:10" s="15" customFormat="1" ht="12.75" hidden="1" customHeight="1" x14ac:dyDescent="0.25">
      <c r="A215" s="26"/>
      <c r="B215" s="531"/>
      <c r="C215" s="507"/>
      <c r="D215" s="507"/>
      <c r="E215" s="510"/>
      <c r="F215" s="182" t="s">
        <v>7</v>
      </c>
      <c r="G215" s="108"/>
      <c r="H215" s="290"/>
      <c r="I215" s="312"/>
      <c r="J215" s="357" t="e">
        <f t="shared" si="72"/>
        <v>#DIV/0!</v>
      </c>
    </row>
    <row r="216" spans="1:10" s="13" customFormat="1" ht="15" hidden="1" customHeight="1" x14ac:dyDescent="0.25">
      <c r="A216" s="24"/>
      <c r="B216" s="163"/>
      <c r="C216" s="164"/>
      <c r="D216" s="164"/>
      <c r="E216" s="194"/>
      <c r="F216" s="183" t="s">
        <v>70</v>
      </c>
      <c r="G216" s="177">
        <f t="shared" ref="G216:I216" si="77">SUM(G217:G218)</f>
        <v>0</v>
      </c>
      <c r="H216" s="302">
        <f t="shared" si="77"/>
        <v>0</v>
      </c>
      <c r="I216" s="317">
        <f t="shared" si="77"/>
        <v>0</v>
      </c>
      <c r="J216" s="376" t="e">
        <f t="shared" si="72"/>
        <v>#DIV/0!</v>
      </c>
    </row>
    <row r="217" spans="1:10" s="6" customFormat="1" ht="12.75" hidden="1" customHeight="1" x14ac:dyDescent="0.25">
      <c r="A217" s="26"/>
      <c r="B217" s="502" t="s">
        <v>58</v>
      </c>
      <c r="C217" s="505"/>
      <c r="D217" s="505" t="s">
        <v>89</v>
      </c>
      <c r="E217" s="508" t="s">
        <v>26</v>
      </c>
      <c r="F217" s="182"/>
      <c r="G217" s="108"/>
      <c r="H217" s="290"/>
      <c r="I217" s="312"/>
      <c r="J217" s="357" t="e">
        <f t="shared" si="72"/>
        <v>#DIV/0!</v>
      </c>
    </row>
    <row r="218" spans="1:10" s="15" customFormat="1" ht="12.75" hidden="1" customHeight="1" x14ac:dyDescent="0.25">
      <c r="A218" s="26"/>
      <c r="B218" s="504"/>
      <c r="C218" s="507"/>
      <c r="D218" s="507"/>
      <c r="E218" s="510"/>
      <c r="F218" s="182" t="s">
        <v>7</v>
      </c>
      <c r="G218" s="108"/>
      <c r="H218" s="290"/>
      <c r="I218" s="312"/>
      <c r="J218" s="357" t="e">
        <f t="shared" si="72"/>
        <v>#DIV/0!</v>
      </c>
    </row>
    <row r="219" spans="1:10" s="13" customFormat="1" ht="30" hidden="1" customHeight="1" x14ac:dyDescent="0.25">
      <c r="A219" s="24"/>
      <c r="B219" s="174"/>
      <c r="C219" s="164"/>
      <c r="D219" s="164"/>
      <c r="E219" s="194"/>
      <c r="F219" s="183" t="s">
        <v>90</v>
      </c>
      <c r="G219" s="177">
        <f t="shared" ref="G219:I219" si="78">SUM(G220:G221)</f>
        <v>0</v>
      </c>
      <c r="H219" s="302">
        <f t="shared" si="78"/>
        <v>0</v>
      </c>
      <c r="I219" s="317">
        <f t="shared" si="78"/>
        <v>0</v>
      </c>
      <c r="J219" s="376" t="e">
        <f t="shared" si="72"/>
        <v>#DIV/0!</v>
      </c>
    </row>
    <row r="220" spans="1:10" s="6" customFormat="1" ht="12.75" hidden="1" customHeight="1" x14ac:dyDescent="0.25">
      <c r="A220" s="26"/>
      <c r="B220" s="530" t="s">
        <v>91</v>
      </c>
      <c r="C220" s="505"/>
      <c r="D220" s="505" t="s">
        <v>92</v>
      </c>
      <c r="E220" s="508" t="s">
        <v>26</v>
      </c>
      <c r="F220" s="182"/>
      <c r="G220" s="108"/>
      <c r="H220" s="290"/>
      <c r="I220" s="312"/>
      <c r="J220" s="357" t="e">
        <f t="shared" si="72"/>
        <v>#DIV/0!</v>
      </c>
    </row>
    <row r="221" spans="1:10" s="15" customFormat="1" ht="12.75" hidden="1" customHeight="1" x14ac:dyDescent="0.25">
      <c r="A221" s="26"/>
      <c r="B221" s="531"/>
      <c r="C221" s="507"/>
      <c r="D221" s="507"/>
      <c r="E221" s="510"/>
      <c r="F221" s="182" t="s">
        <v>7</v>
      </c>
      <c r="G221" s="108"/>
      <c r="H221" s="290"/>
      <c r="I221" s="312"/>
      <c r="J221" s="357" t="e">
        <f t="shared" si="72"/>
        <v>#DIV/0!</v>
      </c>
    </row>
    <row r="222" spans="1:10" s="13" customFormat="1" ht="45" hidden="1" customHeight="1" x14ac:dyDescent="0.25">
      <c r="A222" s="24"/>
      <c r="B222" s="174"/>
      <c r="C222" s="164"/>
      <c r="D222" s="164"/>
      <c r="E222" s="194"/>
      <c r="F222" s="183"/>
      <c r="G222" s="177">
        <f>SUM(G223:G225)</f>
        <v>0</v>
      </c>
      <c r="H222" s="302">
        <f>SUM(H223:H225)</f>
        <v>0</v>
      </c>
      <c r="I222" s="317">
        <f>SUM(I223:I225)</f>
        <v>0</v>
      </c>
      <c r="J222" s="376" t="e">
        <f t="shared" si="72"/>
        <v>#DIV/0!</v>
      </c>
    </row>
    <row r="223" spans="1:10" s="6" customFormat="1" ht="12.75" hidden="1" customHeight="1" x14ac:dyDescent="0.25">
      <c r="A223" s="26"/>
      <c r="B223" s="530"/>
      <c r="C223" s="505"/>
      <c r="D223" s="505"/>
      <c r="E223" s="508"/>
      <c r="F223" s="184"/>
      <c r="G223" s="108"/>
      <c r="H223" s="290"/>
      <c r="I223" s="312"/>
      <c r="J223" s="357" t="e">
        <f t="shared" si="72"/>
        <v>#DIV/0!</v>
      </c>
    </row>
    <row r="224" spans="1:10" s="6" customFormat="1" ht="12.75" hidden="1" customHeight="1" x14ac:dyDescent="0.25">
      <c r="A224" s="26"/>
      <c r="B224" s="532"/>
      <c r="C224" s="506"/>
      <c r="D224" s="506"/>
      <c r="E224" s="509"/>
      <c r="F224" s="182" t="s">
        <v>7</v>
      </c>
      <c r="G224" s="108"/>
      <c r="H224" s="290"/>
      <c r="I224" s="312"/>
      <c r="J224" s="357" t="e">
        <f t="shared" si="72"/>
        <v>#DIV/0!</v>
      </c>
    </row>
    <row r="225" spans="1:10" s="6" customFormat="1" ht="12.75" hidden="1" customHeight="1" x14ac:dyDescent="0.25">
      <c r="A225" s="26"/>
      <c r="B225" s="531"/>
      <c r="C225" s="507"/>
      <c r="D225" s="507"/>
      <c r="E225" s="510"/>
      <c r="F225" s="182" t="s">
        <v>9</v>
      </c>
      <c r="G225" s="108"/>
      <c r="H225" s="290"/>
      <c r="I225" s="312"/>
      <c r="J225" s="357" t="e">
        <f t="shared" si="72"/>
        <v>#DIV/0!</v>
      </c>
    </row>
    <row r="226" spans="1:10" s="13" customFormat="1" ht="15" hidden="1" customHeight="1" x14ac:dyDescent="0.25">
      <c r="A226" s="24"/>
      <c r="B226" s="174"/>
      <c r="C226" s="164"/>
      <c r="D226" s="164"/>
      <c r="E226" s="194"/>
      <c r="F226" s="183" t="s">
        <v>68</v>
      </c>
      <c r="G226" s="177">
        <f>SUM(G227:G228)</f>
        <v>0</v>
      </c>
      <c r="H226" s="302">
        <f>SUM(H227:H228)</f>
        <v>0</v>
      </c>
      <c r="I226" s="317">
        <f>SUM(I227:I228)</f>
        <v>0</v>
      </c>
      <c r="J226" s="376" t="e">
        <f t="shared" si="72"/>
        <v>#DIV/0!</v>
      </c>
    </row>
    <row r="227" spans="1:10" s="6" customFormat="1" ht="12.75" hidden="1" customHeight="1" x14ac:dyDescent="0.25">
      <c r="A227" s="26"/>
      <c r="B227" s="530" t="s">
        <v>58</v>
      </c>
      <c r="C227" s="505" t="s">
        <v>85</v>
      </c>
      <c r="D227" s="505" t="s">
        <v>93</v>
      </c>
      <c r="E227" s="508" t="s">
        <v>66</v>
      </c>
      <c r="F227" s="184"/>
      <c r="G227" s="108"/>
      <c r="H227" s="290"/>
      <c r="I227" s="312"/>
      <c r="J227" s="357" t="e">
        <f t="shared" si="72"/>
        <v>#DIV/0!</v>
      </c>
    </row>
    <row r="228" spans="1:10" s="6" customFormat="1" ht="10.5" hidden="1" customHeight="1" x14ac:dyDescent="0.25">
      <c r="A228" s="26"/>
      <c r="B228" s="531"/>
      <c r="C228" s="507"/>
      <c r="D228" s="507"/>
      <c r="E228" s="510"/>
      <c r="F228" s="182" t="s">
        <v>7</v>
      </c>
      <c r="G228" s="108"/>
      <c r="H228" s="290"/>
      <c r="I228" s="312"/>
      <c r="J228" s="357" t="e">
        <f t="shared" si="72"/>
        <v>#DIV/0!</v>
      </c>
    </row>
    <row r="229" spans="1:10" s="12" customFormat="1" ht="30" hidden="1" customHeight="1" x14ac:dyDescent="0.25">
      <c r="A229" s="23"/>
      <c r="B229" s="175"/>
      <c r="C229" s="75"/>
      <c r="D229" s="75"/>
      <c r="E229" s="198"/>
      <c r="F229" s="187" t="s">
        <v>218</v>
      </c>
      <c r="G229" s="179">
        <f t="shared" ref="G229:I229" si="79">G230+G232+G234+G236+G239+G241+G243</f>
        <v>0</v>
      </c>
      <c r="H229" s="303">
        <f t="shared" si="79"/>
        <v>0</v>
      </c>
      <c r="I229" s="318">
        <f t="shared" si="79"/>
        <v>0</v>
      </c>
      <c r="J229" s="377" t="e">
        <f t="shared" si="72"/>
        <v>#DIV/0!</v>
      </c>
    </row>
    <row r="230" spans="1:10" s="13" customFormat="1" ht="15" hidden="1" customHeight="1" x14ac:dyDescent="0.25">
      <c r="A230" s="24"/>
      <c r="B230" s="163"/>
      <c r="C230" s="164"/>
      <c r="D230" s="164"/>
      <c r="E230" s="194"/>
      <c r="F230" s="183" t="s">
        <v>67</v>
      </c>
      <c r="G230" s="177">
        <f t="shared" ref="G230:I230" si="80">G231</f>
        <v>0</v>
      </c>
      <c r="H230" s="302">
        <f t="shared" si="80"/>
        <v>0</v>
      </c>
      <c r="I230" s="317">
        <f t="shared" si="80"/>
        <v>0</v>
      </c>
      <c r="J230" s="376" t="e">
        <f t="shared" si="72"/>
        <v>#DIV/0!</v>
      </c>
    </row>
    <row r="231" spans="1:10" s="6" customFormat="1" ht="12.75" hidden="1" customHeight="1" x14ac:dyDescent="0.25">
      <c r="A231" s="26"/>
      <c r="B231" s="17" t="s">
        <v>58</v>
      </c>
      <c r="C231" s="14" t="s">
        <v>94</v>
      </c>
      <c r="D231" s="14" t="s">
        <v>95</v>
      </c>
      <c r="E231" s="120" t="s">
        <v>66</v>
      </c>
      <c r="F231" s="184"/>
      <c r="G231" s="108"/>
      <c r="H231" s="290"/>
      <c r="I231" s="312"/>
      <c r="J231" s="357" t="e">
        <f t="shared" si="72"/>
        <v>#DIV/0!</v>
      </c>
    </row>
    <row r="232" spans="1:10" s="13" customFormat="1" ht="15" hidden="1" customHeight="1" x14ac:dyDescent="0.25">
      <c r="A232" s="24"/>
      <c r="B232" s="163"/>
      <c r="C232" s="164"/>
      <c r="D232" s="164"/>
      <c r="E232" s="194"/>
      <c r="F232" s="183" t="s">
        <v>86</v>
      </c>
      <c r="G232" s="177">
        <f t="shared" ref="G232:I232" si="81">G233</f>
        <v>0</v>
      </c>
      <c r="H232" s="302">
        <f t="shared" si="81"/>
        <v>0</v>
      </c>
      <c r="I232" s="317">
        <f t="shared" si="81"/>
        <v>0</v>
      </c>
      <c r="J232" s="376" t="e">
        <f t="shared" si="72"/>
        <v>#DIV/0!</v>
      </c>
    </row>
    <row r="233" spans="1:10" s="6" customFormat="1" ht="12.75" hidden="1" customHeight="1" x14ac:dyDescent="0.25">
      <c r="A233" s="26"/>
      <c r="B233" s="17" t="s">
        <v>58</v>
      </c>
      <c r="C233" s="14" t="s">
        <v>94</v>
      </c>
      <c r="D233" s="14" t="s">
        <v>96</v>
      </c>
      <c r="E233" s="120" t="s">
        <v>66</v>
      </c>
      <c r="F233" s="184"/>
      <c r="G233" s="108"/>
      <c r="H233" s="290"/>
      <c r="I233" s="312"/>
      <c r="J233" s="357" t="e">
        <f t="shared" si="72"/>
        <v>#DIV/0!</v>
      </c>
    </row>
    <row r="234" spans="1:10" s="13" customFormat="1" ht="15" hidden="1" customHeight="1" x14ac:dyDescent="0.25">
      <c r="A234" s="24"/>
      <c r="B234" s="163"/>
      <c r="C234" s="164"/>
      <c r="D234" s="164"/>
      <c r="E234" s="194"/>
      <c r="F234" s="183" t="s">
        <v>97</v>
      </c>
      <c r="G234" s="177">
        <f t="shared" ref="G234:I234" si="82">G235</f>
        <v>0</v>
      </c>
      <c r="H234" s="302">
        <f t="shared" si="82"/>
        <v>0</v>
      </c>
      <c r="I234" s="317">
        <f t="shared" si="82"/>
        <v>0</v>
      </c>
      <c r="J234" s="376" t="e">
        <f t="shared" si="72"/>
        <v>#DIV/0!</v>
      </c>
    </row>
    <row r="235" spans="1:10" s="6" customFormat="1" ht="12.75" hidden="1" customHeight="1" x14ac:dyDescent="0.25">
      <c r="A235" s="26"/>
      <c r="B235" s="18" t="s">
        <v>58</v>
      </c>
      <c r="C235" s="14" t="s">
        <v>94</v>
      </c>
      <c r="D235" s="14" t="s">
        <v>98</v>
      </c>
      <c r="E235" s="120" t="s">
        <v>66</v>
      </c>
      <c r="F235" s="184"/>
      <c r="G235" s="108"/>
      <c r="H235" s="290"/>
      <c r="I235" s="312"/>
      <c r="J235" s="357" t="e">
        <f t="shared" si="72"/>
        <v>#DIV/0!</v>
      </c>
    </row>
    <row r="236" spans="1:10" s="13" customFormat="1" ht="15" hidden="1" customHeight="1" x14ac:dyDescent="0.25">
      <c r="A236" s="24"/>
      <c r="B236" s="163"/>
      <c r="C236" s="164"/>
      <c r="D236" s="164"/>
      <c r="E236" s="194"/>
      <c r="F236" s="183" t="s">
        <v>99</v>
      </c>
      <c r="G236" s="177">
        <f t="shared" ref="G236:I236" si="83">G237+G238</f>
        <v>0</v>
      </c>
      <c r="H236" s="302">
        <f t="shared" si="83"/>
        <v>0</v>
      </c>
      <c r="I236" s="317">
        <f t="shared" si="83"/>
        <v>0</v>
      </c>
      <c r="J236" s="376" t="e">
        <f t="shared" si="72"/>
        <v>#DIV/0!</v>
      </c>
    </row>
    <row r="237" spans="1:10" s="6" customFormat="1" ht="12.75" hidden="1" customHeight="1" x14ac:dyDescent="0.25">
      <c r="A237" s="26"/>
      <c r="B237" s="18" t="s">
        <v>58</v>
      </c>
      <c r="C237" s="14" t="s">
        <v>94</v>
      </c>
      <c r="D237" s="14" t="s">
        <v>100</v>
      </c>
      <c r="E237" s="120" t="s">
        <v>66</v>
      </c>
      <c r="F237" s="184"/>
      <c r="G237" s="108"/>
      <c r="H237" s="290"/>
      <c r="I237" s="312"/>
      <c r="J237" s="357" t="e">
        <f t="shared" si="72"/>
        <v>#DIV/0!</v>
      </c>
    </row>
    <row r="238" spans="1:10" s="6" customFormat="1" ht="12.75" hidden="1" customHeight="1" x14ac:dyDescent="0.25">
      <c r="A238" s="26"/>
      <c r="B238" s="17" t="s">
        <v>58</v>
      </c>
      <c r="C238" s="14" t="s">
        <v>101</v>
      </c>
      <c r="D238" s="14" t="s">
        <v>100</v>
      </c>
      <c r="E238" s="120" t="s">
        <v>66</v>
      </c>
      <c r="F238" s="184"/>
      <c r="G238" s="108"/>
      <c r="H238" s="290"/>
      <c r="I238" s="312"/>
      <c r="J238" s="357" t="e">
        <f t="shared" si="72"/>
        <v>#DIV/0!</v>
      </c>
    </row>
    <row r="239" spans="1:10" s="13" customFormat="1" ht="15" hidden="1" customHeight="1" x14ac:dyDescent="0.25">
      <c r="A239" s="24"/>
      <c r="B239" s="163"/>
      <c r="C239" s="164"/>
      <c r="D239" s="164"/>
      <c r="E239" s="194"/>
      <c r="F239" s="183" t="s">
        <v>102</v>
      </c>
      <c r="G239" s="177">
        <f>G240</f>
        <v>0</v>
      </c>
      <c r="H239" s="302">
        <f>H240</f>
        <v>0</v>
      </c>
      <c r="I239" s="317">
        <f>I240</f>
        <v>0</v>
      </c>
      <c r="J239" s="376" t="e">
        <f t="shared" si="72"/>
        <v>#DIV/0!</v>
      </c>
    </row>
    <row r="240" spans="1:10" s="6" customFormat="1" ht="12.75" hidden="1" customHeight="1" x14ac:dyDescent="0.25">
      <c r="A240" s="26"/>
      <c r="B240" s="17" t="s">
        <v>58</v>
      </c>
      <c r="C240" s="14" t="s">
        <v>94</v>
      </c>
      <c r="D240" s="14" t="s">
        <v>103</v>
      </c>
      <c r="E240" s="120" t="s">
        <v>66</v>
      </c>
      <c r="F240" s="184"/>
      <c r="G240" s="108"/>
      <c r="H240" s="290"/>
      <c r="I240" s="312"/>
      <c r="J240" s="357" t="e">
        <f t="shared" si="72"/>
        <v>#DIV/0!</v>
      </c>
    </row>
    <row r="241" spans="1:10" s="13" customFormat="1" ht="15" hidden="1" customHeight="1" x14ac:dyDescent="0.25">
      <c r="A241" s="24"/>
      <c r="B241" s="163"/>
      <c r="C241" s="164"/>
      <c r="D241" s="164"/>
      <c r="E241" s="194"/>
      <c r="F241" s="183" t="s">
        <v>104</v>
      </c>
      <c r="G241" s="177">
        <f t="shared" ref="G241:I241" si="84">G242</f>
        <v>0</v>
      </c>
      <c r="H241" s="302">
        <f t="shared" si="84"/>
        <v>0</v>
      </c>
      <c r="I241" s="317">
        <f t="shared" si="84"/>
        <v>0</v>
      </c>
      <c r="J241" s="376" t="e">
        <f t="shared" si="72"/>
        <v>#DIV/0!</v>
      </c>
    </row>
    <row r="242" spans="1:10" s="6" customFormat="1" ht="12.75" hidden="1" customHeight="1" x14ac:dyDescent="0.25">
      <c r="A242" s="26"/>
      <c r="B242" s="18" t="s">
        <v>58</v>
      </c>
      <c r="C242" s="14" t="s">
        <v>94</v>
      </c>
      <c r="D242" s="14" t="s">
        <v>105</v>
      </c>
      <c r="E242" s="120" t="s">
        <v>64</v>
      </c>
      <c r="F242" s="182"/>
      <c r="G242" s="108"/>
      <c r="H242" s="290"/>
      <c r="I242" s="312"/>
      <c r="J242" s="357" t="e">
        <f t="shared" si="72"/>
        <v>#DIV/0!</v>
      </c>
    </row>
    <row r="243" spans="1:10" s="13" customFormat="1" ht="15" hidden="1" customHeight="1" x14ac:dyDescent="0.25">
      <c r="A243" s="24"/>
      <c r="B243" s="163"/>
      <c r="C243" s="164"/>
      <c r="D243" s="164"/>
      <c r="E243" s="194"/>
      <c r="F243" s="183" t="s">
        <v>190</v>
      </c>
      <c r="G243" s="177">
        <f>G244+G245</f>
        <v>0</v>
      </c>
      <c r="H243" s="302">
        <f>H244+H245</f>
        <v>0</v>
      </c>
      <c r="I243" s="317">
        <f>I244+I245</f>
        <v>0</v>
      </c>
      <c r="J243" s="376" t="e">
        <f t="shared" si="72"/>
        <v>#DIV/0!</v>
      </c>
    </row>
    <row r="244" spans="1:10" s="6" customFormat="1" ht="12.75" hidden="1" customHeight="1" x14ac:dyDescent="0.25">
      <c r="A244" s="26"/>
      <c r="B244" s="511" t="s">
        <v>58</v>
      </c>
      <c r="C244" s="505" t="s">
        <v>94</v>
      </c>
      <c r="D244" s="505" t="s">
        <v>106</v>
      </c>
      <c r="E244" s="508" t="s">
        <v>66</v>
      </c>
      <c r="F244" s="182"/>
      <c r="G244" s="114"/>
      <c r="H244" s="295"/>
      <c r="I244" s="315"/>
      <c r="J244" s="357" t="e">
        <f t="shared" si="72"/>
        <v>#DIV/0!</v>
      </c>
    </row>
    <row r="245" spans="1:10" s="6" customFormat="1" ht="12.75" hidden="1" customHeight="1" x14ac:dyDescent="0.25">
      <c r="A245" s="26"/>
      <c r="B245" s="513"/>
      <c r="C245" s="514"/>
      <c r="D245" s="514"/>
      <c r="E245" s="515"/>
      <c r="F245" s="182" t="s">
        <v>7</v>
      </c>
      <c r="G245" s="114"/>
      <c r="H245" s="295"/>
      <c r="I245" s="315"/>
      <c r="J245" s="357" t="e">
        <f t="shared" si="72"/>
        <v>#DIV/0!</v>
      </c>
    </row>
    <row r="246" spans="1:10" s="12" customFormat="1" ht="30" customHeight="1" x14ac:dyDescent="0.25">
      <c r="A246" s="23"/>
      <c r="B246" s="141"/>
      <c r="C246" s="129"/>
      <c r="D246" s="129"/>
      <c r="E246" s="142"/>
      <c r="F246" s="185" t="s">
        <v>219</v>
      </c>
      <c r="G246" s="150">
        <f>G247+G249+G251+G253+G255+G257+G259+G261+G263+G265</f>
        <v>227000030.38</v>
      </c>
      <c r="H246" s="300">
        <f>H247+H249+H251+H253+H255+H257+H259+H261+H263+H265</f>
        <v>227000030.38</v>
      </c>
      <c r="I246" s="310">
        <f t="shared" ref="I246" si="85">I247+I249+I251+I253+I255+I257+I259+I261+I263+I265</f>
        <v>23379083.199999999</v>
      </c>
      <c r="J246" s="373">
        <f t="shared" si="72"/>
        <v>0.10299154216351079</v>
      </c>
    </row>
    <row r="247" spans="1:10" s="13" customFormat="1" ht="30" customHeight="1" x14ac:dyDescent="0.25">
      <c r="A247" s="24"/>
      <c r="B247" s="138"/>
      <c r="C247" s="128"/>
      <c r="D247" s="128"/>
      <c r="E247" s="139"/>
      <c r="F247" s="181" t="s">
        <v>53</v>
      </c>
      <c r="G247" s="115">
        <f t="shared" ref="G247:I247" si="86">G248</f>
        <v>41809021.350000001</v>
      </c>
      <c r="H247" s="296">
        <f t="shared" si="86"/>
        <v>41809021.350000001</v>
      </c>
      <c r="I247" s="316">
        <f t="shared" si="86"/>
        <v>4381005.6900000004</v>
      </c>
      <c r="J247" s="363">
        <f t="shared" si="72"/>
        <v>0.10478613343576865</v>
      </c>
    </row>
    <row r="248" spans="1:10" s="6" customFormat="1" ht="15" customHeight="1" x14ac:dyDescent="0.25">
      <c r="A248" s="26"/>
      <c r="B248" s="17" t="s">
        <v>58</v>
      </c>
      <c r="C248" s="14"/>
      <c r="D248" s="14" t="s">
        <v>382</v>
      </c>
      <c r="E248" s="120" t="s">
        <v>12</v>
      </c>
      <c r="F248" s="184"/>
      <c r="G248" s="108">
        <v>41809021.350000001</v>
      </c>
      <c r="H248" s="290">
        <v>41809021.350000001</v>
      </c>
      <c r="I248" s="312">
        <v>4381005.6900000004</v>
      </c>
      <c r="J248" s="357">
        <f t="shared" si="72"/>
        <v>0.10478613343576865</v>
      </c>
    </row>
    <row r="249" spans="1:10" s="6" customFormat="1" ht="18" customHeight="1" x14ac:dyDescent="0.25">
      <c r="A249" s="26"/>
      <c r="B249" s="138"/>
      <c r="C249" s="128"/>
      <c r="D249" s="128"/>
      <c r="E249" s="139"/>
      <c r="F249" s="181" t="s">
        <v>121</v>
      </c>
      <c r="G249" s="115">
        <f t="shared" ref="G249:I253" si="87">G250</f>
        <v>8603118.5500000007</v>
      </c>
      <c r="H249" s="296">
        <f t="shared" si="87"/>
        <v>8603118.5500000007</v>
      </c>
      <c r="I249" s="316">
        <f t="shared" si="87"/>
        <v>963540.68</v>
      </c>
      <c r="J249" s="363">
        <f t="shared" si="72"/>
        <v>0.11199900064145925</v>
      </c>
    </row>
    <row r="250" spans="1:10" s="6" customFormat="1" ht="15.75" customHeight="1" x14ac:dyDescent="0.25">
      <c r="A250" s="26"/>
      <c r="B250" s="18" t="s">
        <v>58</v>
      </c>
      <c r="C250" s="14"/>
      <c r="D250" s="14" t="s">
        <v>383</v>
      </c>
      <c r="E250" s="120" t="s">
        <v>26</v>
      </c>
      <c r="F250" s="182"/>
      <c r="G250" s="108">
        <v>8603118.5500000007</v>
      </c>
      <c r="H250" s="290">
        <v>8603118.5500000007</v>
      </c>
      <c r="I250" s="312">
        <v>963540.68</v>
      </c>
      <c r="J250" s="357">
        <f t="shared" si="72"/>
        <v>0.11199900064145925</v>
      </c>
    </row>
    <row r="251" spans="1:10" s="6" customFormat="1" ht="18" customHeight="1" x14ac:dyDescent="0.25">
      <c r="A251" s="26"/>
      <c r="B251" s="138"/>
      <c r="C251" s="128"/>
      <c r="D251" s="128"/>
      <c r="E251" s="139"/>
      <c r="F251" s="181" t="s">
        <v>97</v>
      </c>
      <c r="G251" s="115">
        <f t="shared" si="87"/>
        <v>12134643.9</v>
      </c>
      <c r="H251" s="296">
        <f t="shared" si="87"/>
        <v>12134643.9</v>
      </c>
      <c r="I251" s="316">
        <f t="shared" si="87"/>
        <v>1234205.48</v>
      </c>
      <c r="J251" s="363">
        <f t="shared" si="72"/>
        <v>0.10170924587247261</v>
      </c>
    </row>
    <row r="252" spans="1:10" s="6" customFormat="1" ht="15" customHeight="1" x14ac:dyDescent="0.25">
      <c r="A252" s="26"/>
      <c r="B252" s="18" t="s">
        <v>58</v>
      </c>
      <c r="C252" s="14"/>
      <c r="D252" s="14" t="s">
        <v>384</v>
      </c>
      <c r="E252" s="120" t="s">
        <v>26</v>
      </c>
      <c r="F252" s="182"/>
      <c r="G252" s="108">
        <v>12134643.9</v>
      </c>
      <c r="H252" s="290">
        <v>12134643.9</v>
      </c>
      <c r="I252" s="312">
        <v>1234205.48</v>
      </c>
      <c r="J252" s="357">
        <f t="shared" si="72"/>
        <v>0.10170924587247261</v>
      </c>
    </row>
    <row r="253" spans="1:10" s="13" customFormat="1" ht="18" customHeight="1" x14ac:dyDescent="0.25">
      <c r="A253" s="24"/>
      <c r="B253" s="138"/>
      <c r="C253" s="128"/>
      <c r="D253" s="128"/>
      <c r="E253" s="139"/>
      <c r="F253" s="181" t="s">
        <v>107</v>
      </c>
      <c r="G253" s="115">
        <f t="shared" si="87"/>
        <v>10492466.199999999</v>
      </c>
      <c r="H253" s="296">
        <f t="shared" si="87"/>
        <v>10492466.199999999</v>
      </c>
      <c r="I253" s="316">
        <f t="shared" si="87"/>
        <v>944938.38</v>
      </c>
      <c r="J253" s="363">
        <f t="shared" si="72"/>
        <v>9.005874900983718E-2</v>
      </c>
    </row>
    <row r="254" spans="1:10" s="6" customFormat="1" ht="16.5" customHeight="1" x14ac:dyDescent="0.25">
      <c r="A254" s="26"/>
      <c r="B254" s="18" t="s">
        <v>58</v>
      </c>
      <c r="C254" s="14"/>
      <c r="D254" s="14" t="s">
        <v>385</v>
      </c>
      <c r="E254" s="120" t="s">
        <v>26</v>
      </c>
      <c r="F254" s="182"/>
      <c r="G254" s="108">
        <v>10492466.199999999</v>
      </c>
      <c r="H254" s="290">
        <v>10492466.199999999</v>
      </c>
      <c r="I254" s="312">
        <v>944938.38</v>
      </c>
      <c r="J254" s="357">
        <f t="shared" si="72"/>
        <v>9.005874900983718E-2</v>
      </c>
    </row>
    <row r="255" spans="1:10" s="13" customFormat="1" ht="30" customHeight="1" x14ac:dyDescent="0.25">
      <c r="A255" s="24"/>
      <c r="B255" s="138"/>
      <c r="C255" s="128"/>
      <c r="D255" s="128"/>
      <c r="E255" s="139"/>
      <c r="F255" s="181" t="s">
        <v>75</v>
      </c>
      <c r="G255" s="115">
        <f t="shared" ref="G255:I255" si="88">G256</f>
        <v>134847317.31999999</v>
      </c>
      <c r="H255" s="296">
        <f t="shared" si="88"/>
        <v>134847317.31999999</v>
      </c>
      <c r="I255" s="316">
        <f t="shared" si="88"/>
        <v>15455392.970000001</v>
      </c>
      <c r="J255" s="363">
        <f t="shared" si="72"/>
        <v>0.11461401885603342</v>
      </c>
    </row>
    <row r="256" spans="1:10" s="15" customFormat="1" ht="15" customHeight="1" x14ac:dyDescent="0.25">
      <c r="A256" s="26"/>
      <c r="B256" s="444" t="s">
        <v>58</v>
      </c>
      <c r="C256" s="432"/>
      <c r="D256" s="432" t="s">
        <v>386</v>
      </c>
      <c r="E256" s="430" t="s">
        <v>12</v>
      </c>
      <c r="F256" s="182"/>
      <c r="G256" s="108">
        <v>134847317.31999999</v>
      </c>
      <c r="H256" s="290">
        <v>134847317.31999999</v>
      </c>
      <c r="I256" s="312">
        <v>15455392.970000001</v>
      </c>
      <c r="J256" s="357">
        <f t="shared" si="72"/>
        <v>0.11461401885603342</v>
      </c>
    </row>
    <row r="257" spans="1:10" s="13" customFormat="1" ht="19.5" customHeight="1" x14ac:dyDescent="0.25">
      <c r="A257" s="24"/>
      <c r="B257" s="138"/>
      <c r="C257" s="128"/>
      <c r="D257" s="128"/>
      <c r="E257" s="139"/>
      <c r="F257" s="181" t="s">
        <v>99</v>
      </c>
      <c r="G257" s="115">
        <f t="shared" ref="G257:I257" si="89">G258</f>
        <v>539720.19999999995</v>
      </c>
      <c r="H257" s="296">
        <f t="shared" si="89"/>
        <v>539720.19999999995</v>
      </c>
      <c r="I257" s="316">
        <f t="shared" si="89"/>
        <v>0</v>
      </c>
      <c r="J257" s="363">
        <f t="shared" si="72"/>
        <v>0</v>
      </c>
    </row>
    <row r="258" spans="1:10" s="6" customFormat="1" ht="16.5" customHeight="1" x14ac:dyDescent="0.25">
      <c r="A258" s="26"/>
      <c r="B258" s="17" t="s">
        <v>58</v>
      </c>
      <c r="C258" s="14"/>
      <c r="D258" s="14" t="s">
        <v>387</v>
      </c>
      <c r="E258" s="120" t="s">
        <v>26</v>
      </c>
      <c r="F258" s="184"/>
      <c r="G258" s="108">
        <v>539720.19999999995</v>
      </c>
      <c r="H258" s="290">
        <v>539720.19999999995</v>
      </c>
      <c r="I258" s="312">
        <v>0</v>
      </c>
      <c r="J258" s="357">
        <f t="shared" si="72"/>
        <v>0</v>
      </c>
    </row>
    <row r="259" spans="1:10" s="13" customFormat="1" ht="30" customHeight="1" x14ac:dyDescent="0.25">
      <c r="A259" s="24"/>
      <c r="B259" s="138"/>
      <c r="C259" s="128"/>
      <c r="D259" s="128"/>
      <c r="E259" s="139"/>
      <c r="F259" s="181" t="s">
        <v>108</v>
      </c>
      <c r="G259" s="115">
        <f t="shared" ref="G259:I259" si="90">G260</f>
        <v>850000</v>
      </c>
      <c r="H259" s="296">
        <f t="shared" si="90"/>
        <v>850000</v>
      </c>
      <c r="I259" s="316">
        <f t="shared" si="90"/>
        <v>0</v>
      </c>
      <c r="J259" s="363">
        <f t="shared" si="72"/>
        <v>0</v>
      </c>
    </row>
    <row r="260" spans="1:10" s="15" customFormat="1" ht="12.75" customHeight="1" x14ac:dyDescent="0.25">
      <c r="A260" s="26"/>
      <c r="B260" s="18" t="s">
        <v>58</v>
      </c>
      <c r="C260" s="14"/>
      <c r="D260" s="14" t="s">
        <v>388</v>
      </c>
      <c r="E260" s="120" t="s">
        <v>12</v>
      </c>
      <c r="F260" s="188"/>
      <c r="G260" s="108">
        <v>850000</v>
      </c>
      <c r="H260" s="290">
        <v>850000</v>
      </c>
      <c r="I260" s="312">
        <v>0</v>
      </c>
      <c r="J260" s="357">
        <f t="shared" si="72"/>
        <v>0</v>
      </c>
    </row>
    <row r="261" spans="1:10" s="13" customFormat="1" ht="17.25" customHeight="1" x14ac:dyDescent="0.25">
      <c r="A261" s="24"/>
      <c r="B261" s="138"/>
      <c r="C261" s="128"/>
      <c r="D261" s="128"/>
      <c r="E261" s="139"/>
      <c r="F261" s="181" t="s">
        <v>109</v>
      </c>
      <c r="G261" s="115">
        <f t="shared" ref="G261:I263" si="91">G262</f>
        <v>3255000</v>
      </c>
      <c r="H261" s="296">
        <f t="shared" si="91"/>
        <v>3255000</v>
      </c>
      <c r="I261" s="316">
        <f t="shared" si="91"/>
        <v>0</v>
      </c>
      <c r="J261" s="363">
        <f t="shared" si="72"/>
        <v>0</v>
      </c>
    </row>
    <row r="262" spans="1:10" s="15" customFormat="1" ht="12.75" customHeight="1" x14ac:dyDescent="0.25">
      <c r="A262" s="26"/>
      <c r="B262" s="18" t="s">
        <v>58</v>
      </c>
      <c r="C262" s="14"/>
      <c r="D262" s="14" t="s">
        <v>389</v>
      </c>
      <c r="E262" s="120" t="s">
        <v>189</v>
      </c>
      <c r="F262" s="188"/>
      <c r="G262" s="108">
        <v>3255000</v>
      </c>
      <c r="H262" s="290">
        <v>3255000</v>
      </c>
      <c r="I262" s="312">
        <v>0</v>
      </c>
      <c r="J262" s="357">
        <f t="shared" si="72"/>
        <v>0</v>
      </c>
    </row>
    <row r="263" spans="1:10" s="15" customFormat="1" ht="18" customHeight="1" x14ac:dyDescent="0.25">
      <c r="A263" s="26"/>
      <c r="B263" s="138"/>
      <c r="C263" s="128"/>
      <c r="D263" s="128"/>
      <c r="E263" s="139"/>
      <c r="F263" s="181" t="s">
        <v>104</v>
      </c>
      <c r="G263" s="115">
        <f t="shared" si="91"/>
        <v>2400000</v>
      </c>
      <c r="H263" s="296">
        <f t="shared" si="91"/>
        <v>2400000</v>
      </c>
      <c r="I263" s="316">
        <f t="shared" si="91"/>
        <v>400000</v>
      </c>
      <c r="J263" s="363">
        <f t="shared" si="72"/>
        <v>0.16666666666666666</v>
      </c>
    </row>
    <row r="264" spans="1:10" s="15" customFormat="1" ht="12.75" customHeight="1" x14ac:dyDescent="0.25">
      <c r="A264" s="26"/>
      <c r="B264" s="18" t="s">
        <v>58</v>
      </c>
      <c r="C264" s="14"/>
      <c r="D264" s="14" t="s">
        <v>390</v>
      </c>
      <c r="E264" s="120" t="s">
        <v>275</v>
      </c>
      <c r="F264" s="188"/>
      <c r="G264" s="108">
        <v>2400000</v>
      </c>
      <c r="H264" s="290">
        <v>2400000</v>
      </c>
      <c r="I264" s="312">
        <v>400000</v>
      </c>
      <c r="J264" s="357">
        <f t="shared" si="72"/>
        <v>0.16666666666666666</v>
      </c>
    </row>
    <row r="265" spans="1:10" s="13" customFormat="1" ht="18" customHeight="1" x14ac:dyDescent="0.25">
      <c r="A265" s="24"/>
      <c r="B265" s="138"/>
      <c r="C265" s="128"/>
      <c r="D265" s="128"/>
      <c r="E265" s="139"/>
      <c r="F265" s="181" t="s">
        <v>190</v>
      </c>
      <c r="G265" s="115">
        <f>G266</f>
        <v>12068742.859999999</v>
      </c>
      <c r="H265" s="296">
        <f>H266</f>
        <v>12068742.859999999</v>
      </c>
      <c r="I265" s="316">
        <f t="shared" ref="I265" si="92">I266</f>
        <v>0</v>
      </c>
      <c r="J265" s="363">
        <f t="shared" si="72"/>
        <v>0</v>
      </c>
    </row>
    <row r="266" spans="1:10" s="13" customFormat="1" ht="15" customHeight="1" x14ac:dyDescent="0.25">
      <c r="A266" s="24"/>
      <c r="B266" s="18" t="s">
        <v>58</v>
      </c>
      <c r="C266" s="14"/>
      <c r="D266" s="14" t="s">
        <v>391</v>
      </c>
      <c r="E266" s="120" t="s">
        <v>66</v>
      </c>
      <c r="F266" s="188"/>
      <c r="G266" s="108">
        <v>12068742.859999999</v>
      </c>
      <c r="H266" s="290">
        <v>12068742.859999999</v>
      </c>
      <c r="I266" s="312">
        <v>0</v>
      </c>
      <c r="J266" s="357">
        <f t="shared" si="72"/>
        <v>0</v>
      </c>
    </row>
    <row r="267" spans="1:10" s="12" customFormat="1" ht="36.75" customHeight="1" x14ac:dyDescent="0.25">
      <c r="A267" s="23"/>
      <c r="B267" s="141"/>
      <c r="C267" s="129"/>
      <c r="D267" s="129"/>
      <c r="E267" s="142"/>
      <c r="F267" s="185" t="s">
        <v>111</v>
      </c>
      <c r="G267" s="150">
        <f>G268</f>
        <v>115531492.88</v>
      </c>
      <c r="H267" s="300">
        <f>H268</f>
        <v>115531492.88</v>
      </c>
      <c r="I267" s="310">
        <f t="shared" ref="I267:I268" si="93">I268</f>
        <v>8909547.9700000007</v>
      </c>
      <c r="J267" s="373">
        <f t="shared" ref="J267:J318" si="94">I267/H267</f>
        <v>7.7117916058214109E-2</v>
      </c>
    </row>
    <row r="268" spans="1:10" s="13" customFormat="1" ht="35.25" customHeight="1" x14ac:dyDescent="0.25">
      <c r="A268" s="24"/>
      <c r="B268" s="138"/>
      <c r="C268" s="128"/>
      <c r="D268" s="128"/>
      <c r="E268" s="139"/>
      <c r="F268" s="181" t="s">
        <v>111</v>
      </c>
      <c r="G268" s="115">
        <f>G269</f>
        <v>115531492.88</v>
      </c>
      <c r="H268" s="296">
        <f>H269</f>
        <v>115531492.88</v>
      </c>
      <c r="I268" s="316">
        <f t="shared" si="93"/>
        <v>8909547.9700000007</v>
      </c>
      <c r="J268" s="363">
        <f t="shared" si="94"/>
        <v>7.7117916058214109E-2</v>
      </c>
    </row>
    <row r="269" spans="1:10" s="6" customFormat="1" ht="15.75" customHeight="1" x14ac:dyDescent="0.25">
      <c r="A269" s="26"/>
      <c r="B269" s="17" t="s">
        <v>58</v>
      </c>
      <c r="C269" s="14"/>
      <c r="D269" s="14" t="s">
        <v>392</v>
      </c>
      <c r="E269" s="120" t="s">
        <v>66</v>
      </c>
      <c r="F269" s="182"/>
      <c r="G269" s="108">
        <v>115531492.88</v>
      </c>
      <c r="H269" s="290">
        <v>115531492.88</v>
      </c>
      <c r="I269" s="312">
        <v>8909547.9700000007</v>
      </c>
      <c r="J269" s="357">
        <f t="shared" si="94"/>
        <v>7.7117916058214109E-2</v>
      </c>
    </row>
    <row r="270" spans="1:10" s="12" customFormat="1" ht="30" hidden="1" customHeight="1" x14ac:dyDescent="0.25">
      <c r="A270" s="23"/>
      <c r="B270" s="175"/>
      <c r="C270" s="75"/>
      <c r="D270" s="75"/>
      <c r="E270" s="198"/>
      <c r="F270" s="187" t="s">
        <v>37</v>
      </c>
      <c r="G270" s="179">
        <f t="shared" ref="G270:I270" si="95">G271</f>
        <v>0</v>
      </c>
      <c r="H270" s="303">
        <f t="shared" si="95"/>
        <v>0</v>
      </c>
      <c r="I270" s="318">
        <f t="shared" si="95"/>
        <v>0</v>
      </c>
      <c r="J270" s="377" t="e">
        <f t="shared" si="94"/>
        <v>#DIV/0!</v>
      </c>
    </row>
    <row r="271" spans="1:10" s="13" customFormat="1" ht="44.25" hidden="1" customHeight="1" x14ac:dyDescent="0.25">
      <c r="A271" s="24"/>
      <c r="B271" s="163"/>
      <c r="C271" s="164"/>
      <c r="D271" s="164"/>
      <c r="E271" s="194"/>
      <c r="F271" s="183" t="s">
        <v>112</v>
      </c>
      <c r="G271" s="177">
        <f t="shared" ref="G271:I271" si="96">SUM(G272:G295)</f>
        <v>0</v>
      </c>
      <c r="H271" s="302">
        <f t="shared" ref="H271" si="97">SUM(H272:H295)</f>
        <v>0</v>
      </c>
      <c r="I271" s="317">
        <f t="shared" si="96"/>
        <v>0</v>
      </c>
      <c r="J271" s="376" t="e">
        <f t="shared" si="94"/>
        <v>#DIV/0!</v>
      </c>
    </row>
    <row r="272" spans="1:10" s="6" customFormat="1" ht="12.75" hidden="1" customHeight="1" x14ac:dyDescent="0.25">
      <c r="A272" s="26"/>
      <c r="B272" s="511" t="s">
        <v>58</v>
      </c>
      <c r="C272" s="505" t="s">
        <v>56</v>
      </c>
      <c r="D272" s="505" t="s">
        <v>113</v>
      </c>
      <c r="E272" s="508" t="s">
        <v>26</v>
      </c>
      <c r="F272" s="184"/>
      <c r="G272" s="108"/>
      <c r="H272" s="290"/>
      <c r="I272" s="312"/>
      <c r="J272" s="357" t="e">
        <f t="shared" si="94"/>
        <v>#DIV/0!</v>
      </c>
    </row>
    <row r="273" spans="1:10" s="6" customFormat="1" ht="12.75" hidden="1" customHeight="1" x14ac:dyDescent="0.25">
      <c r="A273" s="26"/>
      <c r="B273" s="512"/>
      <c r="C273" s="506"/>
      <c r="D273" s="506"/>
      <c r="E273" s="509"/>
      <c r="F273" s="182" t="s">
        <v>7</v>
      </c>
      <c r="G273" s="108"/>
      <c r="H273" s="290"/>
      <c r="I273" s="312"/>
      <c r="J273" s="357" t="e">
        <f t="shared" si="94"/>
        <v>#DIV/0!</v>
      </c>
    </row>
    <row r="274" spans="1:10" s="6" customFormat="1" ht="12.75" hidden="1" customHeight="1" x14ac:dyDescent="0.25">
      <c r="A274" s="26"/>
      <c r="B274" s="528"/>
      <c r="C274" s="507"/>
      <c r="D274" s="507"/>
      <c r="E274" s="510"/>
      <c r="F274" s="182" t="s">
        <v>25</v>
      </c>
      <c r="G274" s="108"/>
      <c r="H274" s="290"/>
      <c r="I274" s="312"/>
      <c r="J274" s="357" t="e">
        <f t="shared" si="94"/>
        <v>#DIV/0!</v>
      </c>
    </row>
    <row r="275" spans="1:10" s="6" customFormat="1" ht="12.75" hidden="1" customHeight="1" x14ac:dyDescent="0.25">
      <c r="A275" s="26"/>
      <c r="B275" s="511" t="s">
        <v>58</v>
      </c>
      <c r="C275" s="505" t="s">
        <v>56</v>
      </c>
      <c r="D275" s="505" t="s">
        <v>114</v>
      </c>
      <c r="E275" s="508" t="s">
        <v>26</v>
      </c>
      <c r="F275" s="184"/>
      <c r="G275" s="108"/>
      <c r="H275" s="290"/>
      <c r="I275" s="312"/>
      <c r="J275" s="357" t="e">
        <f t="shared" si="94"/>
        <v>#DIV/0!</v>
      </c>
    </row>
    <row r="276" spans="1:10" s="6" customFormat="1" ht="12.75" hidden="1" customHeight="1" x14ac:dyDescent="0.25">
      <c r="A276" s="26"/>
      <c r="B276" s="512"/>
      <c r="C276" s="506"/>
      <c r="D276" s="506"/>
      <c r="E276" s="509"/>
      <c r="F276" s="182" t="s">
        <v>7</v>
      </c>
      <c r="G276" s="108"/>
      <c r="H276" s="290"/>
      <c r="I276" s="312"/>
      <c r="J276" s="357" t="e">
        <f t="shared" si="94"/>
        <v>#DIV/0!</v>
      </c>
    </row>
    <row r="277" spans="1:10" s="6" customFormat="1" ht="12.75" hidden="1" customHeight="1" x14ac:dyDescent="0.25">
      <c r="A277" s="26"/>
      <c r="B277" s="528"/>
      <c r="C277" s="507"/>
      <c r="D277" s="507"/>
      <c r="E277" s="510"/>
      <c r="F277" s="182" t="s">
        <v>25</v>
      </c>
      <c r="G277" s="108"/>
      <c r="H277" s="290"/>
      <c r="I277" s="312"/>
      <c r="J277" s="357" t="e">
        <f t="shared" si="94"/>
        <v>#DIV/0!</v>
      </c>
    </row>
    <row r="278" spans="1:10" s="6" customFormat="1" ht="12.75" hidden="1" customHeight="1" x14ac:dyDescent="0.25">
      <c r="A278" s="26"/>
      <c r="B278" s="511" t="s">
        <v>58</v>
      </c>
      <c r="C278" s="505" t="s">
        <v>56</v>
      </c>
      <c r="D278" s="505" t="s">
        <v>115</v>
      </c>
      <c r="E278" s="508" t="s">
        <v>26</v>
      </c>
      <c r="F278" s="184"/>
      <c r="G278" s="108"/>
      <c r="H278" s="290"/>
      <c r="I278" s="312"/>
      <c r="J278" s="357" t="e">
        <f t="shared" si="94"/>
        <v>#DIV/0!</v>
      </c>
    </row>
    <row r="279" spans="1:10" s="6" customFormat="1" ht="12.75" hidden="1" customHeight="1" x14ac:dyDescent="0.25">
      <c r="A279" s="26"/>
      <c r="B279" s="512"/>
      <c r="C279" s="506"/>
      <c r="D279" s="506"/>
      <c r="E279" s="509"/>
      <c r="F279" s="182" t="s">
        <v>7</v>
      </c>
      <c r="G279" s="108"/>
      <c r="H279" s="290"/>
      <c r="I279" s="312"/>
      <c r="J279" s="357" t="e">
        <f t="shared" si="94"/>
        <v>#DIV/0!</v>
      </c>
    </row>
    <row r="280" spans="1:10" s="6" customFormat="1" ht="12.75" hidden="1" customHeight="1" x14ac:dyDescent="0.25">
      <c r="A280" s="26"/>
      <c r="B280" s="528"/>
      <c r="C280" s="507"/>
      <c r="D280" s="507"/>
      <c r="E280" s="510"/>
      <c r="F280" s="182" t="s">
        <v>25</v>
      </c>
      <c r="G280" s="108"/>
      <c r="H280" s="290"/>
      <c r="I280" s="312"/>
      <c r="J280" s="357" t="e">
        <f t="shared" si="94"/>
        <v>#DIV/0!</v>
      </c>
    </row>
    <row r="281" spans="1:10" s="6" customFormat="1" ht="12.75" hidden="1" customHeight="1" x14ac:dyDescent="0.25">
      <c r="A281" s="26"/>
      <c r="B281" s="511" t="s">
        <v>58</v>
      </c>
      <c r="C281" s="505" t="s">
        <v>56</v>
      </c>
      <c r="D281" s="505" t="s">
        <v>116</v>
      </c>
      <c r="E281" s="508" t="s">
        <v>26</v>
      </c>
      <c r="F281" s="184"/>
      <c r="G281" s="108"/>
      <c r="H281" s="290"/>
      <c r="I281" s="312"/>
      <c r="J281" s="357" t="e">
        <f t="shared" si="94"/>
        <v>#DIV/0!</v>
      </c>
    </row>
    <row r="282" spans="1:10" s="6" customFormat="1" ht="12.75" hidden="1" customHeight="1" x14ac:dyDescent="0.25">
      <c r="A282" s="26"/>
      <c r="B282" s="512"/>
      <c r="C282" s="506"/>
      <c r="D282" s="506"/>
      <c r="E282" s="509"/>
      <c r="F282" s="182" t="s">
        <v>7</v>
      </c>
      <c r="G282" s="108"/>
      <c r="H282" s="290"/>
      <c r="I282" s="312"/>
      <c r="J282" s="357" t="e">
        <f t="shared" si="94"/>
        <v>#DIV/0!</v>
      </c>
    </row>
    <row r="283" spans="1:10" s="6" customFormat="1" ht="12.75" hidden="1" customHeight="1" x14ac:dyDescent="0.25">
      <c r="A283" s="26"/>
      <c r="B283" s="528"/>
      <c r="C283" s="507"/>
      <c r="D283" s="507"/>
      <c r="E283" s="510"/>
      <c r="F283" s="182" t="s">
        <v>25</v>
      </c>
      <c r="G283" s="108"/>
      <c r="H283" s="290"/>
      <c r="I283" s="312"/>
      <c r="J283" s="357" t="e">
        <f t="shared" si="94"/>
        <v>#DIV/0!</v>
      </c>
    </row>
    <row r="284" spans="1:10" s="6" customFormat="1" ht="12.75" hidden="1" customHeight="1" x14ac:dyDescent="0.25">
      <c r="A284" s="26"/>
      <c r="B284" s="511" t="s">
        <v>58</v>
      </c>
      <c r="C284" s="505" t="s">
        <v>56</v>
      </c>
      <c r="D284" s="505" t="s">
        <v>117</v>
      </c>
      <c r="E284" s="508" t="s">
        <v>26</v>
      </c>
      <c r="F284" s="184"/>
      <c r="G284" s="108"/>
      <c r="H284" s="290"/>
      <c r="I284" s="312"/>
      <c r="J284" s="357" t="e">
        <f t="shared" si="94"/>
        <v>#DIV/0!</v>
      </c>
    </row>
    <row r="285" spans="1:10" s="6" customFormat="1" ht="12.75" hidden="1" customHeight="1" x14ac:dyDescent="0.25">
      <c r="A285" s="26"/>
      <c r="B285" s="512"/>
      <c r="C285" s="506"/>
      <c r="D285" s="506"/>
      <c r="E285" s="509"/>
      <c r="F285" s="182" t="s">
        <v>7</v>
      </c>
      <c r="G285" s="108"/>
      <c r="H285" s="290"/>
      <c r="I285" s="312"/>
      <c r="J285" s="357" t="e">
        <f t="shared" si="94"/>
        <v>#DIV/0!</v>
      </c>
    </row>
    <row r="286" spans="1:10" s="6" customFormat="1" ht="12.75" hidden="1" customHeight="1" x14ac:dyDescent="0.25">
      <c r="A286" s="26"/>
      <c r="B286" s="528"/>
      <c r="C286" s="507"/>
      <c r="D286" s="507"/>
      <c r="E286" s="510"/>
      <c r="F286" s="182" t="s">
        <v>25</v>
      </c>
      <c r="G286" s="108"/>
      <c r="H286" s="290"/>
      <c r="I286" s="312"/>
      <c r="J286" s="357" t="e">
        <f t="shared" si="94"/>
        <v>#DIV/0!</v>
      </c>
    </row>
    <row r="287" spans="1:10" s="6" customFormat="1" ht="12.75" hidden="1" customHeight="1" x14ac:dyDescent="0.25">
      <c r="A287" s="26"/>
      <c r="B287" s="511" t="s">
        <v>58</v>
      </c>
      <c r="C287" s="505" t="s">
        <v>56</v>
      </c>
      <c r="D287" s="505" t="s">
        <v>118</v>
      </c>
      <c r="E287" s="508" t="s">
        <v>26</v>
      </c>
      <c r="F287" s="184"/>
      <c r="G287" s="108"/>
      <c r="H287" s="290"/>
      <c r="I287" s="312"/>
      <c r="J287" s="357" t="e">
        <f t="shared" si="94"/>
        <v>#DIV/0!</v>
      </c>
    </row>
    <row r="288" spans="1:10" s="6" customFormat="1" ht="12.75" hidden="1" customHeight="1" x14ac:dyDescent="0.25">
      <c r="A288" s="26"/>
      <c r="B288" s="512"/>
      <c r="C288" s="506"/>
      <c r="D288" s="506"/>
      <c r="E288" s="509"/>
      <c r="F288" s="182" t="s">
        <v>7</v>
      </c>
      <c r="G288" s="108"/>
      <c r="H288" s="290"/>
      <c r="I288" s="312"/>
      <c r="J288" s="357" t="e">
        <f t="shared" si="94"/>
        <v>#DIV/0!</v>
      </c>
    </row>
    <row r="289" spans="1:10" s="6" customFormat="1" ht="12.75" hidden="1" customHeight="1" x14ac:dyDescent="0.25">
      <c r="A289" s="26"/>
      <c r="B289" s="528"/>
      <c r="C289" s="507"/>
      <c r="D289" s="507"/>
      <c r="E289" s="510"/>
      <c r="F289" s="182" t="s">
        <v>25</v>
      </c>
      <c r="G289" s="108"/>
      <c r="H289" s="290"/>
      <c r="I289" s="312"/>
      <c r="J289" s="357" t="e">
        <f t="shared" si="94"/>
        <v>#DIV/0!</v>
      </c>
    </row>
    <row r="290" spans="1:10" s="6" customFormat="1" ht="12.75" hidden="1" customHeight="1" x14ac:dyDescent="0.25">
      <c r="A290" s="26"/>
      <c r="B290" s="511" t="s">
        <v>58</v>
      </c>
      <c r="C290" s="505" t="s">
        <v>56</v>
      </c>
      <c r="D290" s="505" t="s">
        <v>119</v>
      </c>
      <c r="E290" s="508" t="s">
        <v>26</v>
      </c>
      <c r="F290" s="184"/>
      <c r="G290" s="108"/>
      <c r="H290" s="290"/>
      <c r="I290" s="312"/>
      <c r="J290" s="357" t="e">
        <f t="shared" si="94"/>
        <v>#DIV/0!</v>
      </c>
    </row>
    <row r="291" spans="1:10" s="6" customFormat="1" ht="12.75" hidden="1" customHeight="1" x14ac:dyDescent="0.25">
      <c r="A291" s="26"/>
      <c r="B291" s="512"/>
      <c r="C291" s="506"/>
      <c r="D291" s="506"/>
      <c r="E291" s="509"/>
      <c r="F291" s="182" t="s">
        <v>7</v>
      </c>
      <c r="G291" s="108"/>
      <c r="H291" s="290"/>
      <c r="I291" s="312"/>
      <c r="J291" s="357" t="e">
        <f t="shared" si="94"/>
        <v>#DIV/0!</v>
      </c>
    </row>
    <row r="292" spans="1:10" s="6" customFormat="1" ht="12.75" hidden="1" customHeight="1" x14ac:dyDescent="0.25">
      <c r="A292" s="26"/>
      <c r="B292" s="528"/>
      <c r="C292" s="507"/>
      <c r="D292" s="507"/>
      <c r="E292" s="510"/>
      <c r="F292" s="182" t="s">
        <v>25</v>
      </c>
      <c r="G292" s="108"/>
      <c r="H292" s="290"/>
      <c r="I292" s="312"/>
      <c r="J292" s="357" t="e">
        <f t="shared" si="94"/>
        <v>#DIV/0!</v>
      </c>
    </row>
    <row r="293" spans="1:10" s="6" customFormat="1" ht="12.75" hidden="1" customHeight="1" x14ac:dyDescent="0.25">
      <c r="A293" s="26"/>
      <c r="B293" s="511" t="s">
        <v>58</v>
      </c>
      <c r="C293" s="505" t="s">
        <v>85</v>
      </c>
      <c r="D293" s="505" t="s">
        <v>120</v>
      </c>
      <c r="E293" s="508" t="s">
        <v>26</v>
      </c>
      <c r="F293" s="182"/>
      <c r="G293" s="108"/>
      <c r="H293" s="290"/>
      <c r="I293" s="312"/>
      <c r="J293" s="357" t="e">
        <f t="shared" si="94"/>
        <v>#DIV/0!</v>
      </c>
    </row>
    <row r="294" spans="1:10" s="6" customFormat="1" ht="12.75" hidden="1" customHeight="1" x14ac:dyDescent="0.25">
      <c r="A294" s="26"/>
      <c r="B294" s="512"/>
      <c r="C294" s="506"/>
      <c r="D294" s="506"/>
      <c r="E294" s="509"/>
      <c r="F294" s="182" t="s">
        <v>7</v>
      </c>
      <c r="G294" s="108"/>
      <c r="H294" s="290"/>
      <c r="I294" s="312"/>
      <c r="J294" s="357" t="e">
        <f t="shared" si="94"/>
        <v>#DIV/0!</v>
      </c>
    </row>
    <row r="295" spans="1:10" s="6" customFormat="1" ht="12.75" hidden="1" customHeight="1" x14ac:dyDescent="0.25">
      <c r="A295" s="26"/>
      <c r="B295" s="513"/>
      <c r="C295" s="514"/>
      <c r="D295" s="514"/>
      <c r="E295" s="515"/>
      <c r="F295" s="182" t="s">
        <v>9</v>
      </c>
      <c r="G295" s="108"/>
      <c r="H295" s="290"/>
      <c r="I295" s="312"/>
      <c r="J295" s="357" t="e">
        <f t="shared" si="94"/>
        <v>#DIV/0!</v>
      </c>
    </row>
    <row r="296" spans="1:10" s="12" customFormat="1" ht="31.5" customHeight="1" x14ac:dyDescent="0.25">
      <c r="A296" s="23"/>
      <c r="B296" s="141"/>
      <c r="C296" s="129"/>
      <c r="D296" s="129"/>
      <c r="E296" s="142"/>
      <c r="F296" s="185" t="s">
        <v>220</v>
      </c>
      <c r="G296" s="150">
        <f>G301</f>
        <v>7521477.4000000004</v>
      </c>
      <c r="H296" s="300">
        <f>H301</f>
        <v>7521477.4000000004</v>
      </c>
      <c r="I296" s="310">
        <f t="shared" ref="I296" si="98">I297+I301</f>
        <v>0</v>
      </c>
      <c r="J296" s="373">
        <f t="shared" si="94"/>
        <v>0</v>
      </c>
    </row>
    <row r="297" spans="1:10" s="12" customFormat="1" ht="22.5" hidden="1" customHeight="1" x14ac:dyDescent="0.25">
      <c r="A297" s="23"/>
      <c r="B297" s="101"/>
      <c r="C297" s="96"/>
      <c r="D297" s="96"/>
      <c r="E297" s="176"/>
      <c r="F297" s="183" t="s">
        <v>250</v>
      </c>
      <c r="G297" s="177">
        <f>SUM(G298:G300)</f>
        <v>0</v>
      </c>
      <c r="H297" s="302">
        <f>SUM(H298:H300)</f>
        <v>0</v>
      </c>
      <c r="I297" s="317">
        <f t="shared" ref="I297" si="99">SUM(I298:I300)</f>
        <v>0</v>
      </c>
      <c r="J297" s="376" t="e">
        <f t="shared" si="94"/>
        <v>#DIV/0!</v>
      </c>
    </row>
    <row r="298" spans="1:10" s="12" customFormat="1" ht="13.5" hidden="1" customHeight="1" x14ac:dyDescent="0.25">
      <c r="A298" s="23"/>
      <c r="B298" s="534" t="s">
        <v>58</v>
      </c>
      <c r="C298" s="517"/>
      <c r="D298" s="517" t="s">
        <v>303</v>
      </c>
      <c r="E298" s="518" t="s">
        <v>26</v>
      </c>
      <c r="F298" s="182"/>
      <c r="G298" s="162"/>
      <c r="H298" s="304"/>
      <c r="I298" s="319"/>
      <c r="J298" s="357" t="e">
        <f t="shared" si="94"/>
        <v>#DIV/0!</v>
      </c>
    </row>
    <row r="299" spans="1:10" s="12" customFormat="1" ht="13.5" hidden="1" customHeight="1" x14ac:dyDescent="0.25">
      <c r="A299" s="23"/>
      <c r="B299" s="503"/>
      <c r="C299" s="506"/>
      <c r="D299" s="506"/>
      <c r="E299" s="509"/>
      <c r="F299" s="182" t="s">
        <v>7</v>
      </c>
      <c r="G299" s="162"/>
      <c r="H299" s="304"/>
      <c r="I299" s="319"/>
      <c r="J299" s="357" t="e">
        <f t="shared" si="94"/>
        <v>#DIV/0!</v>
      </c>
    </row>
    <row r="300" spans="1:10" s="12" customFormat="1" ht="14.25" hidden="1" customHeight="1" x14ac:dyDescent="0.25">
      <c r="A300" s="23"/>
      <c r="B300" s="529"/>
      <c r="C300" s="514"/>
      <c r="D300" s="514"/>
      <c r="E300" s="515"/>
      <c r="F300" s="182" t="s">
        <v>9</v>
      </c>
      <c r="G300" s="108"/>
      <c r="H300" s="290"/>
      <c r="I300" s="312"/>
      <c r="J300" s="357" t="e">
        <f t="shared" si="94"/>
        <v>#DIV/0!</v>
      </c>
    </row>
    <row r="301" spans="1:10" s="13" customFormat="1" ht="63.75" customHeight="1" x14ac:dyDescent="0.25">
      <c r="A301" s="24"/>
      <c r="B301" s="138"/>
      <c r="C301" s="128"/>
      <c r="D301" s="128"/>
      <c r="E301" s="139"/>
      <c r="F301" s="181" t="s">
        <v>308</v>
      </c>
      <c r="G301" s="115">
        <f>G302</f>
        <v>7521477.4000000004</v>
      </c>
      <c r="H301" s="296">
        <f>H302</f>
        <v>7521477.4000000004</v>
      </c>
      <c r="I301" s="316">
        <f t="shared" ref="I301" si="100">I302</f>
        <v>0</v>
      </c>
      <c r="J301" s="363">
        <f t="shared" si="94"/>
        <v>0</v>
      </c>
    </row>
    <row r="302" spans="1:10" s="15" customFormat="1" ht="16.5" customHeight="1" x14ac:dyDescent="0.25">
      <c r="A302" s="26"/>
      <c r="B302" s="17" t="s">
        <v>58</v>
      </c>
      <c r="C302" s="14"/>
      <c r="D302" s="14" t="s">
        <v>393</v>
      </c>
      <c r="E302" s="120" t="s">
        <v>26</v>
      </c>
      <c r="F302" s="182"/>
      <c r="G302" s="108">
        <v>7521477.4000000004</v>
      </c>
      <c r="H302" s="290">
        <v>7521477.4000000004</v>
      </c>
      <c r="I302" s="312">
        <v>0</v>
      </c>
      <c r="J302" s="357">
        <f t="shared" si="94"/>
        <v>0</v>
      </c>
    </row>
    <row r="303" spans="1:10" s="15" customFormat="1" ht="36" customHeight="1" x14ac:dyDescent="0.25">
      <c r="A303" s="26"/>
      <c r="B303" s="141"/>
      <c r="C303" s="129"/>
      <c r="D303" s="129"/>
      <c r="E303" s="142"/>
      <c r="F303" s="185" t="s">
        <v>310</v>
      </c>
      <c r="G303" s="150">
        <f>G304</f>
        <v>24119589.059999999</v>
      </c>
      <c r="H303" s="300">
        <f>H304</f>
        <v>24119589.059999999</v>
      </c>
      <c r="I303" s="310">
        <f t="shared" ref="I303:I304" si="101">I304</f>
        <v>1931340.24</v>
      </c>
      <c r="J303" s="373">
        <f t="shared" si="94"/>
        <v>8.0073513491278364E-2</v>
      </c>
    </row>
    <row r="304" spans="1:10" s="15" customFormat="1" ht="50.25" customHeight="1" x14ac:dyDescent="0.25">
      <c r="A304" s="26"/>
      <c r="B304" s="138"/>
      <c r="C304" s="128"/>
      <c r="D304" s="128"/>
      <c r="E304" s="139"/>
      <c r="F304" s="181" t="s">
        <v>311</v>
      </c>
      <c r="G304" s="115">
        <f>G305</f>
        <v>24119589.059999999</v>
      </c>
      <c r="H304" s="296">
        <f>H305</f>
        <v>24119589.059999999</v>
      </c>
      <c r="I304" s="316">
        <f t="shared" si="101"/>
        <v>1931340.24</v>
      </c>
      <c r="J304" s="363">
        <f t="shared" si="94"/>
        <v>8.0073513491278364E-2</v>
      </c>
    </row>
    <row r="305" spans="1:11" s="15" customFormat="1" ht="16.5" customHeight="1" x14ac:dyDescent="0.25">
      <c r="A305" s="26"/>
      <c r="B305" s="440" t="s">
        <v>58</v>
      </c>
      <c r="C305" s="442"/>
      <c r="D305" s="442" t="s">
        <v>394</v>
      </c>
      <c r="E305" s="443" t="s">
        <v>66</v>
      </c>
      <c r="F305" s="189"/>
      <c r="G305" s="107">
        <v>24119589.059999999</v>
      </c>
      <c r="H305" s="289">
        <v>24119589.059999999</v>
      </c>
      <c r="I305" s="312">
        <v>1931340.24</v>
      </c>
      <c r="J305" s="357">
        <f t="shared" si="94"/>
        <v>8.0073513491278364E-2</v>
      </c>
    </row>
    <row r="306" spans="1:11" s="15" customFormat="1" ht="33.75" customHeight="1" x14ac:dyDescent="0.25">
      <c r="A306" s="26"/>
      <c r="B306" s="141"/>
      <c r="C306" s="129"/>
      <c r="D306" s="129"/>
      <c r="E306" s="142"/>
      <c r="F306" s="185" t="s">
        <v>298</v>
      </c>
      <c r="G306" s="150">
        <f>G307</f>
        <v>114179196.23</v>
      </c>
      <c r="H306" s="300">
        <f>H307</f>
        <v>114179196.23</v>
      </c>
      <c r="I306" s="310">
        <f t="shared" ref="I306:I307" si="102">I307</f>
        <v>8732786.5099999998</v>
      </c>
      <c r="J306" s="373">
        <f t="shared" si="94"/>
        <v>7.6483166796943211E-2</v>
      </c>
    </row>
    <row r="307" spans="1:11" s="15" customFormat="1" ht="23.25" customHeight="1" x14ac:dyDescent="0.25">
      <c r="A307" s="26"/>
      <c r="B307" s="138"/>
      <c r="C307" s="128"/>
      <c r="D307" s="128"/>
      <c r="E307" s="139"/>
      <c r="F307" s="181" t="s">
        <v>299</v>
      </c>
      <c r="G307" s="115">
        <f>G308</f>
        <v>114179196.23</v>
      </c>
      <c r="H307" s="296">
        <f>H308</f>
        <v>114179196.23</v>
      </c>
      <c r="I307" s="316">
        <f t="shared" si="102"/>
        <v>8732786.5099999998</v>
      </c>
      <c r="J307" s="363">
        <f t="shared" si="94"/>
        <v>7.6483166796943211E-2</v>
      </c>
    </row>
    <row r="308" spans="1:11" s="15" customFormat="1" ht="18" customHeight="1" thickBot="1" x14ac:dyDescent="0.3">
      <c r="A308" s="26"/>
      <c r="B308" s="440" t="s">
        <v>58</v>
      </c>
      <c r="C308" s="442"/>
      <c r="D308" s="442" t="s">
        <v>395</v>
      </c>
      <c r="E308" s="443" t="s">
        <v>26</v>
      </c>
      <c r="F308" s="189"/>
      <c r="G308" s="107">
        <v>114179196.23</v>
      </c>
      <c r="H308" s="289">
        <v>114179196.23</v>
      </c>
      <c r="I308" s="332">
        <v>8732786.5099999998</v>
      </c>
      <c r="J308" s="354">
        <f t="shared" si="94"/>
        <v>7.6483166796943211E-2</v>
      </c>
    </row>
    <row r="309" spans="1:11" s="15" customFormat="1" ht="32.25" customHeight="1" thickBot="1" x14ac:dyDescent="0.3">
      <c r="A309" s="26"/>
      <c r="B309" s="66"/>
      <c r="C309" s="67"/>
      <c r="D309" s="67"/>
      <c r="E309" s="68"/>
      <c r="F309" s="190" t="s">
        <v>251</v>
      </c>
      <c r="G309" s="105">
        <f>G310+G314+G316</f>
        <v>1130452837.01</v>
      </c>
      <c r="H309" s="287">
        <f>H310+H314+H316</f>
        <v>1178269545.5599999</v>
      </c>
      <c r="I309" s="326">
        <f t="shared" ref="I309" si="103">I310+I314+I316</f>
        <v>123897639.40000001</v>
      </c>
      <c r="J309" s="355">
        <f t="shared" si="94"/>
        <v>0.10515220381183218</v>
      </c>
    </row>
    <row r="310" spans="1:11" s="15" customFormat="1" ht="19.5" customHeight="1" x14ac:dyDescent="0.25">
      <c r="A310" s="26"/>
      <c r="B310" s="146"/>
      <c r="C310" s="147"/>
      <c r="D310" s="147"/>
      <c r="E310" s="148"/>
      <c r="F310" s="170" t="s">
        <v>214</v>
      </c>
      <c r="G310" s="151">
        <f>SUM(G311:G313)</f>
        <v>6000000</v>
      </c>
      <c r="H310" s="178">
        <f>SUM(H311:H313)</f>
        <v>7578947.3700000001</v>
      </c>
      <c r="I310" s="344">
        <f>SUM(I311:I313)</f>
        <v>699700</v>
      </c>
      <c r="J310" s="374">
        <f t="shared" si="94"/>
        <v>9.2321527758544131E-2</v>
      </c>
    </row>
    <row r="311" spans="1:11" s="15" customFormat="1" ht="15" customHeight="1" x14ac:dyDescent="0.25">
      <c r="A311" s="26"/>
      <c r="B311" s="21" t="s">
        <v>54</v>
      </c>
      <c r="C311" s="22"/>
      <c r="D311" s="22" t="s">
        <v>396</v>
      </c>
      <c r="E311" s="199" t="s">
        <v>22</v>
      </c>
      <c r="F311" s="191"/>
      <c r="G311" s="108">
        <v>6000000</v>
      </c>
      <c r="H311" s="290">
        <v>6000000</v>
      </c>
      <c r="I311" s="312">
        <v>699700</v>
      </c>
      <c r="J311" s="357">
        <f t="shared" si="94"/>
        <v>0.11661666666666666</v>
      </c>
    </row>
    <row r="312" spans="1:11" s="15" customFormat="1" ht="15" customHeight="1" x14ac:dyDescent="0.25">
      <c r="A312" s="26"/>
      <c r="B312" s="21" t="s">
        <v>54</v>
      </c>
      <c r="C312" s="22"/>
      <c r="D312" s="22" t="s">
        <v>485</v>
      </c>
      <c r="E312" s="199" t="s">
        <v>22</v>
      </c>
      <c r="F312" s="191"/>
      <c r="G312" s="108">
        <v>0</v>
      </c>
      <c r="H312" s="290">
        <v>1578947.37</v>
      </c>
      <c r="I312" s="312">
        <v>0</v>
      </c>
      <c r="J312" s="357">
        <f t="shared" si="94"/>
        <v>0</v>
      </c>
    </row>
    <row r="313" spans="1:11" s="15" customFormat="1" ht="12.75" hidden="1" customHeight="1" x14ac:dyDescent="0.25">
      <c r="A313" s="26"/>
      <c r="B313" s="21" t="s">
        <v>54</v>
      </c>
      <c r="C313" s="22"/>
      <c r="D313" s="22" t="s">
        <v>302</v>
      </c>
      <c r="E313" s="199" t="s">
        <v>22</v>
      </c>
      <c r="F313" s="182"/>
      <c r="G313" s="108">
        <v>0</v>
      </c>
      <c r="H313" s="290">
        <v>0</v>
      </c>
      <c r="I313" s="312"/>
      <c r="J313" s="357" t="e">
        <f t="shared" si="94"/>
        <v>#DIV/0!</v>
      </c>
    </row>
    <row r="314" spans="1:11" s="15" customFormat="1" ht="18" customHeight="1" x14ac:dyDescent="0.25">
      <c r="A314" s="26"/>
      <c r="B314" s="146"/>
      <c r="C314" s="147"/>
      <c r="D314" s="147"/>
      <c r="E314" s="148"/>
      <c r="F314" s="170" t="s">
        <v>300</v>
      </c>
      <c r="G314" s="151">
        <f>G315</f>
        <v>343434343.43000001</v>
      </c>
      <c r="H314" s="178">
        <f>H315</f>
        <v>343434343.43000001</v>
      </c>
      <c r="I314" s="316">
        <f t="shared" ref="I314" si="104">I315</f>
        <v>0</v>
      </c>
      <c r="J314" s="363">
        <f t="shared" si="94"/>
        <v>0</v>
      </c>
    </row>
    <row r="315" spans="1:11" s="15" customFormat="1" ht="12.75" customHeight="1" x14ac:dyDescent="0.25">
      <c r="A315" s="26"/>
      <c r="B315" s="21" t="s">
        <v>54</v>
      </c>
      <c r="C315" s="22"/>
      <c r="D315" s="22" t="s">
        <v>397</v>
      </c>
      <c r="E315" s="199" t="s">
        <v>22</v>
      </c>
      <c r="F315" s="192"/>
      <c r="G315" s="108">
        <v>343434343.43000001</v>
      </c>
      <c r="H315" s="290">
        <v>343434343.43000001</v>
      </c>
      <c r="I315" s="312">
        <v>0</v>
      </c>
      <c r="J315" s="357">
        <f t="shared" si="94"/>
        <v>0</v>
      </c>
    </row>
    <row r="316" spans="1:11" s="15" customFormat="1" ht="18.75" customHeight="1" x14ac:dyDescent="0.25">
      <c r="A316" s="26"/>
      <c r="B316" s="146"/>
      <c r="C316" s="147"/>
      <c r="D316" s="147"/>
      <c r="E316" s="148"/>
      <c r="F316" s="170" t="s">
        <v>57</v>
      </c>
      <c r="G316" s="151">
        <f>G317+G318</f>
        <v>781018493.57999992</v>
      </c>
      <c r="H316" s="178">
        <f>H317+H318</f>
        <v>827256254.75999999</v>
      </c>
      <c r="I316" s="316">
        <f t="shared" ref="I316" si="105">I317+I318</f>
        <v>123197939.40000001</v>
      </c>
      <c r="J316" s="363">
        <f t="shared" si="94"/>
        <v>0.14892355142813837</v>
      </c>
    </row>
    <row r="317" spans="1:11" s="15" customFormat="1" ht="12" customHeight="1" x14ac:dyDescent="0.25">
      <c r="A317" s="26"/>
      <c r="B317" s="21" t="s">
        <v>54</v>
      </c>
      <c r="C317" s="22"/>
      <c r="D317" s="22" t="s">
        <v>309</v>
      </c>
      <c r="E317" s="199" t="s">
        <v>22</v>
      </c>
      <c r="F317" s="186"/>
      <c r="G317" s="111">
        <v>414807876.76999998</v>
      </c>
      <c r="H317" s="301">
        <v>417050501.23000002</v>
      </c>
      <c r="I317" s="312">
        <v>123197939.40000001</v>
      </c>
      <c r="J317" s="357">
        <f t="shared" si="94"/>
        <v>0.29540292851022693</v>
      </c>
      <c r="K317" s="384">
        <f>417050501.23-414807876.77</f>
        <v>2242624.4600000381</v>
      </c>
    </row>
    <row r="318" spans="1:11" s="15" customFormat="1" ht="12.75" customHeight="1" thickBot="1" x14ac:dyDescent="0.3">
      <c r="A318" s="26"/>
      <c r="B318" s="200" t="s">
        <v>54</v>
      </c>
      <c r="C318" s="201"/>
      <c r="D318" s="201" t="s">
        <v>59</v>
      </c>
      <c r="E318" s="202" t="s">
        <v>22</v>
      </c>
      <c r="F318" s="193"/>
      <c r="G318" s="149">
        <v>366210616.81</v>
      </c>
      <c r="H318" s="299">
        <v>410205753.52999997</v>
      </c>
      <c r="I318" s="332">
        <v>0</v>
      </c>
      <c r="J318" s="354">
        <f t="shared" si="94"/>
        <v>0</v>
      </c>
      <c r="K318" s="384">
        <f>410205753.53-366210616.81</f>
        <v>43995136.719999969</v>
      </c>
    </row>
    <row r="319" spans="1:11" s="7" customFormat="1" ht="30" customHeight="1" thickBot="1" x14ac:dyDescent="0.3">
      <c r="A319" s="131">
        <v>6</v>
      </c>
      <c r="B319" s="152"/>
      <c r="C319" s="153"/>
      <c r="D319" s="153"/>
      <c r="E319" s="165"/>
      <c r="F319" s="168" t="s">
        <v>272</v>
      </c>
      <c r="G319" s="155">
        <f>G320+G361+G366+G375+G378+G381</f>
        <v>770027225.51999998</v>
      </c>
      <c r="H319" s="160">
        <f>H320+H361+H366+H375+H378+H381</f>
        <v>774055471.12</v>
      </c>
      <c r="I319" s="339">
        <f>I320+I361+I366+I375+I378+I381</f>
        <v>84078755.960000008</v>
      </c>
      <c r="J319" s="359">
        <f>I319/H319</f>
        <v>0.10862109899997784</v>
      </c>
    </row>
    <row r="320" spans="1:11" s="8" customFormat="1" ht="32.25" customHeight="1" x14ac:dyDescent="0.25">
      <c r="A320" s="52"/>
      <c r="B320" s="209"/>
      <c r="C320" s="210"/>
      <c r="D320" s="210"/>
      <c r="E320" s="211"/>
      <c r="F320" s="252" t="s">
        <v>221</v>
      </c>
      <c r="G320" s="234">
        <f>G321+G323+G325+G327+G329+G339</f>
        <v>669594588.13</v>
      </c>
      <c r="H320" s="309">
        <f>H321+H323+H325+H327+H329+H339</f>
        <v>673430337.73000002</v>
      </c>
      <c r="I320" s="338">
        <f t="shared" ref="I320" si="106">I321+I323+I325+I327+I329+I339</f>
        <v>74898426.010000005</v>
      </c>
      <c r="J320" s="360">
        <f t="shared" ref="J320:J383" si="107">I320/H320</f>
        <v>0.11121926324624419</v>
      </c>
    </row>
    <row r="321" spans="1:11" s="25" customFormat="1" ht="17.25" customHeight="1" x14ac:dyDescent="0.25">
      <c r="A321" s="24"/>
      <c r="B321" s="146"/>
      <c r="C321" s="147"/>
      <c r="D321" s="147"/>
      <c r="E321" s="148"/>
      <c r="F321" s="170" t="s">
        <v>121</v>
      </c>
      <c r="G321" s="151">
        <f>G322</f>
        <v>266896073</v>
      </c>
      <c r="H321" s="178">
        <f>H322</f>
        <v>266896073</v>
      </c>
      <c r="I321" s="316">
        <f t="shared" ref="I321" si="108">I322</f>
        <v>29749215.960000001</v>
      </c>
      <c r="J321" s="363">
        <f t="shared" si="107"/>
        <v>0.11146367058012127</v>
      </c>
    </row>
    <row r="322" spans="1:11" s="6" customFormat="1" ht="16.5" customHeight="1" x14ac:dyDescent="0.25">
      <c r="A322" s="26"/>
      <c r="B322" s="19" t="s">
        <v>91</v>
      </c>
      <c r="C322" s="14"/>
      <c r="D322" s="14" t="s">
        <v>398</v>
      </c>
      <c r="E322" s="120" t="s">
        <v>26</v>
      </c>
      <c r="F322" s="192"/>
      <c r="G322" s="108">
        <v>266896073</v>
      </c>
      <c r="H322" s="290">
        <v>266896073</v>
      </c>
      <c r="I322" s="312">
        <v>29749215.960000001</v>
      </c>
      <c r="J322" s="357">
        <f t="shared" si="107"/>
        <v>0.11146367058012127</v>
      </c>
    </row>
    <row r="323" spans="1:11" s="25" customFormat="1" ht="15" customHeight="1" x14ac:dyDescent="0.25">
      <c r="A323" s="24"/>
      <c r="B323" s="146"/>
      <c r="C323" s="147"/>
      <c r="D323" s="147"/>
      <c r="E323" s="148"/>
      <c r="F323" s="170" t="s">
        <v>122</v>
      </c>
      <c r="G323" s="151">
        <f>G324</f>
        <v>114652696.13</v>
      </c>
      <c r="H323" s="178">
        <f>H324</f>
        <v>118488445.73</v>
      </c>
      <c r="I323" s="316">
        <f t="shared" ref="I323" si="109">I324</f>
        <v>12494801.380000001</v>
      </c>
      <c r="J323" s="363">
        <f t="shared" si="107"/>
        <v>0.1054516438545573</v>
      </c>
    </row>
    <row r="324" spans="1:11" s="6" customFormat="1" ht="15.75" customHeight="1" x14ac:dyDescent="0.25">
      <c r="A324" s="26"/>
      <c r="B324" s="19" t="s">
        <v>91</v>
      </c>
      <c r="C324" s="14"/>
      <c r="D324" s="14" t="s">
        <v>399</v>
      </c>
      <c r="E324" s="120" t="s">
        <v>26</v>
      </c>
      <c r="F324" s="258"/>
      <c r="G324" s="108">
        <v>114652696.13</v>
      </c>
      <c r="H324" s="290">
        <v>118488445.73</v>
      </c>
      <c r="I324" s="312">
        <v>12494801.380000001</v>
      </c>
      <c r="J324" s="357">
        <f t="shared" si="107"/>
        <v>0.1054516438545573</v>
      </c>
      <c r="K324" s="384">
        <f>118488445.73-114652696.13</f>
        <v>3835749.6000000089</v>
      </c>
    </row>
    <row r="325" spans="1:11" s="25" customFormat="1" ht="15" customHeight="1" x14ac:dyDescent="0.25">
      <c r="A325" s="24"/>
      <c r="B325" s="146"/>
      <c r="C325" s="147"/>
      <c r="D325" s="147"/>
      <c r="E325" s="148"/>
      <c r="F325" s="170" t="s">
        <v>124</v>
      </c>
      <c r="G325" s="151">
        <f>G326</f>
        <v>81978176</v>
      </c>
      <c r="H325" s="178">
        <f>H326</f>
        <v>81978176</v>
      </c>
      <c r="I325" s="316">
        <f t="shared" ref="I325" si="110">I326</f>
        <v>7935137</v>
      </c>
      <c r="J325" s="363">
        <f t="shared" si="107"/>
        <v>9.6795725242776812E-2</v>
      </c>
    </row>
    <row r="326" spans="1:11" s="6" customFormat="1" ht="16.5" customHeight="1" x14ac:dyDescent="0.25">
      <c r="A326" s="26"/>
      <c r="B326" s="19" t="s">
        <v>91</v>
      </c>
      <c r="C326" s="14"/>
      <c r="D326" s="14" t="s">
        <v>400</v>
      </c>
      <c r="E326" s="120" t="s">
        <v>26</v>
      </c>
      <c r="F326" s="259"/>
      <c r="G326" s="108">
        <v>81978176</v>
      </c>
      <c r="H326" s="290">
        <v>81978176</v>
      </c>
      <c r="I326" s="312">
        <v>7935137</v>
      </c>
      <c r="J326" s="357">
        <f t="shared" si="107"/>
        <v>9.6795725242776812E-2</v>
      </c>
    </row>
    <row r="327" spans="1:11" s="25" customFormat="1" ht="15" customHeight="1" x14ac:dyDescent="0.25">
      <c r="A327" s="24"/>
      <c r="B327" s="146"/>
      <c r="C327" s="147"/>
      <c r="D327" s="147"/>
      <c r="E327" s="148"/>
      <c r="F327" s="170" t="s">
        <v>125</v>
      </c>
      <c r="G327" s="151">
        <f>G328</f>
        <v>175143593</v>
      </c>
      <c r="H327" s="178">
        <f>H328</f>
        <v>175143593</v>
      </c>
      <c r="I327" s="316">
        <f t="shared" ref="I327" si="111">I328</f>
        <v>20246759.670000002</v>
      </c>
      <c r="J327" s="363">
        <f t="shared" si="107"/>
        <v>0.11560091535863377</v>
      </c>
    </row>
    <row r="328" spans="1:11" s="15" customFormat="1" ht="15.75" customHeight="1" x14ac:dyDescent="0.25">
      <c r="A328" s="26"/>
      <c r="B328" s="17" t="s">
        <v>91</v>
      </c>
      <c r="C328" s="14"/>
      <c r="D328" s="14" t="s">
        <v>401</v>
      </c>
      <c r="E328" s="120" t="s">
        <v>26</v>
      </c>
      <c r="F328" s="192"/>
      <c r="G328" s="108">
        <v>175143593</v>
      </c>
      <c r="H328" s="290">
        <v>175143593</v>
      </c>
      <c r="I328" s="312">
        <v>20246759.670000002</v>
      </c>
      <c r="J328" s="357">
        <f t="shared" si="107"/>
        <v>0.11560091535863377</v>
      </c>
    </row>
    <row r="329" spans="1:11" s="25" customFormat="1" ht="15" customHeight="1" x14ac:dyDescent="0.25">
      <c r="A329" s="24"/>
      <c r="B329" s="146"/>
      <c r="C329" s="147"/>
      <c r="D329" s="147"/>
      <c r="E329" s="148"/>
      <c r="F329" s="170" t="s">
        <v>126</v>
      </c>
      <c r="G329" s="151">
        <f>G330</f>
        <v>29587030</v>
      </c>
      <c r="H329" s="178">
        <f>H330</f>
        <v>29587030</v>
      </c>
      <c r="I329" s="316">
        <f t="shared" ref="I329" si="112">I330</f>
        <v>4472512</v>
      </c>
      <c r="J329" s="363">
        <f t="shared" si="107"/>
        <v>0.15116461503570991</v>
      </c>
    </row>
    <row r="330" spans="1:11" s="6" customFormat="1" ht="16.5" customHeight="1" x14ac:dyDescent="0.25">
      <c r="A330" s="26"/>
      <c r="B330" s="17" t="s">
        <v>91</v>
      </c>
      <c r="C330" s="14"/>
      <c r="D330" s="14" t="s">
        <v>402</v>
      </c>
      <c r="E330" s="120" t="s">
        <v>143</v>
      </c>
      <c r="F330" s="259"/>
      <c r="G330" s="108">
        <v>29587030</v>
      </c>
      <c r="H330" s="290">
        <v>29587030</v>
      </c>
      <c r="I330" s="312">
        <v>4472512</v>
      </c>
      <c r="J330" s="357">
        <f t="shared" si="107"/>
        <v>0.15116461503570991</v>
      </c>
    </row>
    <row r="331" spans="1:11" s="25" customFormat="1" ht="30" hidden="1" customHeight="1" x14ac:dyDescent="0.25">
      <c r="A331" s="24"/>
      <c r="B331" s="163"/>
      <c r="C331" s="164"/>
      <c r="D331" s="164"/>
      <c r="E331" s="194"/>
      <c r="F331" s="183" t="s">
        <v>21</v>
      </c>
      <c r="G331" s="177">
        <f t="shared" ref="G331:I331" si="113">G332+G333</f>
        <v>0</v>
      </c>
      <c r="H331" s="302">
        <f t="shared" si="113"/>
        <v>0</v>
      </c>
      <c r="I331" s="317">
        <f t="shared" si="113"/>
        <v>0</v>
      </c>
      <c r="J331" s="376" t="e">
        <f t="shared" si="107"/>
        <v>#DIV/0!</v>
      </c>
    </row>
    <row r="332" spans="1:11" s="6" customFormat="1" ht="12.75" hidden="1" customHeight="1" x14ac:dyDescent="0.25">
      <c r="A332" s="26"/>
      <c r="B332" s="17" t="s">
        <v>91</v>
      </c>
      <c r="C332" s="14" t="s">
        <v>85</v>
      </c>
      <c r="D332" s="14" t="s">
        <v>127</v>
      </c>
      <c r="E332" s="120" t="s">
        <v>128</v>
      </c>
      <c r="F332" s="259"/>
      <c r="G332" s="108"/>
      <c r="H332" s="290"/>
      <c r="I332" s="312"/>
      <c r="J332" s="357" t="e">
        <f t="shared" si="107"/>
        <v>#DIV/0!</v>
      </c>
    </row>
    <row r="333" spans="1:11" s="6" customFormat="1" ht="12.75" hidden="1" customHeight="1" x14ac:dyDescent="0.25">
      <c r="A333" s="26"/>
      <c r="B333" s="17" t="s">
        <v>54</v>
      </c>
      <c r="C333" s="14" t="s">
        <v>85</v>
      </c>
      <c r="D333" s="14" t="s">
        <v>127</v>
      </c>
      <c r="E333" s="120" t="s">
        <v>128</v>
      </c>
      <c r="F333" s="182"/>
      <c r="G333" s="108"/>
      <c r="H333" s="290"/>
      <c r="I333" s="312"/>
      <c r="J333" s="357" t="e">
        <f t="shared" si="107"/>
        <v>#DIV/0!</v>
      </c>
    </row>
    <row r="334" spans="1:11" s="25" customFormat="1" ht="45" hidden="1" customHeight="1" x14ac:dyDescent="0.25">
      <c r="A334" s="24"/>
      <c r="B334" s="203"/>
      <c r="C334" s="74"/>
      <c r="D334" s="74"/>
      <c r="E334" s="212"/>
      <c r="F334" s="183" t="s">
        <v>129</v>
      </c>
      <c r="G334" s="177">
        <f>SUM(G335:G338)</f>
        <v>0</v>
      </c>
      <c r="H334" s="302">
        <f>SUM(H335:H338)</f>
        <v>0</v>
      </c>
      <c r="I334" s="317">
        <f>SUM(I335:I338)</f>
        <v>0</v>
      </c>
      <c r="J334" s="376" t="e">
        <f t="shared" si="107"/>
        <v>#DIV/0!</v>
      </c>
    </row>
    <row r="335" spans="1:11" s="6" customFormat="1" ht="12.75" hidden="1" customHeight="1" x14ac:dyDescent="0.25">
      <c r="A335" s="26"/>
      <c r="B335" s="511" t="s">
        <v>91</v>
      </c>
      <c r="C335" s="505" t="s">
        <v>85</v>
      </c>
      <c r="D335" s="505" t="s">
        <v>130</v>
      </c>
      <c r="E335" s="508" t="s">
        <v>66</v>
      </c>
      <c r="F335" s="192"/>
      <c r="G335" s="108"/>
      <c r="H335" s="290"/>
      <c r="I335" s="312"/>
      <c r="J335" s="357" t="e">
        <f t="shared" si="107"/>
        <v>#DIV/0!</v>
      </c>
    </row>
    <row r="336" spans="1:11" s="6" customFormat="1" ht="12.75" hidden="1" customHeight="1" x14ac:dyDescent="0.25">
      <c r="A336" s="26"/>
      <c r="B336" s="528"/>
      <c r="C336" s="507"/>
      <c r="D336" s="507"/>
      <c r="E336" s="510"/>
      <c r="F336" s="192" t="s">
        <v>7</v>
      </c>
      <c r="G336" s="108"/>
      <c r="H336" s="290"/>
      <c r="I336" s="312"/>
      <c r="J336" s="357" t="e">
        <f t="shared" si="107"/>
        <v>#DIV/0!</v>
      </c>
    </row>
    <row r="337" spans="1:10" s="6" customFormat="1" ht="12.75" hidden="1" customHeight="1" x14ac:dyDescent="0.25">
      <c r="A337" s="26"/>
      <c r="B337" s="511" t="s">
        <v>91</v>
      </c>
      <c r="C337" s="505" t="s">
        <v>123</v>
      </c>
      <c r="D337" s="505" t="s">
        <v>130</v>
      </c>
      <c r="E337" s="508" t="s">
        <v>26</v>
      </c>
      <c r="F337" s="192"/>
      <c r="G337" s="108"/>
      <c r="H337" s="290"/>
      <c r="I337" s="312"/>
      <c r="J337" s="357" t="e">
        <f t="shared" si="107"/>
        <v>#DIV/0!</v>
      </c>
    </row>
    <row r="338" spans="1:10" s="6" customFormat="1" ht="12.75" hidden="1" customHeight="1" x14ac:dyDescent="0.25">
      <c r="A338" s="26"/>
      <c r="B338" s="528"/>
      <c r="C338" s="507"/>
      <c r="D338" s="507"/>
      <c r="E338" s="510"/>
      <c r="F338" s="192" t="s">
        <v>7</v>
      </c>
      <c r="G338" s="108"/>
      <c r="H338" s="290"/>
      <c r="I338" s="312"/>
      <c r="J338" s="357" t="e">
        <f t="shared" si="107"/>
        <v>#DIV/0!</v>
      </c>
    </row>
    <row r="339" spans="1:10" s="25" customFormat="1" ht="18" customHeight="1" x14ac:dyDescent="0.25">
      <c r="A339" s="24"/>
      <c r="B339" s="146"/>
      <c r="C339" s="147"/>
      <c r="D339" s="147"/>
      <c r="E339" s="148"/>
      <c r="F339" s="170" t="s">
        <v>142</v>
      </c>
      <c r="G339" s="151">
        <f>G340</f>
        <v>1337020</v>
      </c>
      <c r="H339" s="178">
        <f>H340</f>
        <v>1337020</v>
      </c>
      <c r="I339" s="316">
        <f t="shared" ref="I339" si="114">I340</f>
        <v>0</v>
      </c>
      <c r="J339" s="363">
        <f t="shared" si="107"/>
        <v>0</v>
      </c>
    </row>
    <row r="340" spans="1:10" s="6" customFormat="1" ht="15.75" customHeight="1" x14ac:dyDescent="0.25">
      <c r="A340" s="26"/>
      <c r="B340" s="17" t="s">
        <v>91</v>
      </c>
      <c r="C340" s="14"/>
      <c r="D340" s="14" t="s">
        <v>403</v>
      </c>
      <c r="E340" s="120" t="s">
        <v>26</v>
      </c>
      <c r="F340" s="192"/>
      <c r="G340" s="108">
        <v>1337020</v>
      </c>
      <c r="H340" s="290">
        <v>1337020</v>
      </c>
      <c r="I340" s="312">
        <v>0</v>
      </c>
      <c r="J340" s="357">
        <f t="shared" si="107"/>
        <v>0</v>
      </c>
    </row>
    <row r="341" spans="1:10" s="25" customFormat="1" ht="15" hidden="1" customHeight="1" x14ac:dyDescent="0.25">
      <c r="A341" s="24"/>
      <c r="B341" s="204"/>
      <c r="C341" s="205"/>
      <c r="D341" s="205"/>
      <c r="E341" s="206"/>
      <c r="F341" s="260" t="s">
        <v>131</v>
      </c>
      <c r="G341" s="207">
        <f t="shared" ref="G341:I341" si="115">SUM(G342:G344)</f>
        <v>0</v>
      </c>
      <c r="H341" s="305">
        <f t="shared" si="115"/>
        <v>0</v>
      </c>
      <c r="I341" s="317">
        <f t="shared" si="115"/>
        <v>0</v>
      </c>
      <c r="J341" s="376" t="e">
        <f t="shared" si="107"/>
        <v>#DIV/0!</v>
      </c>
    </row>
    <row r="342" spans="1:10" s="6" customFormat="1" ht="12.75" hidden="1" customHeight="1" x14ac:dyDescent="0.25">
      <c r="A342" s="26"/>
      <c r="B342" s="516" t="s">
        <v>91</v>
      </c>
      <c r="C342" s="517" t="s">
        <v>85</v>
      </c>
      <c r="D342" s="517" t="s">
        <v>132</v>
      </c>
      <c r="E342" s="518" t="s">
        <v>26</v>
      </c>
      <c r="F342" s="192"/>
      <c r="G342" s="114"/>
      <c r="H342" s="295"/>
      <c r="I342" s="315"/>
      <c r="J342" s="362" t="e">
        <f t="shared" si="107"/>
        <v>#DIV/0!</v>
      </c>
    </row>
    <row r="343" spans="1:10" s="6" customFormat="1" ht="12.75" hidden="1" customHeight="1" x14ac:dyDescent="0.25">
      <c r="A343" s="26"/>
      <c r="B343" s="512"/>
      <c r="C343" s="506"/>
      <c r="D343" s="506"/>
      <c r="E343" s="509"/>
      <c r="F343" s="192" t="s">
        <v>7</v>
      </c>
      <c r="G343" s="114"/>
      <c r="H343" s="295"/>
      <c r="I343" s="315"/>
      <c r="J343" s="362" t="e">
        <f t="shared" si="107"/>
        <v>#DIV/0!</v>
      </c>
    </row>
    <row r="344" spans="1:10" s="6" customFormat="1" ht="12.75" hidden="1" customHeight="1" x14ac:dyDescent="0.25">
      <c r="A344" s="26"/>
      <c r="B344" s="512"/>
      <c r="C344" s="506"/>
      <c r="D344" s="506"/>
      <c r="E344" s="509"/>
      <c r="F344" s="192" t="s">
        <v>9</v>
      </c>
      <c r="G344" s="114"/>
      <c r="H344" s="295"/>
      <c r="I344" s="315"/>
      <c r="J344" s="362" t="e">
        <f t="shared" si="107"/>
        <v>#DIV/0!</v>
      </c>
    </row>
    <row r="345" spans="1:10" s="25" customFormat="1" ht="30" hidden="1" customHeight="1" x14ac:dyDescent="0.25">
      <c r="A345" s="24"/>
      <c r="B345" s="204"/>
      <c r="C345" s="205"/>
      <c r="D345" s="205"/>
      <c r="E345" s="206"/>
      <c r="F345" s="260" t="s">
        <v>37</v>
      </c>
      <c r="G345" s="207">
        <f t="shared" ref="G345:I345" si="116">SUM(G346:G360)</f>
        <v>0</v>
      </c>
      <c r="H345" s="305">
        <f t="shared" si="116"/>
        <v>0</v>
      </c>
      <c r="I345" s="317">
        <f t="shared" si="116"/>
        <v>0</v>
      </c>
      <c r="J345" s="376" t="e">
        <f t="shared" si="107"/>
        <v>#DIV/0!</v>
      </c>
    </row>
    <row r="346" spans="1:10" s="6" customFormat="1" ht="12.75" hidden="1" customHeight="1" x14ac:dyDescent="0.25">
      <c r="A346" s="26"/>
      <c r="B346" s="516" t="s">
        <v>91</v>
      </c>
      <c r="C346" s="517" t="s">
        <v>85</v>
      </c>
      <c r="D346" s="517" t="s">
        <v>133</v>
      </c>
      <c r="E346" s="518" t="s">
        <v>26</v>
      </c>
      <c r="F346" s="192"/>
      <c r="G346" s="108"/>
      <c r="H346" s="290"/>
      <c r="I346" s="312"/>
      <c r="J346" s="357" t="e">
        <f t="shared" si="107"/>
        <v>#DIV/0!</v>
      </c>
    </row>
    <row r="347" spans="1:10" s="6" customFormat="1" ht="12.75" hidden="1" customHeight="1" x14ac:dyDescent="0.25">
      <c r="A347" s="26"/>
      <c r="B347" s="512"/>
      <c r="C347" s="506"/>
      <c r="D347" s="506"/>
      <c r="E347" s="509"/>
      <c r="F347" s="192" t="s">
        <v>7</v>
      </c>
      <c r="G347" s="108"/>
      <c r="H347" s="290"/>
      <c r="I347" s="312"/>
      <c r="J347" s="357" t="e">
        <f t="shared" si="107"/>
        <v>#DIV/0!</v>
      </c>
    </row>
    <row r="348" spans="1:10" s="6" customFormat="1" ht="12.75" hidden="1" customHeight="1" x14ac:dyDescent="0.25">
      <c r="A348" s="26"/>
      <c r="B348" s="528"/>
      <c r="C348" s="507"/>
      <c r="D348" s="507"/>
      <c r="E348" s="510"/>
      <c r="F348" s="192" t="s">
        <v>25</v>
      </c>
      <c r="G348" s="108"/>
      <c r="H348" s="290"/>
      <c r="I348" s="312"/>
      <c r="J348" s="357" t="e">
        <f t="shared" si="107"/>
        <v>#DIV/0!</v>
      </c>
    </row>
    <row r="349" spans="1:10" s="6" customFormat="1" ht="12.75" hidden="1" customHeight="1" x14ac:dyDescent="0.25">
      <c r="A349" s="26"/>
      <c r="B349" s="511" t="s">
        <v>91</v>
      </c>
      <c r="C349" s="505" t="s">
        <v>123</v>
      </c>
      <c r="D349" s="505" t="s">
        <v>134</v>
      </c>
      <c r="E349" s="508" t="s">
        <v>26</v>
      </c>
      <c r="F349" s="192"/>
      <c r="G349" s="108"/>
      <c r="H349" s="290"/>
      <c r="I349" s="312"/>
      <c r="J349" s="357" t="e">
        <f t="shared" si="107"/>
        <v>#DIV/0!</v>
      </c>
    </row>
    <row r="350" spans="1:10" s="6" customFormat="1" ht="12.75" hidden="1" customHeight="1" x14ac:dyDescent="0.25">
      <c r="A350" s="26"/>
      <c r="B350" s="512"/>
      <c r="C350" s="506"/>
      <c r="D350" s="506"/>
      <c r="E350" s="509"/>
      <c r="F350" s="192" t="s">
        <v>7</v>
      </c>
      <c r="G350" s="108"/>
      <c r="H350" s="290"/>
      <c r="I350" s="312"/>
      <c r="J350" s="357" t="e">
        <f t="shared" si="107"/>
        <v>#DIV/0!</v>
      </c>
    </row>
    <row r="351" spans="1:10" s="6" customFormat="1" ht="12.75" hidden="1" customHeight="1" x14ac:dyDescent="0.25">
      <c r="A351" s="26"/>
      <c r="B351" s="528"/>
      <c r="C351" s="507"/>
      <c r="D351" s="507"/>
      <c r="E351" s="510"/>
      <c r="F351" s="192" t="s">
        <v>25</v>
      </c>
      <c r="G351" s="108"/>
      <c r="H351" s="290"/>
      <c r="I351" s="312"/>
      <c r="J351" s="357" t="e">
        <f t="shared" si="107"/>
        <v>#DIV/0!</v>
      </c>
    </row>
    <row r="352" spans="1:10" s="6" customFormat="1" ht="12.75" hidden="1" customHeight="1" x14ac:dyDescent="0.25">
      <c r="A352" s="26"/>
      <c r="B352" s="511" t="s">
        <v>91</v>
      </c>
      <c r="C352" s="505" t="s">
        <v>123</v>
      </c>
      <c r="D352" s="505" t="s">
        <v>135</v>
      </c>
      <c r="E352" s="508" t="s">
        <v>26</v>
      </c>
      <c r="F352" s="192"/>
      <c r="G352" s="108"/>
      <c r="H352" s="290"/>
      <c r="I352" s="312"/>
      <c r="J352" s="357" t="e">
        <f t="shared" si="107"/>
        <v>#DIV/0!</v>
      </c>
    </row>
    <row r="353" spans="1:10" s="6" customFormat="1" ht="12.75" hidden="1" customHeight="1" x14ac:dyDescent="0.25">
      <c r="A353" s="26"/>
      <c r="B353" s="512"/>
      <c r="C353" s="506"/>
      <c r="D353" s="506"/>
      <c r="E353" s="509"/>
      <c r="F353" s="192" t="s">
        <v>7</v>
      </c>
      <c r="G353" s="108"/>
      <c r="H353" s="290"/>
      <c r="I353" s="312"/>
      <c r="J353" s="357" t="e">
        <f t="shared" si="107"/>
        <v>#DIV/0!</v>
      </c>
    </row>
    <row r="354" spans="1:10" s="6" customFormat="1" ht="12.75" hidden="1" customHeight="1" x14ac:dyDescent="0.25">
      <c r="A354" s="26"/>
      <c r="B354" s="528"/>
      <c r="C354" s="507"/>
      <c r="D354" s="507"/>
      <c r="E354" s="510"/>
      <c r="F354" s="192" t="s">
        <v>25</v>
      </c>
      <c r="G354" s="108"/>
      <c r="H354" s="290"/>
      <c r="I354" s="312"/>
      <c r="J354" s="357" t="e">
        <f t="shared" si="107"/>
        <v>#DIV/0!</v>
      </c>
    </row>
    <row r="355" spans="1:10" s="6" customFormat="1" ht="12.75" hidden="1" customHeight="1" x14ac:dyDescent="0.25">
      <c r="A355" s="26"/>
      <c r="B355" s="511" t="s">
        <v>91</v>
      </c>
      <c r="C355" s="505" t="s">
        <v>123</v>
      </c>
      <c r="D355" s="505" t="s">
        <v>136</v>
      </c>
      <c r="E355" s="508" t="s">
        <v>26</v>
      </c>
      <c r="F355" s="192"/>
      <c r="G355" s="108"/>
      <c r="H355" s="290"/>
      <c r="I355" s="312"/>
      <c r="J355" s="357" t="e">
        <f t="shared" si="107"/>
        <v>#DIV/0!</v>
      </c>
    </row>
    <row r="356" spans="1:10" s="6" customFormat="1" ht="12.75" hidden="1" customHeight="1" x14ac:dyDescent="0.25">
      <c r="A356" s="26"/>
      <c r="B356" s="512"/>
      <c r="C356" s="506"/>
      <c r="D356" s="506"/>
      <c r="E356" s="509"/>
      <c r="F356" s="192" t="s">
        <v>7</v>
      </c>
      <c r="G356" s="108"/>
      <c r="H356" s="290"/>
      <c r="I356" s="312"/>
      <c r="J356" s="357" t="e">
        <f t="shared" si="107"/>
        <v>#DIV/0!</v>
      </c>
    </row>
    <row r="357" spans="1:10" s="6" customFormat="1" ht="12.75" hidden="1" customHeight="1" x14ac:dyDescent="0.25">
      <c r="A357" s="26"/>
      <c r="B357" s="528"/>
      <c r="C357" s="507"/>
      <c r="D357" s="507"/>
      <c r="E357" s="510"/>
      <c r="F357" s="192" t="s">
        <v>25</v>
      </c>
      <c r="G357" s="108"/>
      <c r="H357" s="290"/>
      <c r="I357" s="312"/>
      <c r="J357" s="357" t="e">
        <f t="shared" si="107"/>
        <v>#DIV/0!</v>
      </c>
    </row>
    <row r="358" spans="1:10" s="6" customFormat="1" ht="12.75" hidden="1" customHeight="1" x14ac:dyDescent="0.25">
      <c r="A358" s="26"/>
      <c r="B358" s="511" t="s">
        <v>91</v>
      </c>
      <c r="C358" s="505" t="s">
        <v>123</v>
      </c>
      <c r="D358" s="505" t="s">
        <v>137</v>
      </c>
      <c r="E358" s="508" t="s">
        <v>26</v>
      </c>
      <c r="F358" s="192"/>
      <c r="G358" s="108"/>
      <c r="H358" s="290"/>
      <c r="I358" s="312"/>
      <c r="J358" s="357" t="e">
        <f t="shared" si="107"/>
        <v>#DIV/0!</v>
      </c>
    </row>
    <row r="359" spans="1:10" s="6" customFormat="1" ht="12.75" hidden="1" customHeight="1" x14ac:dyDescent="0.25">
      <c r="A359" s="26"/>
      <c r="B359" s="512"/>
      <c r="C359" s="506"/>
      <c r="D359" s="506"/>
      <c r="E359" s="509"/>
      <c r="F359" s="192" t="s">
        <v>7</v>
      </c>
      <c r="G359" s="108"/>
      <c r="H359" s="290"/>
      <c r="I359" s="312"/>
      <c r="J359" s="357" t="e">
        <f t="shared" si="107"/>
        <v>#DIV/0!</v>
      </c>
    </row>
    <row r="360" spans="1:10" s="6" customFormat="1" ht="12.75" hidden="1" customHeight="1" x14ac:dyDescent="0.25">
      <c r="A360" s="26"/>
      <c r="B360" s="513"/>
      <c r="C360" s="514"/>
      <c r="D360" s="514"/>
      <c r="E360" s="515"/>
      <c r="F360" s="192" t="s">
        <v>25</v>
      </c>
      <c r="G360" s="108"/>
      <c r="H360" s="290"/>
      <c r="I360" s="312"/>
      <c r="J360" s="357" t="e">
        <f t="shared" si="107"/>
        <v>#DIV/0!</v>
      </c>
    </row>
    <row r="361" spans="1:10" s="12" customFormat="1" ht="35.25" customHeight="1" x14ac:dyDescent="0.25">
      <c r="A361" s="27"/>
      <c r="B361" s="100"/>
      <c r="C361" s="95"/>
      <c r="D361" s="95"/>
      <c r="E361" s="122"/>
      <c r="F361" s="252" t="s">
        <v>222</v>
      </c>
      <c r="G361" s="116">
        <f t="shared" ref="G361:I361" si="117">G362+G364</f>
        <v>63410344</v>
      </c>
      <c r="H361" s="297">
        <f t="shared" si="117"/>
        <v>63410344</v>
      </c>
      <c r="I361" s="313">
        <f t="shared" si="117"/>
        <v>6014715</v>
      </c>
      <c r="J361" s="364">
        <f t="shared" si="107"/>
        <v>9.4853845927724348E-2</v>
      </c>
    </row>
    <row r="362" spans="1:10" s="25" customFormat="1" ht="30" customHeight="1" x14ac:dyDescent="0.25">
      <c r="A362" s="24"/>
      <c r="B362" s="146"/>
      <c r="C362" s="147"/>
      <c r="D362" s="147"/>
      <c r="E362" s="148"/>
      <c r="F362" s="170" t="s">
        <v>75</v>
      </c>
      <c r="G362" s="151">
        <f>G363</f>
        <v>56410344</v>
      </c>
      <c r="H362" s="178">
        <f>H363</f>
        <v>56410344</v>
      </c>
      <c r="I362" s="316">
        <f t="shared" ref="I362" si="118">I363</f>
        <v>5992125</v>
      </c>
      <c r="J362" s="363">
        <f t="shared" si="107"/>
        <v>0.10622386915421043</v>
      </c>
    </row>
    <row r="363" spans="1:10" s="6" customFormat="1" ht="15" customHeight="1" x14ac:dyDescent="0.25">
      <c r="A363" s="26"/>
      <c r="B363" s="17" t="s">
        <v>91</v>
      </c>
      <c r="C363" s="14"/>
      <c r="D363" s="14" t="s">
        <v>404</v>
      </c>
      <c r="E363" s="120" t="s">
        <v>26</v>
      </c>
      <c r="F363" s="171"/>
      <c r="G363" s="108">
        <v>56410344</v>
      </c>
      <c r="H363" s="290">
        <v>56410344</v>
      </c>
      <c r="I363" s="312">
        <v>5992125</v>
      </c>
      <c r="J363" s="357">
        <f t="shared" si="107"/>
        <v>0.10622386915421043</v>
      </c>
    </row>
    <row r="364" spans="1:10" s="25" customFormat="1" ht="30" customHeight="1" x14ac:dyDescent="0.25">
      <c r="A364" s="24"/>
      <c r="B364" s="146"/>
      <c r="C364" s="147"/>
      <c r="D364" s="147"/>
      <c r="E364" s="148"/>
      <c r="F364" s="170" t="s">
        <v>138</v>
      </c>
      <c r="G364" s="151">
        <f>G365</f>
        <v>7000000</v>
      </c>
      <c r="H364" s="178">
        <f>H365</f>
        <v>7000000</v>
      </c>
      <c r="I364" s="316">
        <f t="shared" ref="I364" si="119">I365</f>
        <v>22590</v>
      </c>
      <c r="J364" s="363">
        <f t="shared" si="107"/>
        <v>3.2271428571428572E-3</v>
      </c>
    </row>
    <row r="365" spans="1:10" s="6" customFormat="1" ht="15.75" customHeight="1" x14ac:dyDescent="0.25">
      <c r="A365" s="26"/>
      <c r="B365" s="17" t="s">
        <v>91</v>
      </c>
      <c r="C365" s="14"/>
      <c r="D365" s="14" t="s">
        <v>405</v>
      </c>
      <c r="E365" s="120" t="s">
        <v>15</v>
      </c>
      <c r="F365" s="171"/>
      <c r="G365" s="108">
        <v>7000000</v>
      </c>
      <c r="H365" s="290">
        <v>7000000</v>
      </c>
      <c r="I365" s="312">
        <v>22590</v>
      </c>
      <c r="J365" s="357">
        <f t="shared" si="107"/>
        <v>3.2271428571428572E-3</v>
      </c>
    </row>
    <row r="366" spans="1:10" s="12" customFormat="1" ht="32.25" customHeight="1" x14ac:dyDescent="0.25">
      <c r="A366" s="23"/>
      <c r="B366" s="100"/>
      <c r="C366" s="95"/>
      <c r="D366" s="95"/>
      <c r="E366" s="122"/>
      <c r="F366" s="252" t="s">
        <v>223</v>
      </c>
      <c r="G366" s="116">
        <f>G367+G369+G371+G373</f>
        <v>2758560</v>
      </c>
      <c r="H366" s="297">
        <f>H367+H369+H371+H373</f>
        <v>2758560</v>
      </c>
      <c r="I366" s="313">
        <f t="shared" ref="I366" si="120">I367+I369+I371+I373</f>
        <v>119930</v>
      </c>
      <c r="J366" s="364">
        <f t="shared" si="107"/>
        <v>4.3475581462792179E-2</v>
      </c>
    </row>
    <row r="367" spans="1:10" s="25" customFormat="1" ht="60" customHeight="1" x14ac:dyDescent="0.25">
      <c r="A367" s="24"/>
      <c r="B367" s="146"/>
      <c r="C367" s="147"/>
      <c r="D367" s="147"/>
      <c r="E367" s="148"/>
      <c r="F367" s="170" t="s">
        <v>273</v>
      </c>
      <c r="G367" s="151">
        <f t="shared" ref="G367:I367" si="121">G368</f>
        <v>46800</v>
      </c>
      <c r="H367" s="178">
        <f t="shared" si="121"/>
        <v>46800</v>
      </c>
      <c r="I367" s="316">
        <f t="shared" si="121"/>
        <v>0</v>
      </c>
      <c r="J367" s="363">
        <f t="shared" si="107"/>
        <v>0</v>
      </c>
    </row>
    <row r="368" spans="1:10" s="6" customFormat="1" ht="12.75" customHeight="1" x14ac:dyDescent="0.25">
      <c r="A368" s="26"/>
      <c r="B368" s="17" t="s">
        <v>91</v>
      </c>
      <c r="C368" s="14"/>
      <c r="D368" s="14" t="s">
        <v>406</v>
      </c>
      <c r="E368" s="120" t="s">
        <v>26</v>
      </c>
      <c r="F368" s="254"/>
      <c r="G368" s="108">
        <v>46800</v>
      </c>
      <c r="H368" s="290">
        <v>46800</v>
      </c>
      <c r="I368" s="312">
        <v>0</v>
      </c>
      <c r="J368" s="357">
        <f t="shared" si="107"/>
        <v>0</v>
      </c>
    </row>
    <row r="369" spans="1:10" s="25" customFormat="1" ht="78.75" customHeight="1" x14ac:dyDescent="0.25">
      <c r="A369" s="24"/>
      <c r="B369" s="146"/>
      <c r="C369" s="147"/>
      <c r="D369" s="147"/>
      <c r="E369" s="148"/>
      <c r="F369" s="170" t="s">
        <v>274</v>
      </c>
      <c r="G369" s="151">
        <f t="shared" ref="G369:I369" si="122">G370</f>
        <v>164400</v>
      </c>
      <c r="H369" s="178">
        <f t="shared" si="122"/>
        <v>164400</v>
      </c>
      <c r="I369" s="316">
        <f t="shared" si="122"/>
        <v>25400</v>
      </c>
      <c r="J369" s="363">
        <f t="shared" si="107"/>
        <v>0.15450121654501217</v>
      </c>
    </row>
    <row r="370" spans="1:10" s="6" customFormat="1" ht="16.5" customHeight="1" x14ac:dyDescent="0.25">
      <c r="A370" s="26"/>
      <c r="B370" s="17" t="s">
        <v>91</v>
      </c>
      <c r="C370" s="14"/>
      <c r="D370" s="14" t="s">
        <v>407</v>
      </c>
      <c r="E370" s="120" t="s">
        <v>12</v>
      </c>
      <c r="F370" s="254"/>
      <c r="G370" s="108">
        <v>164400</v>
      </c>
      <c r="H370" s="290">
        <v>164400</v>
      </c>
      <c r="I370" s="312">
        <v>25400</v>
      </c>
      <c r="J370" s="357">
        <f t="shared" si="107"/>
        <v>0.15450121654501217</v>
      </c>
    </row>
    <row r="371" spans="1:10" s="13" customFormat="1" ht="15" customHeight="1" x14ac:dyDescent="0.25">
      <c r="A371" s="24"/>
      <c r="B371" s="146"/>
      <c r="C371" s="147"/>
      <c r="D371" s="147"/>
      <c r="E371" s="148"/>
      <c r="F371" s="170" t="s">
        <v>109</v>
      </c>
      <c r="G371" s="151">
        <f t="shared" ref="G371:I371" si="123">SUM(G372:G372)</f>
        <v>1953000</v>
      </c>
      <c r="H371" s="178">
        <f t="shared" si="123"/>
        <v>1953000</v>
      </c>
      <c r="I371" s="316">
        <f t="shared" si="123"/>
        <v>0</v>
      </c>
      <c r="J371" s="363">
        <f t="shared" si="107"/>
        <v>0</v>
      </c>
    </row>
    <row r="372" spans="1:10" s="6" customFormat="1" ht="16.5" customHeight="1" x14ac:dyDescent="0.25">
      <c r="A372" s="26"/>
      <c r="B372" s="18" t="s">
        <v>91</v>
      </c>
      <c r="C372" s="14"/>
      <c r="D372" s="14" t="s">
        <v>408</v>
      </c>
      <c r="E372" s="120" t="s">
        <v>189</v>
      </c>
      <c r="F372" s="254"/>
      <c r="G372" s="108">
        <v>1953000</v>
      </c>
      <c r="H372" s="290">
        <v>1953000</v>
      </c>
      <c r="I372" s="312">
        <v>0</v>
      </c>
      <c r="J372" s="357">
        <f t="shared" si="107"/>
        <v>0</v>
      </c>
    </row>
    <row r="373" spans="1:10" s="13" customFormat="1" ht="15" customHeight="1" x14ac:dyDescent="0.25">
      <c r="A373" s="24"/>
      <c r="B373" s="146"/>
      <c r="C373" s="147"/>
      <c r="D373" s="147"/>
      <c r="E373" s="148"/>
      <c r="F373" s="170" t="s">
        <v>104</v>
      </c>
      <c r="G373" s="151">
        <f>G374</f>
        <v>594360</v>
      </c>
      <c r="H373" s="178">
        <f>H374</f>
        <v>594360</v>
      </c>
      <c r="I373" s="316">
        <f t="shared" ref="I373" si="124">I374</f>
        <v>94530</v>
      </c>
      <c r="J373" s="363">
        <f t="shared" si="107"/>
        <v>0.15904502321825156</v>
      </c>
    </row>
    <row r="374" spans="1:10" s="6" customFormat="1" ht="17.25" customHeight="1" x14ac:dyDescent="0.25">
      <c r="A374" s="26"/>
      <c r="B374" s="18" t="s">
        <v>91</v>
      </c>
      <c r="C374" s="14"/>
      <c r="D374" s="14" t="s">
        <v>409</v>
      </c>
      <c r="E374" s="120" t="s">
        <v>275</v>
      </c>
      <c r="F374" s="254"/>
      <c r="G374" s="108">
        <v>594360</v>
      </c>
      <c r="H374" s="290">
        <v>594360</v>
      </c>
      <c r="I374" s="312">
        <v>94530</v>
      </c>
      <c r="J374" s="357">
        <f t="shared" si="107"/>
        <v>0.15904502321825156</v>
      </c>
    </row>
    <row r="375" spans="1:10" s="12" customFormat="1" ht="30" customHeight="1" x14ac:dyDescent="0.25">
      <c r="A375" s="23"/>
      <c r="B375" s="100"/>
      <c r="C375" s="95"/>
      <c r="D375" s="95"/>
      <c r="E375" s="122"/>
      <c r="F375" s="252" t="s">
        <v>224</v>
      </c>
      <c r="G375" s="116">
        <f t="shared" ref="G375:I376" si="125">G376</f>
        <v>11339674</v>
      </c>
      <c r="H375" s="297">
        <f t="shared" si="125"/>
        <v>11339674</v>
      </c>
      <c r="I375" s="313">
        <f t="shared" si="125"/>
        <v>1232965.56</v>
      </c>
      <c r="J375" s="364">
        <f t="shared" si="107"/>
        <v>0.1087302474480307</v>
      </c>
    </row>
    <row r="376" spans="1:10" s="13" customFormat="1" ht="15" customHeight="1" x14ac:dyDescent="0.25">
      <c r="A376" s="24"/>
      <c r="B376" s="146"/>
      <c r="C376" s="147"/>
      <c r="D376" s="147"/>
      <c r="E376" s="148"/>
      <c r="F376" s="170" t="s">
        <v>139</v>
      </c>
      <c r="G376" s="151">
        <f>G377</f>
        <v>11339674</v>
      </c>
      <c r="H376" s="178">
        <f>H377</f>
        <v>11339674</v>
      </c>
      <c r="I376" s="316">
        <f t="shared" si="125"/>
        <v>1232965.56</v>
      </c>
      <c r="J376" s="363">
        <f t="shared" si="107"/>
        <v>0.1087302474480307</v>
      </c>
    </row>
    <row r="377" spans="1:10" s="6" customFormat="1" ht="15.75" customHeight="1" x14ac:dyDescent="0.25">
      <c r="A377" s="26"/>
      <c r="B377" s="17" t="s">
        <v>91</v>
      </c>
      <c r="C377" s="14"/>
      <c r="D377" s="14" t="s">
        <v>410</v>
      </c>
      <c r="E377" s="120" t="s">
        <v>26</v>
      </c>
      <c r="F377" s="254"/>
      <c r="G377" s="208">
        <v>11339674</v>
      </c>
      <c r="H377" s="306">
        <v>11339674</v>
      </c>
      <c r="I377" s="320">
        <v>1232965.56</v>
      </c>
      <c r="J377" s="378">
        <f t="shared" si="107"/>
        <v>0.1087302474480307</v>
      </c>
    </row>
    <row r="378" spans="1:10" s="12" customFormat="1" ht="30" customHeight="1" x14ac:dyDescent="0.25">
      <c r="A378" s="27"/>
      <c r="B378" s="100"/>
      <c r="C378" s="95"/>
      <c r="D378" s="95"/>
      <c r="E378" s="122"/>
      <c r="F378" s="252" t="s">
        <v>312</v>
      </c>
      <c r="G378" s="116">
        <f>G379</f>
        <v>13549207.869999999</v>
      </c>
      <c r="H378" s="297">
        <f>H379</f>
        <v>13549207.869999999</v>
      </c>
      <c r="I378" s="313">
        <f t="shared" ref="I378:I379" si="126">I379</f>
        <v>1812719.39</v>
      </c>
      <c r="J378" s="364">
        <f t="shared" si="107"/>
        <v>0.13378784999037732</v>
      </c>
    </row>
    <row r="379" spans="1:10" s="25" customFormat="1" ht="29.25" customHeight="1" x14ac:dyDescent="0.25">
      <c r="A379" s="24"/>
      <c r="B379" s="146"/>
      <c r="C379" s="147"/>
      <c r="D379" s="147"/>
      <c r="E379" s="148"/>
      <c r="F379" s="170" t="s">
        <v>53</v>
      </c>
      <c r="G379" s="151">
        <f>G380</f>
        <v>13549207.869999999</v>
      </c>
      <c r="H379" s="178">
        <f>H380</f>
        <v>13549207.869999999</v>
      </c>
      <c r="I379" s="316">
        <f t="shared" si="126"/>
        <v>1812719.39</v>
      </c>
      <c r="J379" s="363">
        <f t="shared" si="107"/>
        <v>0.13378784999037732</v>
      </c>
    </row>
    <row r="380" spans="1:10" s="6" customFormat="1" ht="15" customHeight="1" x14ac:dyDescent="0.25">
      <c r="A380" s="26"/>
      <c r="B380" s="17" t="s">
        <v>91</v>
      </c>
      <c r="C380" s="14"/>
      <c r="D380" s="14" t="s">
        <v>411</v>
      </c>
      <c r="E380" s="120" t="s">
        <v>12</v>
      </c>
      <c r="F380" s="254"/>
      <c r="G380" s="108">
        <v>13549207.869999999</v>
      </c>
      <c r="H380" s="290">
        <v>13549207.869999999</v>
      </c>
      <c r="I380" s="312">
        <v>1812719.39</v>
      </c>
      <c r="J380" s="357">
        <f t="shared" si="107"/>
        <v>0.13378784999037732</v>
      </c>
    </row>
    <row r="381" spans="1:10" s="12" customFormat="1" ht="29.25" customHeight="1" x14ac:dyDescent="0.25">
      <c r="A381" s="23"/>
      <c r="B381" s="100"/>
      <c r="C381" s="95"/>
      <c r="D381" s="95"/>
      <c r="E381" s="122"/>
      <c r="F381" s="252" t="s">
        <v>140</v>
      </c>
      <c r="G381" s="116">
        <f>G382+G384</f>
        <v>9374851.5199999996</v>
      </c>
      <c r="H381" s="297">
        <f>H382+H384</f>
        <v>9567347.5199999996</v>
      </c>
      <c r="I381" s="313">
        <f t="shared" ref="I381" si="127">I382+I384</f>
        <v>0</v>
      </c>
      <c r="J381" s="364">
        <f t="shared" si="107"/>
        <v>0</v>
      </c>
    </row>
    <row r="382" spans="1:10" s="25" customFormat="1" ht="15" customHeight="1" x14ac:dyDescent="0.25">
      <c r="A382" s="24"/>
      <c r="B382" s="146"/>
      <c r="C382" s="147"/>
      <c r="D382" s="147"/>
      <c r="E382" s="148"/>
      <c r="F382" s="170" t="s">
        <v>141</v>
      </c>
      <c r="G382" s="151">
        <f>G383</f>
        <v>5000000</v>
      </c>
      <c r="H382" s="178">
        <f>H383</f>
        <v>5000000</v>
      </c>
      <c r="I382" s="316">
        <f t="shared" ref="I382" si="128">I383</f>
        <v>0</v>
      </c>
      <c r="J382" s="363">
        <f t="shared" si="107"/>
        <v>0</v>
      </c>
    </row>
    <row r="383" spans="1:10" s="6" customFormat="1" ht="15" customHeight="1" x14ac:dyDescent="0.25">
      <c r="A383" s="26"/>
      <c r="B383" s="244" t="s">
        <v>91</v>
      </c>
      <c r="C383" s="277"/>
      <c r="D383" s="277" t="s">
        <v>412</v>
      </c>
      <c r="E383" s="278" t="s">
        <v>26</v>
      </c>
      <c r="F383" s="192"/>
      <c r="G383" s="114">
        <v>5000000</v>
      </c>
      <c r="H383" s="295">
        <v>5000000</v>
      </c>
      <c r="I383" s="315">
        <v>0</v>
      </c>
      <c r="J383" s="362">
        <f t="shared" si="107"/>
        <v>0</v>
      </c>
    </row>
    <row r="384" spans="1:10" s="25" customFormat="1" ht="16.5" customHeight="1" x14ac:dyDescent="0.25">
      <c r="A384" s="24"/>
      <c r="B384" s="146"/>
      <c r="C384" s="147"/>
      <c r="D384" s="147"/>
      <c r="E384" s="148"/>
      <c r="F384" s="170" t="s">
        <v>142</v>
      </c>
      <c r="G384" s="151">
        <f>G385</f>
        <v>4374851.5199999996</v>
      </c>
      <c r="H384" s="178">
        <f>H385+H386</f>
        <v>4567347.5199999996</v>
      </c>
      <c r="I384" s="178">
        <f>I385+I386</f>
        <v>0</v>
      </c>
      <c r="J384" s="363">
        <f t="shared" ref="J384:J449" si="129">I384/H384</f>
        <v>0</v>
      </c>
    </row>
    <row r="385" spans="1:11" s="6" customFormat="1" ht="14.25" customHeight="1" x14ac:dyDescent="0.25">
      <c r="A385" s="26"/>
      <c r="B385" s="435" t="s">
        <v>91</v>
      </c>
      <c r="C385" s="436"/>
      <c r="D385" s="436" t="s">
        <v>413</v>
      </c>
      <c r="E385" s="438" t="s">
        <v>26</v>
      </c>
      <c r="F385" s="383"/>
      <c r="G385" s="349">
        <v>4374851.5199999996</v>
      </c>
      <c r="H385" s="368">
        <v>4374851.5199999996</v>
      </c>
      <c r="I385" s="343">
        <v>0</v>
      </c>
      <c r="J385" s="366">
        <f t="shared" si="129"/>
        <v>0</v>
      </c>
      <c r="K385" s="384"/>
    </row>
    <row r="386" spans="1:11" s="6" customFormat="1" ht="15" customHeight="1" thickBot="1" x14ac:dyDescent="0.3">
      <c r="A386" s="26"/>
      <c r="B386" s="244" t="s">
        <v>54</v>
      </c>
      <c r="C386" s="277"/>
      <c r="D386" s="277" t="s">
        <v>413</v>
      </c>
      <c r="E386" s="278" t="s">
        <v>26</v>
      </c>
      <c r="F386" s="192"/>
      <c r="G386" s="114"/>
      <c r="H386" s="295">
        <v>192496</v>
      </c>
      <c r="I386" s="315">
        <v>0</v>
      </c>
      <c r="J386" s="362"/>
      <c r="K386" s="384"/>
    </row>
    <row r="387" spans="1:11" s="16" customFormat="1" ht="69" customHeight="1" thickBot="1" x14ac:dyDescent="0.3">
      <c r="A387" s="130">
        <v>7</v>
      </c>
      <c r="B387" s="64"/>
      <c r="C387" s="65"/>
      <c r="D387" s="65"/>
      <c r="E387" s="132"/>
      <c r="F387" s="245" t="s">
        <v>290</v>
      </c>
      <c r="G387" s="104">
        <f>G388+G392</f>
        <v>2048000</v>
      </c>
      <c r="H387" s="286">
        <f>H388+H392</f>
        <v>9048000</v>
      </c>
      <c r="I387" s="324">
        <f t="shared" ref="I387" si="130">I388+I392</f>
        <v>97500</v>
      </c>
      <c r="J387" s="351">
        <f t="shared" si="129"/>
        <v>1.0775862068965518E-2</v>
      </c>
    </row>
    <row r="388" spans="1:11" s="12" customFormat="1" ht="50.25" customHeight="1" x14ac:dyDescent="0.25">
      <c r="A388" s="448"/>
      <c r="B388" s="235"/>
      <c r="C388" s="236"/>
      <c r="D388" s="236"/>
      <c r="E388" s="237"/>
      <c r="F388" s="449" t="s">
        <v>313</v>
      </c>
      <c r="G388" s="215">
        <f>G389</f>
        <v>30000</v>
      </c>
      <c r="H388" s="307">
        <f>H389</f>
        <v>7030000</v>
      </c>
      <c r="I388" s="323">
        <f t="shared" ref="I388" si="131">I389</f>
        <v>0</v>
      </c>
      <c r="J388" s="352">
        <f t="shared" si="129"/>
        <v>0</v>
      </c>
    </row>
    <row r="389" spans="1:11" s="13" customFormat="1" ht="45" customHeight="1" x14ac:dyDescent="0.25">
      <c r="A389" s="24"/>
      <c r="B389" s="146"/>
      <c r="C389" s="147"/>
      <c r="D389" s="147"/>
      <c r="E389" s="148"/>
      <c r="F389" s="447" t="s">
        <v>144</v>
      </c>
      <c r="G389" s="151">
        <f t="shared" ref="G389" si="132">G390</f>
        <v>30000</v>
      </c>
      <c r="H389" s="178">
        <f>H390+H391</f>
        <v>7030000</v>
      </c>
      <c r="I389" s="178">
        <f>I390+I391</f>
        <v>0</v>
      </c>
      <c r="J389" s="363">
        <f t="shared" si="129"/>
        <v>0</v>
      </c>
    </row>
    <row r="390" spans="1:11" s="6" customFormat="1" ht="12.75" customHeight="1" x14ac:dyDescent="0.25">
      <c r="A390" s="26"/>
      <c r="B390" s="244" t="s">
        <v>11</v>
      </c>
      <c r="C390" s="277"/>
      <c r="D390" s="277" t="s">
        <v>414</v>
      </c>
      <c r="E390" s="278" t="s">
        <v>15</v>
      </c>
      <c r="F390" s="450"/>
      <c r="G390" s="208">
        <v>30000</v>
      </c>
      <c r="H390" s="306">
        <v>30000</v>
      </c>
      <c r="I390" s="320">
        <v>0</v>
      </c>
      <c r="J390" s="378">
        <f t="shared" si="129"/>
        <v>0</v>
      </c>
    </row>
    <row r="391" spans="1:11" s="6" customFormat="1" ht="12.75" customHeight="1" x14ac:dyDescent="0.25">
      <c r="A391" s="26"/>
      <c r="B391" s="244" t="s">
        <v>11</v>
      </c>
      <c r="C391" s="277"/>
      <c r="D391" s="277" t="s">
        <v>414</v>
      </c>
      <c r="E391" s="278" t="s">
        <v>15</v>
      </c>
      <c r="F391" s="450"/>
      <c r="G391" s="208"/>
      <c r="H391" s="306">
        <v>7000000</v>
      </c>
      <c r="I391" s="320">
        <v>0</v>
      </c>
      <c r="J391" s="378"/>
    </row>
    <row r="392" spans="1:11" s="12" customFormat="1" ht="30" customHeight="1" x14ac:dyDescent="0.25">
      <c r="A392" s="23"/>
      <c r="B392" s="218"/>
      <c r="C392" s="214"/>
      <c r="D392" s="214"/>
      <c r="E392" s="217"/>
      <c r="F392" s="449" t="s">
        <v>230</v>
      </c>
      <c r="G392" s="215">
        <f t="shared" ref="G392:I393" si="133">G393</f>
        <v>2018000</v>
      </c>
      <c r="H392" s="307">
        <f t="shared" si="133"/>
        <v>2018000</v>
      </c>
      <c r="I392" s="310">
        <f t="shared" si="133"/>
        <v>97500</v>
      </c>
      <c r="J392" s="373">
        <f t="shared" si="129"/>
        <v>4.8315163528245789E-2</v>
      </c>
    </row>
    <row r="393" spans="1:11" s="13" customFormat="1" ht="30" customHeight="1" x14ac:dyDescent="0.25">
      <c r="A393" s="388"/>
      <c r="B393" s="138"/>
      <c r="C393" s="128"/>
      <c r="D393" s="128"/>
      <c r="E393" s="139"/>
      <c r="F393" s="447" t="s">
        <v>145</v>
      </c>
      <c r="G393" s="151">
        <f t="shared" si="133"/>
        <v>2018000</v>
      </c>
      <c r="H393" s="178">
        <f t="shared" si="133"/>
        <v>2018000</v>
      </c>
      <c r="I393" s="316">
        <f t="shared" si="133"/>
        <v>97500</v>
      </c>
      <c r="J393" s="363">
        <f t="shared" si="129"/>
        <v>4.8315163528245789E-2</v>
      </c>
    </row>
    <row r="394" spans="1:11" s="6" customFormat="1" ht="15.75" customHeight="1" thickBot="1" x14ac:dyDescent="0.3">
      <c r="A394" s="26"/>
      <c r="B394" s="219" t="s">
        <v>11</v>
      </c>
      <c r="C394" s="220"/>
      <c r="D394" s="220" t="s">
        <v>415</v>
      </c>
      <c r="E394" s="221" t="s">
        <v>176</v>
      </c>
      <c r="F394" s="451"/>
      <c r="G394" s="348">
        <v>2018000</v>
      </c>
      <c r="H394" s="369">
        <v>2018000</v>
      </c>
      <c r="I394" s="347">
        <v>97500</v>
      </c>
      <c r="J394" s="379">
        <f t="shared" si="129"/>
        <v>4.8315163528245789E-2</v>
      </c>
    </row>
    <row r="395" spans="1:11" s="16" customFormat="1" ht="40.5" customHeight="1" thickBot="1" x14ac:dyDescent="0.3">
      <c r="A395" s="131">
        <v>8</v>
      </c>
      <c r="B395" s="152"/>
      <c r="C395" s="153"/>
      <c r="D395" s="153"/>
      <c r="E395" s="154"/>
      <c r="F395" s="168" t="s">
        <v>286</v>
      </c>
      <c r="G395" s="155">
        <f>G396+G411+G428+G436+G449+G458+G431</f>
        <v>434832942.00999999</v>
      </c>
      <c r="H395" s="160">
        <f>H396+H411+H428+H436+H449+H458+H431</f>
        <v>508411001.15000004</v>
      </c>
      <c r="I395" s="339">
        <f>I396+I411+I428+I436+I449+I458+I431</f>
        <v>59242874.200000003</v>
      </c>
      <c r="J395" s="359">
        <f t="shared" si="129"/>
        <v>0.1165255552417151</v>
      </c>
    </row>
    <row r="396" spans="1:11" s="12" customFormat="1" ht="30" customHeight="1" x14ac:dyDescent="0.25">
      <c r="A396" s="52"/>
      <c r="B396" s="209"/>
      <c r="C396" s="210"/>
      <c r="D396" s="210"/>
      <c r="E396" s="211"/>
      <c r="F396" s="252" t="s">
        <v>236</v>
      </c>
      <c r="G396" s="234">
        <f>G397+G399+G401+G403+G405+G407</f>
        <v>138422541.28</v>
      </c>
      <c r="H396" s="309">
        <f>H397+H399+H401+H403+H405+H407+H409</f>
        <v>142163436.33000001</v>
      </c>
      <c r="I396" s="309">
        <f>I397+I399+I401+I403+I405+I407+I409</f>
        <v>15096823.970000003</v>
      </c>
      <c r="J396" s="360">
        <f t="shared" si="129"/>
        <v>0.10619343735442753</v>
      </c>
    </row>
    <row r="397" spans="1:11" s="13" customFormat="1" ht="93" customHeight="1" x14ac:dyDescent="0.25">
      <c r="A397" s="24"/>
      <c r="B397" s="138"/>
      <c r="C397" s="128"/>
      <c r="D397" s="128"/>
      <c r="E397" s="148"/>
      <c r="F397" s="170" t="s">
        <v>248</v>
      </c>
      <c r="G397" s="151">
        <f t="shared" ref="G397:I397" si="134">G398</f>
        <v>31518155</v>
      </c>
      <c r="H397" s="178">
        <f t="shared" si="134"/>
        <v>31518155</v>
      </c>
      <c r="I397" s="316">
        <f t="shared" si="134"/>
        <v>1635138.5600000001</v>
      </c>
      <c r="J397" s="363">
        <f t="shared" si="129"/>
        <v>5.1879260064556447E-2</v>
      </c>
    </row>
    <row r="398" spans="1:11" s="6" customFormat="1" ht="12.75" customHeight="1" x14ac:dyDescent="0.25">
      <c r="A398" s="26"/>
      <c r="B398" s="17" t="s">
        <v>19</v>
      </c>
      <c r="C398" s="14"/>
      <c r="D398" s="14" t="s">
        <v>416</v>
      </c>
      <c r="E398" s="120" t="s">
        <v>15</v>
      </c>
      <c r="F398" s="254"/>
      <c r="G398" s="108">
        <v>31518155</v>
      </c>
      <c r="H398" s="290">
        <v>31518155</v>
      </c>
      <c r="I398" s="312">
        <v>1635138.5600000001</v>
      </c>
      <c r="J398" s="357">
        <f t="shared" si="129"/>
        <v>5.1879260064556447E-2</v>
      </c>
    </row>
    <row r="399" spans="1:11" s="13" customFormat="1" ht="30" customHeight="1" x14ac:dyDescent="0.25">
      <c r="A399" s="24"/>
      <c r="B399" s="138"/>
      <c r="C399" s="128"/>
      <c r="D399" s="128"/>
      <c r="E399" s="148"/>
      <c r="F399" s="170" t="s">
        <v>53</v>
      </c>
      <c r="G399" s="151">
        <f>G400</f>
        <v>40083996.299999997</v>
      </c>
      <c r="H399" s="178">
        <f>H400</f>
        <v>40083996.299999997</v>
      </c>
      <c r="I399" s="316">
        <f t="shared" ref="I399" si="135">I400</f>
        <v>4226162.9000000004</v>
      </c>
      <c r="J399" s="363">
        <f t="shared" si="129"/>
        <v>0.10543267363788278</v>
      </c>
    </row>
    <row r="400" spans="1:11" s="6" customFormat="1" ht="12.75" customHeight="1" x14ac:dyDescent="0.25">
      <c r="A400" s="26"/>
      <c r="B400" s="17" t="s">
        <v>19</v>
      </c>
      <c r="C400" s="14"/>
      <c r="D400" s="14" t="s">
        <v>417</v>
      </c>
      <c r="E400" s="120" t="s">
        <v>12</v>
      </c>
      <c r="F400" s="171"/>
      <c r="G400" s="108">
        <v>40083996.299999997</v>
      </c>
      <c r="H400" s="290">
        <v>40083996.299999997</v>
      </c>
      <c r="I400" s="312">
        <v>4226162.9000000004</v>
      </c>
      <c r="J400" s="357">
        <f t="shared" si="129"/>
        <v>0.10543267363788278</v>
      </c>
    </row>
    <row r="401" spans="1:10" s="13" customFormat="1" ht="30" customHeight="1" x14ac:dyDescent="0.25">
      <c r="A401" s="24"/>
      <c r="B401" s="138"/>
      <c r="C401" s="128"/>
      <c r="D401" s="128"/>
      <c r="E401" s="148"/>
      <c r="F401" s="170" t="s">
        <v>151</v>
      </c>
      <c r="G401" s="151">
        <f>G402</f>
        <v>37535901.770000003</v>
      </c>
      <c r="H401" s="178">
        <f>H402</f>
        <v>37535901.770000003</v>
      </c>
      <c r="I401" s="316">
        <f t="shared" ref="I401" si="136">I402</f>
        <v>3842505.07</v>
      </c>
      <c r="J401" s="363">
        <f t="shared" si="129"/>
        <v>0.10236879597418021</v>
      </c>
    </row>
    <row r="402" spans="1:10" s="6" customFormat="1" ht="12.75" customHeight="1" x14ac:dyDescent="0.25">
      <c r="A402" s="26"/>
      <c r="B402" s="17" t="s">
        <v>19</v>
      </c>
      <c r="C402" s="14"/>
      <c r="D402" s="14" t="s">
        <v>418</v>
      </c>
      <c r="E402" s="120" t="s">
        <v>12</v>
      </c>
      <c r="F402" s="171"/>
      <c r="G402" s="108">
        <v>37535901.770000003</v>
      </c>
      <c r="H402" s="290">
        <v>37535901.770000003</v>
      </c>
      <c r="I402" s="312">
        <v>3842505.07</v>
      </c>
      <c r="J402" s="357">
        <f t="shared" si="129"/>
        <v>0.10236879597418021</v>
      </c>
    </row>
    <row r="403" spans="1:10" s="13" customFormat="1" ht="30" customHeight="1" x14ac:dyDescent="0.25">
      <c r="A403" s="24"/>
      <c r="B403" s="138"/>
      <c r="C403" s="128"/>
      <c r="D403" s="128"/>
      <c r="E403" s="148"/>
      <c r="F403" s="170" t="s">
        <v>152</v>
      </c>
      <c r="G403" s="151">
        <f>G404</f>
        <v>4000000</v>
      </c>
      <c r="H403" s="178">
        <f>H404</f>
        <v>4000000</v>
      </c>
      <c r="I403" s="316">
        <f t="shared" ref="I403" si="137">I404</f>
        <v>13750</v>
      </c>
      <c r="J403" s="363">
        <f t="shared" si="129"/>
        <v>3.4375E-3</v>
      </c>
    </row>
    <row r="404" spans="1:10" s="6" customFormat="1" ht="12.75" customHeight="1" x14ac:dyDescent="0.25">
      <c r="A404" s="26"/>
      <c r="B404" s="17" t="s">
        <v>19</v>
      </c>
      <c r="C404" s="14"/>
      <c r="D404" s="14" t="s">
        <v>419</v>
      </c>
      <c r="E404" s="120" t="s">
        <v>15</v>
      </c>
      <c r="F404" s="171"/>
      <c r="G404" s="108">
        <v>4000000</v>
      </c>
      <c r="H404" s="290">
        <v>4000000</v>
      </c>
      <c r="I404" s="312">
        <v>13750</v>
      </c>
      <c r="J404" s="357">
        <f t="shared" si="129"/>
        <v>3.4375E-3</v>
      </c>
    </row>
    <row r="405" spans="1:10" s="13" customFormat="1" ht="45" customHeight="1" x14ac:dyDescent="0.25">
      <c r="A405" s="24"/>
      <c r="B405" s="138"/>
      <c r="C405" s="128"/>
      <c r="D405" s="128"/>
      <c r="E405" s="148"/>
      <c r="F405" s="170" t="s">
        <v>196</v>
      </c>
      <c r="G405" s="151">
        <f>G406</f>
        <v>25284488.210000001</v>
      </c>
      <c r="H405" s="178">
        <f>H406</f>
        <v>25284488.210000001</v>
      </c>
      <c r="I405" s="316">
        <f t="shared" ref="I405" si="138">I406</f>
        <v>5379267.4400000004</v>
      </c>
      <c r="J405" s="363">
        <f t="shared" si="129"/>
        <v>0.21274970627534803</v>
      </c>
    </row>
    <row r="406" spans="1:10" s="6" customFormat="1" ht="12.75" customHeight="1" x14ac:dyDescent="0.25">
      <c r="A406" s="26"/>
      <c r="B406" s="17" t="s">
        <v>19</v>
      </c>
      <c r="C406" s="14"/>
      <c r="D406" s="14" t="s">
        <v>420</v>
      </c>
      <c r="E406" s="120" t="s">
        <v>15</v>
      </c>
      <c r="F406" s="171"/>
      <c r="G406" s="108">
        <v>25284488.210000001</v>
      </c>
      <c r="H406" s="290">
        <v>25284488.210000001</v>
      </c>
      <c r="I406" s="312">
        <v>5379267.4400000004</v>
      </c>
      <c r="J406" s="357">
        <f t="shared" si="129"/>
        <v>0.21274970627534803</v>
      </c>
    </row>
    <row r="407" spans="1:10" s="13" customFormat="1" ht="29.25" customHeight="1" x14ac:dyDescent="0.25">
      <c r="A407" s="24"/>
      <c r="B407" s="138"/>
      <c r="C407" s="128"/>
      <c r="D407" s="128"/>
      <c r="E407" s="148"/>
      <c r="F407" s="170" t="s">
        <v>475</v>
      </c>
      <c r="G407" s="151">
        <f>G408</f>
        <v>0</v>
      </c>
      <c r="H407" s="178">
        <f>H408</f>
        <v>740895.05</v>
      </c>
      <c r="I407" s="316">
        <f>I408</f>
        <v>0</v>
      </c>
      <c r="J407" s="363">
        <f t="shared" si="129"/>
        <v>0</v>
      </c>
    </row>
    <row r="408" spans="1:10" s="6" customFormat="1" ht="14.25" customHeight="1" x14ac:dyDescent="0.25">
      <c r="A408" s="26"/>
      <c r="B408" s="94" t="s">
        <v>19</v>
      </c>
      <c r="C408" s="277"/>
      <c r="D408" s="277" t="s">
        <v>486</v>
      </c>
      <c r="E408" s="278" t="s">
        <v>490</v>
      </c>
      <c r="F408" s="171"/>
      <c r="G408" s="108"/>
      <c r="H408" s="290">
        <v>740895.05</v>
      </c>
      <c r="I408" s="312">
        <v>0</v>
      </c>
      <c r="J408" s="357">
        <f t="shared" si="129"/>
        <v>0</v>
      </c>
    </row>
    <row r="409" spans="1:10" s="6" customFormat="1" ht="28.5" customHeight="1" x14ac:dyDescent="0.25">
      <c r="A409" s="26"/>
      <c r="B409" s="138"/>
      <c r="C409" s="128"/>
      <c r="D409" s="128"/>
      <c r="E409" s="148"/>
      <c r="F409" s="170" t="s">
        <v>487</v>
      </c>
      <c r="G409" s="151">
        <f>G410</f>
        <v>0</v>
      </c>
      <c r="H409" s="178">
        <f>H410</f>
        <v>3000000</v>
      </c>
      <c r="I409" s="316">
        <f>I410</f>
        <v>0</v>
      </c>
      <c r="J409" s="363">
        <f t="shared" ref="J409:J410" si="139">I409/H409</f>
        <v>0</v>
      </c>
    </row>
    <row r="410" spans="1:10" s="6" customFormat="1" ht="14.25" customHeight="1" x14ac:dyDescent="0.25">
      <c r="A410" s="26"/>
      <c r="B410" s="94" t="s">
        <v>19</v>
      </c>
      <c r="C410" s="277"/>
      <c r="D410" s="277" t="s">
        <v>488</v>
      </c>
      <c r="E410" s="278" t="s">
        <v>490</v>
      </c>
      <c r="F410" s="171"/>
      <c r="G410" s="108"/>
      <c r="H410" s="290">
        <v>3000000</v>
      </c>
      <c r="I410" s="312">
        <v>0</v>
      </c>
      <c r="J410" s="357">
        <f t="shared" si="139"/>
        <v>0</v>
      </c>
    </row>
    <row r="411" spans="1:10" s="12" customFormat="1" ht="30" customHeight="1" x14ac:dyDescent="0.25">
      <c r="A411" s="23"/>
      <c r="B411" s="100"/>
      <c r="C411" s="95"/>
      <c r="D411" s="95"/>
      <c r="E411" s="122"/>
      <c r="F411" s="252" t="s">
        <v>237</v>
      </c>
      <c r="G411" s="116">
        <f>G412+G414</f>
        <v>6939584</v>
      </c>
      <c r="H411" s="297">
        <f>H412+H414+H416</f>
        <v>7239584</v>
      </c>
      <c r="I411" s="313">
        <f t="shared" ref="I411" si="140">I412+I414</f>
        <v>163781.22</v>
      </c>
      <c r="J411" s="364">
        <f t="shared" si="129"/>
        <v>2.2623015355578441E-2</v>
      </c>
    </row>
    <row r="412" spans="1:10" s="13" customFormat="1" ht="15" customHeight="1" x14ac:dyDescent="0.25">
      <c r="A412" s="24"/>
      <c r="B412" s="138"/>
      <c r="C412" s="128"/>
      <c r="D412" s="128"/>
      <c r="E412" s="148"/>
      <c r="F412" s="170" t="s">
        <v>156</v>
      </c>
      <c r="G412" s="151">
        <f>G413</f>
        <v>6260000</v>
      </c>
      <c r="H412" s="178">
        <f>H413</f>
        <v>6260000</v>
      </c>
      <c r="I412" s="316">
        <f t="shared" ref="I412" si="141">I413</f>
        <v>105355.22</v>
      </c>
      <c r="J412" s="363">
        <f t="shared" si="129"/>
        <v>1.6829907348242811E-2</v>
      </c>
    </row>
    <row r="413" spans="1:10" s="6" customFormat="1" ht="12.75" customHeight="1" x14ac:dyDescent="0.25">
      <c r="A413" s="26"/>
      <c r="B413" s="18" t="s">
        <v>19</v>
      </c>
      <c r="C413" s="14"/>
      <c r="D413" s="14" t="s">
        <v>421</v>
      </c>
      <c r="E413" s="120" t="s">
        <v>15</v>
      </c>
      <c r="F413" s="171"/>
      <c r="G413" s="108">
        <v>6260000</v>
      </c>
      <c r="H413" s="290">
        <v>6260000</v>
      </c>
      <c r="I413" s="312">
        <v>105355.22</v>
      </c>
      <c r="J413" s="357">
        <f t="shared" si="129"/>
        <v>1.6829907348242811E-2</v>
      </c>
    </row>
    <row r="414" spans="1:10" s="13" customFormat="1" ht="29.25" customHeight="1" x14ac:dyDescent="0.25">
      <c r="A414" s="24"/>
      <c r="B414" s="138"/>
      <c r="C414" s="128"/>
      <c r="D414" s="128"/>
      <c r="E414" s="148"/>
      <c r="F414" s="170" t="s">
        <v>157</v>
      </c>
      <c r="G414" s="151">
        <f>G415</f>
        <v>679584</v>
      </c>
      <c r="H414" s="178">
        <f>H415</f>
        <v>679584</v>
      </c>
      <c r="I414" s="316">
        <f t="shared" ref="I414" si="142">I415</f>
        <v>58426</v>
      </c>
      <c r="J414" s="363">
        <f t="shared" si="129"/>
        <v>8.5973183594669683E-2</v>
      </c>
    </row>
    <row r="415" spans="1:10" s="6" customFormat="1" ht="14.25" customHeight="1" x14ac:dyDescent="0.25">
      <c r="A415" s="26"/>
      <c r="B415" s="18" t="s">
        <v>19</v>
      </c>
      <c r="C415" s="14"/>
      <c r="D415" s="14" t="s">
        <v>422</v>
      </c>
      <c r="E415" s="120" t="s">
        <v>15</v>
      </c>
      <c r="F415" s="171"/>
      <c r="G415" s="108">
        <v>679584</v>
      </c>
      <c r="H415" s="290">
        <v>679584</v>
      </c>
      <c r="I415" s="312">
        <v>58426</v>
      </c>
      <c r="J415" s="357">
        <f t="shared" si="129"/>
        <v>8.5973183594669683E-2</v>
      </c>
    </row>
    <row r="416" spans="1:10" s="46" customFormat="1" ht="30" customHeight="1" x14ac:dyDescent="0.25">
      <c r="A416" s="24"/>
      <c r="B416" s="138"/>
      <c r="C416" s="128"/>
      <c r="D416" s="128"/>
      <c r="E416" s="148"/>
      <c r="F416" s="170" t="s">
        <v>21</v>
      </c>
      <c r="G416" s="151">
        <f t="shared" ref="G416:I416" si="143">SUM(G417:G419)</f>
        <v>0</v>
      </c>
      <c r="H416" s="178">
        <f t="shared" ref="H416" si="144">SUM(H417:H419)</f>
        <v>300000</v>
      </c>
      <c r="I416" s="316">
        <f t="shared" si="143"/>
        <v>0</v>
      </c>
      <c r="J416" s="363">
        <f t="shared" si="129"/>
        <v>0</v>
      </c>
    </row>
    <row r="417" spans="1:10" s="15" customFormat="1" ht="12.75" customHeight="1" x14ac:dyDescent="0.25">
      <c r="A417" s="26"/>
      <c r="B417" s="18" t="s">
        <v>54</v>
      </c>
      <c r="C417" s="14"/>
      <c r="D417" s="14" t="s">
        <v>492</v>
      </c>
      <c r="E417" s="120" t="s">
        <v>22</v>
      </c>
      <c r="F417" s="171"/>
      <c r="G417" s="108"/>
      <c r="H417" s="290">
        <v>300000</v>
      </c>
      <c r="I417" s="312">
        <v>0</v>
      </c>
      <c r="J417" s="357">
        <f t="shared" si="129"/>
        <v>0</v>
      </c>
    </row>
    <row r="418" spans="1:10" s="15" customFormat="1" ht="12.75" hidden="1" customHeight="1" x14ac:dyDescent="0.25">
      <c r="A418" s="26"/>
      <c r="B418" s="511" t="s">
        <v>19</v>
      </c>
      <c r="C418" s="505"/>
      <c r="D418" s="505" t="s">
        <v>160</v>
      </c>
      <c r="E418" s="508" t="s">
        <v>15</v>
      </c>
      <c r="F418" s="184"/>
      <c r="G418" s="108"/>
      <c r="H418" s="290"/>
      <c r="I418" s="312"/>
      <c r="J418" s="357" t="e">
        <f t="shared" si="129"/>
        <v>#DIV/0!</v>
      </c>
    </row>
    <row r="419" spans="1:10" s="15" customFormat="1" ht="12.75" hidden="1" customHeight="1" x14ac:dyDescent="0.25">
      <c r="A419" s="26"/>
      <c r="B419" s="528"/>
      <c r="C419" s="507"/>
      <c r="D419" s="507"/>
      <c r="E419" s="510"/>
      <c r="F419" s="182" t="s">
        <v>7</v>
      </c>
      <c r="G419" s="108"/>
      <c r="H419" s="290"/>
      <c r="I419" s="312"/>
      <c r="J419" s="357" t="e">
        <f t="shared" si="129"/>
        <v>#DIV/0!</v>
      </c>
    </row>
    <row r="420" spans="1:10" s="46" customFormat="1" ht="30" hidden="1" customHeight="1" x14ac:dyDescent="0.25">
      <c r="A420" s="24"/>
      <c r="B420" s="163"/>
      <c r="C420" s="164"/>
      <c r="D420" s="164"/>
      <c r="E420" s="194"/>
      <c r="F420" s="183" t="s">
        <v>21</v>
      </c>
      <c r="G420" s="177">
        <f t="shared" ref="G420:I420" si="145">SUM(G421:G424)</f>
        <v>0</v>
      </c>
      <c r="H420" s="302">
        <f t="shared" si="145"/>
        <v>0</v>
      </c>
      <c r="I420" s="317">
        <f t="shared" si="145"/>
        <v>0</v>
      </c>
      <c r="J420" s="376" t="e">
        <f t="shared" si="129"/>
        <v>#DIV/0!</v>
      </c>
    </row>
    <row r="421" spans="1:10" s="15" customFormat="1" ht="12.75" hidden="1" customHeight="1" x14ac:dyDescent="0.25">
      <c r="A421" s="26"/>
      <c r="B421" s="17"/>
      <c r="C421" s="14"/>
      <c r="D421" s="14"/>
      <c r="E421" s="120"/>
      <c r="F421" s="184"/>
      <c r="G421" s="108"/>
      <c r="H421" s="290"/>
      <c r="I421" s="312"/>
      <c r="J421" s="357" t="e">
        <f t="shared" si="129"/>
        <v>#DIV/0!</v>
      </c>
    </row>
    <row r="422" spans="1:10" s="15" customFormat="1" ht="12.75" hidden="1" customHeight="1" x14ac:dyDescent="0.25">
      <c r="A422" s="26"/>
      <c r="B422" s="17" t="s">
        <v>19</v>
      </c>
      <c r="C422" s="14"/>
      <c r="D422" s="14" t="s">
        <v>161</v>
      </c>
      <c r="E422" s="120" t="s">
        <v>22</v>
      </c>
      <c r="F422" s="184"/>
      <c r="G422" s="108"/>
      <c r="H422" s="290"/>
      <c r="I422" s="312"/>
      <c r="J422" s="357" t="e">
        <f t="shared" si="129"/>
        <v>#DIV/0!</v>
      </c>
    </row>
    <row r="423" spans="1:10" s="15" customFormat="1" ht="12.75" hidden="1" customHeight="1" x14ac:dyDescent="0.25">
      <c r="A423" s="26"/>
      <c r="B423" s="17" t="s">
        <v>54</v>
      </c>
      <c r="C423" s="14"/>
      <c r="D423" s="14" t="s">
        <v>161</v>
      </c>
      <c r="E423" s="120" t="s">
        <v>22</v>
      </c>
      <c r="F423" s="184"/>
      <c r="G423" s="108"/>
      <c r="H423" s="290"/>
      <c r="I423" s="312"/>
      <c r="J423" s="357" t="e">
        <f t="shared" si="129"/>
        <v>#DIV/0!</v>
      </c>
    </row>
    <row r="424" spans="1:10" s="15" customFormat="1" ht="12.75" hidden="1" customHeight="1" x14ac:dyDescent="0.25">
      <c r="A424" s="26"/>
      <c r="B424" s="440"/>
      <c r="C424" s="442"/>
      <c r="D424" s="442"/>
      <c r="E424" s="443"/>
      <c r="F424" s="184"/>
      <c r="G424" s="108"/>
      <c r="H424" s="290"/>
      <c r="I424" s="312"/>
      <c r="J424" s="357" t="e">
        <f t="shared" si="129"/>
        <v>#DIV/0!</v>
      </c>
    </row>
    <row r="425" spans="1:10" s="46" customFormat="1" ht="30" hidden="1" customHeight="1" x14ac:dyDescent="0.25">
      <c r="A425" s="24"/>
      <c r="B425" s="101"/>
      <c r="C425" s="96"/>
      <c r="D425" s="96"/>
      <c r="E425" s="206"/>
      <c r="F425" s="260" t="s">
        <v>291</v>
      </c>
      <c r="G425" s="207">
        <f>SUM(G426:G427)</f>
        <v>0</v>
      </c>
      <c r="H425" s="305">
        <f>SUM(H426:H427)</f>
        <v>0</v>
      </c>
      <c r="I425" s="317">
        <f t="shared" ref="I425" si="146">SUM(I426:I427)</f>
        <v>0</v>
      </c>
      <c r="J425" s="376" t="e">
        <f t="shared" si="129"/>
        <v>#DIV/0!</v>
      </c>
    </row>
    <row r="426" spans="1:10" s="15" customFormat="1" ht="12.75" hidden="1" customHeight="1" x14ac:dyDescent="0.25">
      <c r="A426" s="26"/>
      <c r="B426" s="535" t="s">
        <v>19</v>
      </c>
      <c r="C426" s="521"/>
      <c r="D426" s="521" t="s">
        <v>292</v>
      </c>
      <c r="E426" s="523"/>
      <c r="F426" s="184"/>
      <c r="G426" s="162"/>
      <c r="H426" s="304"/>
      <c r="I426" s="319"/>
      <c r="J426" s="357" t="e">
        <f t="shared" si="129"/>
        <v>#DIV/0!</v>
      </c>
    </row>
    <row r="427" spans="1:10" s="15" customFormat="1" ht="12.75" hidden="1" customHeight="1" x14ac:dyDescent="0.25">
      <c r="A427" s="26"/>
      <c r="B427" s="536"/>
      <c r="C427" s="522"/>
      <c r="D427" s="522"/>
      <c r="E427" s="524"/>
      <c r="F427" s="182" t="s">
        <v>7</v>
      </c>
      <c r="G427" s="162"/>
      <c r="H427" s="304"/>
      <c r="I427" s="319"/>
      <c r="J427" s="357" t="e">
        <f t="shared" si="129"/>
        <v>#DIV/0!</v>
      </c>
    </row>
    <row r="428" spans="1:10" s="6" customFormat="1" ht="23.25" customHeight="1" x14ac:dyDescent="0.25">
      <c r="A428" s="26"/>
      <c r="B428" s="100"/>
      <c r="C428" s="95"/>
      <c r="D428" s="95"/>
      <c r="E428" s="122"/>
      <c r="F428" s="252" t="s">
        <v>293</v>
      </c>
      <c r="G428" s="116">
        <f>G429</f>
        <v>11676000</v>
      </c>
      <c r="H428" s="297">
        <f>H429</f>
        <v>11676000</v>
      </c>
      <c r="I428" s="313">
        <f t="shared" ref="I428:I429" si="147">I429</f>
        <v>0</v>
      </c>
      <c r="J428" s="364">
        <f t="shared" si="129"/>
        <v>0</v>
      </c>
    </row>
    <row r="429" spans="1:10" s="6" customFormat="1" ht="18" customHeight="1" x14ac:dyDescent="0.25">
      <c r="A429" s="26"/>
      <c r="B429" s="138"/>
      <c r="C429" s="128"/>
      <c r="D429" s="128"/>
      <c r="E429" s="148"/>
      <c r="F429" s="170" t="s">
        <v>293</v>
      </c>
      <c r="G429" s="151">
        <f>G430</f>
        <v>11676000</v>
      </c>
      <c r="H429" s="178">
        <f>H430</f>
        <v>11676000</v>
      </c>
      <c r="I429" s="316">
        <f t="shared" si="147"/>
        <v>0</v>
      </c>
      <c r="J429" s="363">
        <f t="shared" si="129"/>
        <v>0</v>
      </c>
    </row>
    <row r="430" spans="1:10" s="6" customFormat="1" ht="15" customHeight="1" x14ac:dyDescent="0.25">
      <c r="A430" s="26"/>
      <c r="B430" s="17" t="s">
        <v>19</v>
      </c>
      <c r="C430" s="14"/>
      <c r="D430" s="14" t="s">
        <v>423</v>
      </c>
      <c r="E430" s="120" t="s">
        <v>15</v>
      </c>
      <c r="F430" s="171"/>
      <c r="G430" s="208">
        <v>11676000</v>
      </c>
      <c r="H430" s="306">
        <v>11676000</v>
      </c>
      <c r="I430" s="320">
        <v>0</v>
      </c>
      <c r="J430" s="378">
        <f t="shared" si="129"/>
        <v>0</v>
      </c>
    </row>
    <row r="431" spans="1:10" s="12" customFormat="1" ht="18" customHeight="1" x14ac:dyDescent="0.25">
      <c r="A431" s="23"/>
      <c r="B431" s="100"/>
      <c r="C431" s="95"/>
      <c r="D431" s="95"/>
      <c r="E431" s="122"/>
      <c r="F431" s="252" t="s">
        <v>162</v>
      </c>
      <c r="G431" s="116">
        <f>G432</f>
        <v>0</v>
      </c>
      <c r="H431" s="297">
        <f>H432+H434</f>
        <v>114428.35999999999</v>
      </c>
      <c r="I431" s="313">
        <f>I432</f>
        <v>0</v>
      </c>
      <c r="J431" s="364">
        <f t="shared" si="129"/>
        <v>0</v>
      </c>
    </row>
    <row r="432" spans="1:10" s="13" customFormat="1" ht="30.75" customHeight="1" x14ac:dyDescent="0.25">
      <c r="A432" s="24"/>
      <c r="B432" s="138"/>
      <c r="C432" s="128"/>
      <c r="D432" s="128"/>
      <c r="E432" s="148"/>
      <c r="F432" s="170" t="s">
        <v>182</v>
      </c>
      <c r="G432" s="151">
        <f>G433</f>
        <v>0</v>
      </c>
      <c r="H432" s="178">
        <f>H433</f>
        <v>35891.74</v>
      </c>
      <c r="I432" s="316">
        <f>I433</f>
        <v>0</v>
      </c>
      <c r="J432" s="363">
        <f t="shared" si="129"/>
        <v>0</v>
      </c>
    </row>
    <row r="433" spans="1:11" s="6" customFormat="1" ht="13.5" customHeight="1" x14ac:dyDescent="0.25">
      <c r="A433" s="26"/>
      <c r="B433" s="17" t="s">
        <v>54</v>
      </c>
      <c r="C433" s="14"/>
      <c r="D433" s="14" t="s">
        <v>489</v>
      </c>
      <c r="E433" s="120" t="s">
        <v>22</v>
      </c>
      <c r="F433" s="171"/>
      <c r="G433" s="370">
        <v>0</v>
      </c>
      <c r="H433" s="457">
        <v>35891.74</v>
      </c>
      <c r="I433" s="320">
        <v>0</v>
      </c>
      <c r="J433" s="456">
        <f t="shared" si="129"/>
        <v>0</v>
      </c>
    </row>
    <row r="434" spans="1:11" s="6" customFormat="1" ht="30" customHeight="1" x14ac:dyDescent="0.25">
      <c r="A434" s="26"/>
      <c r="B434" s="138"/>
      <c r="C434" s="128"/>
      <c r="D434" s="128"/>
      <c r="E434" s="148"/>
      <c r="F434" s="170" t="s">
        <v>294</v>
      </c>
      <c r="G434" s="151"/>
      <c r="H434" s="178">
        <f>H435</f>
        <v>78536.62</v>
      </c>
      <c r="I434" s="316">
        <f>I435</f>
        <v>0</v>
      </c>
      <c r="J434" s="363">
        <f t="shared" si="129"/>
        <v>0</v>
      </c>
    </row>
    <row r="435" spans="1:11" s="6" customFormat="1" ht="15" customHeight="1" thickBot="1" x14ac:dyDescent="0.3">
      <c r="A435" s="26"/>
      <c r="B435" s="17" t="s">
        <v>54</v>
      </c>
      <c r="C435" s="14"/>
      <c r="D435" s="14" t="s">
        <v>491</v>
      </c>
      <c r="E435" s="120" t="s">
        <v>22</v>
      </c>
      <c r="F435" s="253"/>
      <c r="G435" s="348"/>
      <c r="H435" s="369">
        <v>78536.62</v>
      </c>
      <c r="I435" s="455">
        <v>0</v>
      </c>
      <c r="J435" s="456">
        <f t="shared" si="129"/>
        <v>0</v>
      </c>
    </row>
    <row r="436" spans="1:11" s="6" customFormat="1" ht="28.5" customHeight="1" thickBot="1" x14ac:dyDescent="0.3">
      <c r="A436" s="26"/>
      <c r="B436" s="156"/>
      <c r="C436" s="157"/>
      <c r="D436" s="157"/>
      <c r="E436" s="158"/>
      <c r="F436" s="172" t="s">
        <v>295</v>
      </c>
      <c r="G436" s="159">
        <f>G437+G440+G443</f>
        <v>19537514.190000001</v>
      </c>
      <c r="H436" s="161">
        <f>H437+H440+H443+H445</f>
        <v>46792022.290000007</v>
      </c>
      <c r="I436" s="345">
        <f t="shared" ref="I436" si="148">I437+I440+I443</f>
        <v>0</v>
      </c>
      <c r="J436" s="375">
        <f t="shared" si="129"/>
        <v>0</v>
      </c>
    </row>
    <row r="437" spans="1:11" s="6" customFormat="1" ht="33" customHeight="1" x14ac:dyDescent="0.25">
      <c r="A437" s="26"/>
      <c r="B437" s="138"/>
      <c r="C437" s="128"/>
      <c r="D437" s="128"/>
      <c r="E437" s="148"/>
      <c r="F437" s="170" t="s">
        <v>231</v>
      </c>
      <c r="G437" s="151">
        <f>G438+G439</f>
        <v>15292184</v>
      </c>
      <c r="H437" s="178">
        <f>H438+H439</f>
        <v>15292184</v>
      </c>
      <c r="I437" s="344">
        <f t="shared" ref="I437" si="149">I438+I439</f>
        <v>0</v>
      </c>
      <c r="J437" s="374">
        <f t="shared" si="129"/>
        <v>0</v>
      </c>
    </row>
    <row r="438" spans="1:11" s="6" customFormat="1" ht="12.75" customHeight="1" x14ac:dyDescent="0.25">
      <c r="A438" s="26"/>
      <c r="B438" s="18" t="s">
        <v>19</v>
      </c>
      <c r="C438" s="14"/>
      <c r="D438" s="14" t="s">
        <v>424</v>
      </c>
      <c r="E438" s="120" t="s">
        <v>15</v>
      </c>
      <c r="F438" s="263"/>
      <c r="G438" s="108">
        <v>1564036</v>
      </c>
      <c r="H438" s="290">
        <v>1564036</v>
      </c>
      <c r="I438" s="312">
        <v>0</v>
      </c>
      <c r="J438" s="357">
        <f t="shared" si="129"/>
        <v>0</v>
      </c>
    </row>
    <row r="439" spans="1:11" s="6" customFormat="1" ht="12.75" customHeight="1" x14ac:dyDescent="0.25">
      <c r="A439" s="26"/>
      <c r="B439" s="17" t="s">
        <v>19</v>
      </c>
      <c r="C439" s="14"/>
      <c r="D439" s="14" t="s">
        <v>425</v>
      </c>
      <c r="E439" s="120" t="s">
        <v>14</v>
      </c>
      <c r="F439" s="182"/>
      <c r="G439" s="108">
        <v>13728148</v>
      </c>
      <c r="H439" s="290">
        <v>13728148</v>
      </c>
      <c r="I439" s="312">
        <v>0</v>
      </c>
      <c r="J439" s="357">
        <f t="shared" si="129"/>
        <v>0</v>
      </c>
    </row>
    <row r="440" spans="1:11" s="6" customFormat="1" ht="32.25" customHeight="1" x14ac:dyDescent="0.25">
      <c r="A440" s="26"/>
      <c r="B440" s="138"/>
      <c r="C440" s="128"/>
      <c r="D440" s="128"/>
      <c r="E440" s="148"/>
      <c r="F440" s="170" t="s">
        <v>246</v>
      </c>
      <c r="G440" s="151">
        <f>G441+G442</f>
        <v>1240000</v>
      </c>
      <c r="H440" s="178">
        <f>H441+H442</f>
        <v>2510754.2400000002</v>
      </c>
      <c r="I440" s="316">
        <f t="shared" ref="I440" si="150">I441+I442</f>
        <v>0</v>
      </c>
      <c r="J440" s="363">
        <f t="shared" si="129"/>
        <v>0</v>
      </c>
    </row>
    <row r="441" spans="1:11" s="6" customFormat="1" ht="12.75" customHeight="1" x14ac:dyDescent="0.25">
      <c r="A441" s="26"/>
      <c r="B441" s="19" t="s">
        <v>19</v>
      </c>
      <c r="C441" s="14"/>
      <c r="D441" s="14" t="s">
        <v>426</v>
      </c>
      <c r="E441" s="120" t="s">
        <v>15</v>
      </c>
      <c r="F441" s="184"/>
      <c r="G441" s="108">
        <v>440000</v>
      </c>
      <c r="H441" s="290">
        <v>440000</v>
      </c>
      <c r="I441" s="312">
        <v>0</v>
      </c>
      <c r="J441" s="357">
        <f t="shared" si="129"/>
        <v>0</v>
      </c>
    </row>
    <row r="442" spans="1:11" s="6" customFormat="1" ht="12.75" customHeight="1" x14ac:dyDescent="0.25">
      <c r="A442" s="26"/>
      <c r="B442" s="19" t="s">
        <v>19</v>
      </c>
      <c r="C442" s="14"/>
      <c r="D442" s="14" t="s">
        <v>427</v>
      </c>
      <c r="E442" s="120" t="s">
        <v>15</v>
      </c>
      <c r="F442" s="184"/>
      <c r="G442" s="108">
        <v>800000</v>
      </c>
      <c r="H442" s="290">
        <v>2070754.24</v>
      </c>
      <c r="I442" s="312">
        <v>0</v>
      </c>
      <c r="J442" s="357">
        <f t="shared" si="129"/>
        <v>0</v>
      </c>
      <c r="K442" s="384">
        <f>2070754.24-800000</f>
        <v>1270754.24</v>
      </c>
    </row>
    <row r="443" spans="1:11" s="6" customFormat="1" ht="33" customHeight="1" x14ac:dyDescent="0.25">
      <c r="A443" s="26"/>
      <c r="B443" s="138"/>
      <c r="C443" s="128"/>
      <c r="D443" s="128"/>
      <c r="E443" s="148"/>
      <c r="F443" s="170" t="s">
        <v>232</v>
      </c>
      <c r="G443" s="151">
        <f t="shared" ref="G443:I443" si="151">G444</f>
        <v>3005330.19</v>
      </c>
      <c r="H443" s="178">
        <f t="shared" si="151"/>
        <v>4063211.78</v>
      </c>
      <c r="I443" s="316">
        <f t="shared" si="151"/>
        <v>0</v>
      </c>
      <c r="J443" s="363">
        <f t="shared" si="129"/>
        <v>0</v>
      </c>
    </row>
    <row r="444" spans="1:11" s="6" customFormat="1" ht="16.5" customHeight="1" x14ac:dyDescent="0.25">
      <c r="A444" s="26"/>
      <c r="B444" s="19" t="s">
        <v>19</v>
      </c>
      <c r="C444" s="14"/>
      <c r="D444" s="14" t="s">
        <v>428</v>
      </c>
      <c r="E444" s="120" t="s">
        <v>110</v>
      </c>
      <c r="F444" s="184"/>
      <c r="G444" s="108">
        <v>3005330.19</v>
      </c>
      <c r="H444" s="290">
        <v>4063211.78</v>
      </c>
      <c r="I444" s="312">
        <v>0</v>
      </c>
      <c r="J444" s="357">
        <f t="shared" si="129"/>
        <v>0</v>
      </c>
      <c r="K444" s="384">
        <f>4063211.78-3005330.19</f>
        <v>1057881.5899999999</v>
      </c>
    </row>
    <row r="445" spans="1:11" s="6" customFormat="1" ht="29.25" customHeight="1" x14ac:dyDescent="0.25">
      <c r="A445" s="26"/>
      <c r="B445" s="138"/>
      <c r="C445" s="128"/>
      <c r="D445" s="128"/>
      <c r="E445" s="148"/>
      <c r="F445" s="170" t="s">
        <v>247</v>
      </c>
      <c r="G445" s="151">
        <f>SUM(G446:G448)</f>
        <v>0</v>
      </c>
      <c r="H445" s="178">
        <f>H446+H447+H448</f>
        <v>24925872.27</v>
      </c>
      <c r="I445" s="178">
        <f>I446+I447+I448</f>
        <v>0</v>
      </c>
      <c r="J445" s="363">
        <f t="shared" si="129"/>
        <v>0</v>
      </c>
    </row>
    <row r="446" spans="1:11" s="6" customFormat="1" ht="12.75" customHeight="1" x14ac:dyDescent="0.25">
      <c r="A446" s="26"/>
      <c r="B446" s="440" t="s">
        <v>19</v>
      </c>
      <c r="C446" s="442"/>
      <c r="D446" s="442" t="s">
        <v>148</v>
      </c>
      <c r="E446" s="443" t="s">
        <v>22</v>
      </c>
      <c r="F446" s="182"/>
      <c r="G446" s="108"/>
      <c r="H446" s="290">
        <v>18461573.539999999</v>
      </c>
      <c r="I446" s="312">
        <v>0</v>
      </c>
      <c r="J446" s="357">
        <f t="shared" si="129"/>
        <v>0</v>
      </c>
    </row>
    <row r="447" spans="1:11" s="6" customFormat="1" ht="12.75" customHeight="1" x14ac:dyDescent="0.25">
      <c r="A447" s="26"/>
      <c r="B447" s="440" t="s">
        <v>19</v>
      </c>
      <c r="C447" s="442"/>
      <c r="D447" s="442" t="s">
        <v>149</v>
      </c>
      <c r="E447" s="443" t="s">
        <v>22</v>
      </c>
      <c r="F447" s="182"/>
      <c r="G447" s="108"/>
      <c r="H447" s="290">
        <v>307922.09999999998</v>
      </c>
      <c r="I447" s="312">
        <v>0</v>
      </c>
      <c r="J447" s="357">
        <f t="shared" si="129"/>
        <v>0</v>
      </c>
    </row>
    <row r="448" spans="1:11" s="6" customFormat="1" ht="12.75" customHeight="1" thickBot="1" x14ac:dyDescent="0.3">
      <c r="A448" s="26"/>
      <c r="B448" s="440" t="s">
        <v>19</v>
      </c>
      <c r="C448" s="442"/>
      <c r="D448" s="442" t="s">
        <v>150</v>
      </c>
      <c r="E448" s="443" t="s">
        <v>22</v>
      </c>
      <c r="F448" s="182"/>
      <c r="G448" s="107"/>
      <c r="H448" s="289">
        <v>6156376.6299999999</v>
      </c>
      <c r="I448" s="332">
        <v>0</v>
      </c>
      <c r="J448" s="354">
        <f t="shared" si="129"/>
        <v>0</v>
      </c>
    </row>
    <row r="449" spans="1:11" s="6" customFormat="1" ht="27" customHeight="1" thickBot="1" x14ac:dyDescent="0.3">
      <c r="A449" s="26"/>
      <c r="B449" s="156"/>
      <c r="C449" s="157"/>
      <c r="D449" s="157"/>
      <c r="E449" s="158"/>
      <c r="F449" s="172" t="s">
        <v>296</v>
      </c>
      <c r="G449" s="159">
        <f>G450+G452</f>
        <v>48548213.539999999</v>
      </c>
      <c r="H449" s="161">
        <f>H450+H452</f>
        <v>85245672.100000009</v>
      </c>
      <c r="I449" s="345">
        <f t="shared" ref="I449" si="152">I450+I452</f>
        <v>392217.41</v>
      </c>
      <c r="J449" s="375">
        <f t="shared" si="129"/>
        <v>4.601024314054296E-3</v>
      </c>
    </row>
    <row r="450" spans="1:11" s="6" customFormat="1" ht="32.25" customHeight="1" x14ac:dyDescent="0.25">
      <c r="A450" s="26"/>
      <c r="B450" s="138"/>
      <c r="C450" s="128"/>
      <c r="D450" s="128"/>
      <c r="E450" s="148"/>
      <c r="F450" s="170" t="s">
        <v>233</v>
      </c>
      <c r="G450" s="151">
        <f>G451</f>
        <v>10913295.720000001</v>
      </c>
      <c r="H450" s="178">
        <f>H451</f>
        <v>10169344.23</v>
      </c>
      <c r="I450" s="344">
        <f t="shared" ref="I450" si="153">I451</f>
        <v>392217.41</v>
      </c>
      <c r="J450" s="374">
        <f t="shared" ref="J450:J515" si="154">I450/H450</f>
        <v>3.8568603946254651E-2</v>
      </c>
    </row>
    <row r="451" spans="1:11" s="6" customFormat="1" ht="16.5" customHeight="1" x14ac:dyDescent="0.25">
      <c r="A451" s="26"/>
      <c r="B451" s="17" t="s">
        <v>19</v>
      </c>
      <c r="C451" s="14"/>
      <c r="D451" s="14" t="s">
        <v>429</v>
      </c>
      <c r="E451" s="120" t="s">
        <v>15</v>
      </c>
      <c r="F451" s="184"/>
      <c r="G451" s="108">
        <v>10913295.720000001</v>
      </c>
      <c r="H451" s="290">
        <v>10169344.23</v>
      </c>
      <c r="I451" s="312">
        <v>392217.41</v>
      </c>
      <c r="J451" s="357">
        <f t="shared" si="154"/>
        <v>3.8568603946254651E-2</v>
      </c>
      <c r="K451" s="384">
        <f>10169344.23-10913295.72</f>
        <v>-743951.49000000022</v>
      </c>
    </row>
    <row r="452" spans="1:11" s="6" customFormat="1" ht="20.25" customHeight="1" x14ac:dyDescent="0.25">
      <c r="A452" s="26"/>
      <c r="B452" s="138"/>
      <c r="C452" s="128"/>
      <c r="D452" s="128"/>
      <c r="E452" s="148"/>
      <c r="F452" s="170" t="s">
        <v>234</v>
      </c>
      <c r="G452" s="151">
        <f>G453+G455+G456</f>
        <v>37634917.82</v>
      </c>
      <c r="H452" s="178">
        <f>H453+H455+H456+H457+H454</f>
        <v>75076327.870000005</v>
      </c>
      <c r="I452" s="316">
        <f>I453+I455+I456+I457+I454</f>
        <v>0</v>
      </c>
      <c r="J452" s="363">
        <f t="shared" si="154"/>
        <v>0</v>
      </c>
    </row>
    <row r="453" spans="1:11" s="6" customFormat="1" ht="12.75" customHeight="1" x14ac:dyDescent="0.25">
      <c r="A453" s="26"/>
      <c r="B453" s="18" t="s">
        <v>19</v>
      </c>
      <c r="C453" s="14"/>
      <c r="D453" s="14" t="s">
        <v>430</v>
      </c>
      <c r="E453" s="120" t="s">
        <v>15</v>
      </c>
      <c r="F453" s="184"/>
      <c r="G453" s="108">
        <v>1500000</v>
      </c>
      <c r="H453" s="290">
        <v>1500000</v>
      </c>
      <c r="I453" s="312">
        <v>0</v>
      </c>
      <c r="J453" s="357">
        <f t="shared" si="154"/>
        <v>0</v>
      </c>
    </row>
    <row r="454" spans="1:11" s="6" customFormat="1" ht="12.75" customHeight="1" x14ac:dyDescent="0.25">
      <c r="A454" s="26"/>
      <c r="B454" s="18" t="s">
        <v>19</v>
      </c>
      <c r="C454" s="14"/>
      <c r="D454" s="14" t="s">
        <v>493</v>
      </c>
      <c r="E454" s="120" t="s">
        <v>128</v>
      </c>
      <c r="F454" s="184"/>
      <c r="G454" s="108"/>
      <c r="H454" s="290">
        <v>7548000</v>
      </c>
      <c r="I454" s="312">
        <v>0</v>
      </c>
      <c r="J454" s="357"/>
    </row>
    <row r="455" spans="1:11" s="6" customFormat="1" ht="15" customHeight="1" x14ac:dyDescent="0.25">
      <c r="A455" s="26"/>
      <c r="B455" s="18" t="s">
        <v>54</v>
      </c>
      <c r="C455" s="14"/>
      <c r="D455" s="14" t="s">
        <v>431</v>
      </c>
      <c r="E455" s="120" t="s">
        <v>22</v>
      </c>
      <c r="F455" s="182"/>
      <c r="G455" s="108">
        <v>31290770.530000001</v>
      </c>
      <c r="H455" s="290">
        <v>13056854.300000001</v>
      </c>
      <c r="I455" s="312">
        <v>0</v>
      </c>
      <c r="J455" s="357">
        <f t="shared" si="154"/>
        <v>0</v>
      </c>
      <c r="K455" s="384">
        <f>13056854.3-31290770.53</f>
        <v>-18233916.23</v>
      </c>
    </row>
    <row r="456" spans="1:11" s="6" customFormat="1" ht="12.75" customHeight="1" x14ac:dyDescent="0.25">
      <c r="A456" s="26"/>
      <c r="B456" s="440" t="s">
        <v>54</v>
      </c>
      <c r="C456" s="442"/>
      <c r="D456" s="442" t="s">
        <v>432</v>
      </c>
      <c r="E456" s="443" t="s">
        <v>22</v>
      </c>
      <c r="F456" s="182"/>
      <c r="G456" s="107">
        <v>4844147.29</v>
      </c>
      <c r="H456" s="289">
        <v>18058912.289999999</v>
      </c>
      <c r="I456" s="332">
        <v>0</v>
      </c>
      <c r="J456" s="354">
        <f t="shared" si="154"/>
        <v>0</v>
      </c>
      <c r="K456" s="384">
        <f>18058912.29-4844147.29</f>
        <v>13214765</v>
      </c>
    </row>
    <row r="457" spans="1:11" s="6" customFormat="1" ht="12.75" customHeight="1" thickBot="1" x14ac:dyDescent="0.3">
      <c r="A457" s="26"/>
      <c r="B457" s="452" t="s">
        <v>54</v>
      </c>
      <c r="C457" s="453"/>
      <c r="D457" s="453" t="s">
        <v>431</v>
      </c>
      <c r="E457" s="454" t="s">
        <v>22</v>
      </c>
      <c r="F457" s="182"/>
      <c r="G457" s="107">
        <v>4844147.29</v>
      </c>
      <c r="H457" s="289">
        <v>34912561.280000001</v>
      </c>
      <c r="I457" s="332">
        <v>0</v>
      </c>
      <c r="J457" s="354">
        <f t="shared" ref="J457" si="155">I457/H457</f>
        <v>0</v>
      </c>
      <c r="K457" s="384"/>
    </row>
    <row r="458" spans="1:11" s="6" customFormat="1" ht="27.75" customHeight="1" thickBot="1" x14ac:dyDescent="0.3">
      <c r="A458" s="26"/>
      <c r="B458" s="156"/>
      <c r="C458" s="157"/>
      <c r="D458" s="157"/>
      <c r="E458" s="158"/>
      <c r="F458" s="172" t="s">
        <v>317</v>
      </c>
      <c r="G458" s="159">
        <f>G459</f>
        <v>209709089</v>
      </c>
      <c r="H458" s="161">
        <f>H459</f>
        <v>215179858.06999999</v>
      </c>
      <c r="I458" s="345">
        <f t="shared" ref="I458" si="156">I459</f>
        <v>43590051.600000001</v>
      </c>
      <c r="J458" s="375">
        <f t="shared" si="154"/>
        <v>0.20257496213153814</v>
      </c>
    </row>
    <row r="459" spans="1:11" s="6" customFormat="1" ht="45.75" customHeight="1" x14ac:dyDescent="0.25">
      <c r="A459" s="26"/>
      <c r="B459" s="228"/>
      <c r="C459" s="229"/>
      <c r="D459" s="229"/>
      <c r="E459" s="230"/>
      <c r="F459" s="170" t="s">
        <v>235</v>
      </c>
      <c r="G459" s="151">
        <f>G460+G461+G462+G463+G464</f>
        <v>209709089</v>
      </c>
      <c r="H459" s="178">
        <f>H460+H461+H462+H463+H464</f>
        <v>215179858.06999999</v>
      </c>
      <c r="I459" s="344">
        <f t="shared" ref="I459" si="157">I460+I461+I462+I463+I464</f>
        <v>43590051.600000001</v>
      </c>
      <c r="J459" s="374">
        <f t="shared" si="154"/>
        <v>0.20257496213153814</v>
      </c>
    </row>
    <row r="460" spans="1:11" s="6" customFormat="1" ht="12.75" customHeight="1" x14ac:dyDescent="0.25">
      <c r="A460" s="26"/>
      <c r="B460" s="441" t="s">
        <v>19</v>
      </c>
      <c r="C460" s="432"/>
      <c r="D460" s="432" t="s">
        <v>433</v>
      </c>
      <c r="E460" s="430" t="s">
        <v>12</v>
      </c>
      <c r="F460" s="265"/>
      <c r="G460" s="111">
        <v>157006673</v>
      </c>
      <c r="H460" s="301">
        <v>162477442.06999999</v>
      </c>
      <c r="I460" s="312">
        <v>39028236.68</v>
      </c>
      <c r="J460" s="357">
        <f t="shared" si="154"/>
        <v>0.2402071092625</v>
      </c>
      <c r="K460" s="384">
        <f>162477442.07-157006673</f>
        <v>5470769.0699999928</v>
      </c>
    </row>
    <row r="461" spans="1:11" s="6" customFormat="1" ht="12.75" customHeight="1" x14ac:dyDescent="0.25">
      <c r="A461" s="26"/>
      <c r="B461" s="18" t="s">
        <v>19</v>
      </c>
      <c r="C461" s="14"/>
      <c r="D461" s="14" t="s">
        <v>434</v>
      </c>
      <c r="E461" s="120" t="s">
        <v>12</v>
      </c>
      <c r="F461" s="184"/>
      <c r="G461" s="108">
        <v>26601632</v>
      </c>
      <c r="H461" s="290">
        <v>23601632</v>
      </c>
      <c r="I461" s="312">
        <v>2931707.85</v>
      </c>
      <c r="J461" s="357">
        <f t="shared" si="154"/>
        <v>0.12421631902404037</v>
      </c>
      <c r="K461" s="384">
        <f>23601632-26601632</f>
        <v>-3000000</v>
      </c>
    </row>
    <row r="462" spans="1:11" s="6" customFormat="1" ht="12.75" customHeight="1" x14ac:dyDescent="0.25">
      <c r="A462" s="26"/>
      <c r="B462" s="17" t="s">
        <v>19</v>
      </c>
      <c r="C462" s="14"/>
      <c r="D462" s="14" t="s">
        <v>435</v>
      </c>
      <c r="E462" s="120" t="s">
        <v>15</v>
      </c>
      <c r="F462" s="184"/>
      <c r="G462" s="108">
        <v>12660000</v>
      </c>
      <c r="H462" s="290">
        <v>15660000</v>
      </c>
      <c r="I462" s="312">
        <v>0</v>
      </c>
      <c r="J462" s="357">
        <f t="shared" si="154"/>
        <v>0</v>
      </c>
      <c r="K462" s="384">
        <f>15660000-12660000</f>
        <v>3000000</v>
      </c>
    </row>
    <row r="463" spans="1:11" s="6" customFormat="1" ht="12.75" customHeight="1" x14ac:dyDescent="0.25">
      <c r="A463" s="26"/>
      <c r="B463" s="17" t="s">
        <v>19</v>
      </c>
      <c r="C463" s="14"/>
      <c r="D463" s="14" t="s">
        <v>436</v>
      </c>
      <c r="E463" s="120" t="s">
        <v>12</v>
      </c>
      <c r="F463" s="184"/>
      <c r="G463" s="108">
        <v>11526136</v>
      </c>
      <c r="H463" s="290">
        <v>11526136</v>
      </c>
      <c r="I463" s="312">
        <v>1630107.07</v>
      </c>
      <c r="J463" s="357">
        <f t="shared" si="154"/>
        <v>0.14142702029543985</v>
      </c>
    </row>
    <row r="464" spans="1:11" s="6" customFormat="1" ht="12.75" customHeight="1" thickBot="1" x14ac:dyDescent="0.3">
      <c r="A464" s="26"/>
      <c r="B464" s="226" t="s">
        <v>19</v>
      </c>
      <c r="C464" s="31"/>
      <c r="D464" s="31" t="s">
        <v>437</v>
      </c>
      <c r="E464" s="227" t="s">
        <v>15</v>
      </c>
      <c r="F464" s="247"/>
      <c r="G464" s="107">
        <v>1914648</v>
      </c>
      <c r="H464" s="289">
        <v>1914648</v>
      </c>
      <c r="I464" s="332">
        <v>0</v>
      </c>
      <c r="J464" s="354">
        <f t="shared" si="154"/>
        <v>0</v>
      </c>
    </row>
    <row r="465" spans="1:10" s="28" customFormat="1" ht="35.25" customHeight="1" thickBot="1" x14ac:dyDescent="0.3">
      <c r="A465" s="130">
        <v>9</v>
      </c>
      <c r="B465" s="64"/>
      <c r="C465" s="65"/>
      <c r="D465" s="65"/>
      <c r="E465" s="132"/>
      <c r="F465" s="245" t="s">
        <v>282</v>
      </c>
      <c r="G465" s="104">
        <f t="shared" ref="G465:I465" si="158">G466</f>
        <v>62100094.710000001</v>
      </c>
      <c r="H465" s="286">
        <f t="shared" si="158"/>
        <v>62100094.710000001</v>
      </c>
      <c r="I465" s="324">
        <f t="shared" si="158"/>
        <v>6592188.3400000008</v>
      </c>
      <c r="J465" s="351">
        <f t="shared" si="154"/>
        <v>0.10615423971226985</v>
      </c>
    </row>
    <row r="466" spans="1:10" s="12" customFormat="1" ht="36.75" customHeight="1" x14ac:dyDescent="0.25">
      <c r="A466" s="23"/>
      <c r="B466" s="216"/>
      <c r="C466" s="213"/>
      <c r="D466" s="213"/>
      <c r="E466" s="217"/>
      <c r="F466" s="261" t="s">
        <v>283</v>
      </c>
      <c r="G466" s="215">
        <f>G467+G469+G471+G477</f>
        <v>62100094.710000001</v>
      </c>
      <c r="H466" s="307">
        <f>H467+H469+H471+H477</f>
        <v>62100094.710000001</v>
      </c>
      <c r="I466" s="323">
        <f t="shared" ref="I466" si="159">I467+I469+I471+I477</f>
        <v>6592188.3400000008</v>
      </c>
      <c r="J466" s="352">
        <f t="shared" si="154"/>
        <v>0.10615423971226985</v>
      </c>
    </row>
    <row r="467" spans="1:10" s="13" customFormat="1" ht="29.25" customHeight="1" x14ac:dyDescent="0.25">
      <c r="A467" s="24"/>
      <c r="B467" s="138"/>
      <c r="C467" s="128"/>
      <c r="D467" s="128"/>
      <c r="E467" s="148"/>
      <c r="F467" s="170" t="s">
        <v>53</v>
      </c>
      <c r="G467" s="151">
        <f t="shared" ref="G467:I467" si="160">G468</f>
        <v>40806098.68</v>
      </c>
      <c r="H467" s="178">
        <f t="shared" si="160"/>
        <v>40806098.68</v>
      </c>
      <c r="I467" s="316">
        <f t="shared" si="160"/>
        <v>4680749.4800000004</v>
      </c>
      <c r="J467" s="363">
        <f t="shared" si="154"/>
        <v>0.11470710583499477</v>
      </c>
    </row>
    <row r="468" spans="1:10" s="1" customFormat="1" ht="15.75" customHeight="1" x14ac:dyDescent="0.25">
      <c r="A468" s="26"/>
      <c r="B468" s="19" t="s">
        <v>54</v>
      </c>
      <c r="C468" s="14"/>
      <c r="D468" s="14" t="s">
        <v>438</v>
      </c>
      <c r="E468" s="120" t="s">
        <v>12</v>
      </c>
      <c r="F468" s="266"/>
      <c r="G468" s="108">
        <v>40806098.68</v>
      </c>
      <c r="H468" s="290">
        <v>40806098.68</v>
      </c>
      <c r="I468" s="312">
        <v>4680749.4800000004</v>
      </c>
      <c r="J468" s="357">
        <f t="shared" si="154"/>
        <v>0.11470710583499477</v>
      </c>
    </row>
    <row r="469" spans="1:10" s="13" customFormat="1" ht="29.25" customHeight="1" x14ac:dyDescent="0.25">
      <c r="A469" s="24"/>
      <c r="B469" s="138"/>
      <c r="C469" s="128"/>
      <c r="D469" s="128"/>
      <c r="E469" s="148"/>
      <c r="F469" s="170" t="s">
        <v>284</v>
      </c>
      <c r="G469" s="151">
        <f t="shared" ref="G469:I469" si="161">G470</f>
        <v>17479116.030000001</v>
      </c>
      <c r="H469" s="178">
        <f t="shared" si="161"/>
        <v>17479116.030000001</v>
      </c>
      <c r="I469" s="316">
        <f t="shared" si="161"/>
        <v>1911438.86</v>
      </c>
      <c r="J469" s="363">
        <f t="shared" si="154"/>
        <v>0.10935557935077109</v>
      </c>
    </row>
    <row r="470" spans="1:10" s="1" customFormat="1" ht="15.75" customHeight="1" x14ac:dyDescent="0.25">
      <c r="A470" s="26"/>
      <c r="B470" s="19" t="s">
        <v>54</v>
      </c>
      <c r="C470" s="14"/>
      <c r="D470" s="14" t="s">
        <v>439</v>
      </c>
      <c r="E470" s="120" t="s">
        <v>12</v>
      </c>
      <c r="F470" s="191"/>
      <c r="G470" s="108">
        <v>17479116.030000001</v>
      </c>
      <c r="H470" s="290">
        <v>17479116.030000001</v>
      </c>
      <c r="I470" s="312">
        <v>1911438.86</v>
      </c>
      <c r="J470" s="357">
        <f t="shared" si="154"/>
        <v>0.10935557935077109</v>
      </c>
    </row>
    <row r="471" spans="1:10" s="13" customFormat="1" ht="17.25" customHeight="1" x14ac:dyDescent="0.25">
      <c r="A471" s="24"/>
      <c r="B471" s="138"/>
      <c r="C471" s="128"/>
      <c r="D471" s="128"/>
      <c r="E471" s="148"/>
      <c r="F471" s="170" t="s">
        <v>167</v>
      </c>
      <c r="G471" s="151">
        <f>G472</f>
        <v>3814880</v>
      </c>
      <c r="H471" s="178">
        <f>H472</f>
        <v>3814880</v>
      </c>
      <c r="I471" s="316">
        <f>I472</f>
        <v>0</v>
      </c>
      <c r="J471" s="363">
        <f t="shared" si="154"/>
        <v>0</v>
      </c>
    </row>
    <row r="472" spans="1:10" s="1" customFormat="1" ht="16.5" customHeight="1" thickBot="1" x14ac:dyDescent="0.3">
      <c r="A472" s="26"/>
      <c r="B472" s="19" t="s">
        <v>54</v>
      </c>
      <c r="C472" s="14"/>
      <c r="D472" s="14" t="s">
        <v>440</v>
      </c>
      <c r="E472" s="120" t="s">
        <v>15</v>
      </c>
      <c r="F472" s="191"/>
      <c r="G472" s="108">
        <v>3814880</v>
      </c>
      <c r="H472" s="290">
        <v>3814880</v>
      </c>
      <c r="I472" s="312">
        <v>0</v>
      </c>
      <c r="J472" s="357">
        <f t="shared" si="154"/>
        <v>0</v>
      </c>
    </row>
    <row r="473" spans="1:10" s="13" customFormat="1" ht="29.25" hidden="1" customHeight="1" x14ac:dyDescent="0.25">
      <c r="A473" s="24"/>
      <c r="B473" s="73"/>
      <c r="C473" s="74"/>
      <c r="D473" s="74"/>
      <c r="E473" s="212"/>
      <c r="F473" s="183" t="s">
        <v>36</v>
      </c>
      <c r="G473" s="177">
        <f t="shared" ref="G473:I473" si="162">G474</f>
        <v>0</v>
      </c>
      <c r="H473" s="302">
        <f t="shared" si="162"/>
        <v>0</v>
      </c>
      <c r="I473" s="317">
        <f t="shared" si="162"/>
        <v>0</v>
      </c>
      <c r="J473" s="376" t="e">
        <f t="shared" si="154"/>
        <v>#DIV/0!</v>
      </c>
    </row>
    <row r="474" spans="1:10" s="1" customFormat="1" ht="12.75" hidden="1" customHeight="1" x14ac:dyDescent="0.25">
      <c r="A474" s="26"/>
      <c r="B474" s="19" t="s">
        <v>54</v>
      </c>
      <c r="C474" s="14"/>
      <c r="D474" s="14" t="s">
        <v>164</v>
      </c>
      <c r="E474" s="120" t="s">
        <v>15</v>
      </c>
      <c r="F474" s="191"/>
      <c r="G474" s="108"/>
      <c r="H474" s="290"/>
      <c r="I474" s="312"/>
      <c r="J474" s="357" t="e">
        <f t="shared" si="154"/>
        <v>#DIV/0!</v>
      </c>
    </row>
    <row r="475" spans="1:10" s="25" customFormat="1" ht="30.75" hidden="1" thickBot="1" x14ac:dyDescent="0.3">
      <c r="A475" s="48"/>
      <c r="B475" s="174"/>
      <c r="C475" s="164"/>
      <c r="D475" s="164"/>
      <c r="E475" s="194"/>
      <c r="F475" s="183" t="s">
        <v>245</v>
      </c>
      <c r="G475" s="177">
        <f t="shared" ref="G475:I475" si="163">SUM(G476:G476)</f>
        <v>0</v>
      </c>
      <c r="H475" s="302">
        <f t="shared" si="163"/>
        <v>0</v>
      </c>
      <c r="I475" s="317">
        <f t="shared" si="163"/>
        <v>0</v>
      </c>
      <c r="J475" s="376" t="e">
        <f t="shared" si="154"/>
        <v>#DIV/0!</v>
      </c>
    </row>
    <row r="476" spans="1:10" s="1" customFormat="1" ht="12.75" hidden="1" customHeight="1" x14ac:dyDescent="0.25">
      <c r="A476" s="26"/>
      <c r="B476" s="19" t="s">
        <v>54</v>
      </c>
      <c r="C476" s="14"/>
      <c r="D476" s="14" t="s">
        <v>165</v>
      </c>
      <c r="E476" s="120" t="s">
        <v>166</v>
      </c>
      <c r="F476" s="191"/>
      <c r="G476" s="108"/>
      <c r="H476" s="290"/>
      <c r="I476" s="312"/>
      <c r="J476" s="357" t="e">
        <f t="shared" si="154"/>
        <v>#DIV/0!</v>
      </c>
    </row>
    <row r="477" spans="1:10" s="13" customFormat="1" ht="18.75" hidden="1" customHeight="1" x14ac:dyDescent="0.25">
      <c r="A477" s="24"/>
      <c r="B477" s="138"/>
      <c r="C477" s="128"/>
      <c r="D477" s="128"/>
      <c r="E477" s="148"/>
      <c r="F477" s="170" t="s">
        <v>285</v>
      </c>
      <c r="G477" s="151">
        <f>G478</f>
        <v>0</v>
      </c>
      <c r="H477" s="178">
        <f>H478</f>
        <v>0</v>
      </c>
      <c r="I477" s="316">
        <f t="shared" ref="I477" si="164">I478</f>
        <v>0</v>
      </c>
      <c r="J477" s="363" t="e">
        <f t="shared" si="154"/>
        <v>#DIV/0!</v>
      </c>
    </row>
    <row r="478" spans="1:10" s="1" customFormat="1" ht="15.75" hidden="1" customHeight="1" thickBot="1" x14ac:dyDescent="0.3">
      <c r="A478" s="26"/>
      <c r="B478" s="102" t="s">
        <v>54</v>
      </c>
      <c r="C478" s="103"/>
      <c r="D478" s="103" t="s">
        <v>314</v>
      </c>
      <c r="E478" s="123" t="s">
        <v>15</v>
      </c>
      <c r="F478" s="267"/>
      <c r="G478" s="149">
        <v>0</v>
      </c>
      <c r="H478" s="299">
        <v>0</v>
      </c>
      <c r="I478" s="332"/>
      <c r="J478" s="354" t="e">
        <f t="shared" si="154"/>
        <v>#DIV/0!</v>
      </c>
    </row>
    <row r="479" spans="1:10" s="28" customFormat="1" ht="33.75" customHeight="1" thickBot="1" x14ac:dyDescent="0.3">
      <c r="A479" s="131">
        <v>10</v>
      </c>
      <c r="B479" s="152"/>
      <c r="C479" s="153"/>
      <c r="D479" s="153"/>
      <c r="E479" s="154"/>
      <c r="F479" s="168" t="s">
        <v>288</v>
      </c>
      <c r="G479" s="155">
        <f>G480+G483</f>
        <v>151164489.62</v>
      </c>
      <c r="H479" s="160">
        <f>H480+H483</f>
        <v>151164489.62</v>
      </c>
      <c r="I479" s="339">
        <f t="shared" ref="I479" si="165">I480+I483</f>
        <v>145869</v>
      </c>
      <c r="J479" s="359">
        <f t="shared" si="154"/>
        <v>9.6496869315464303E-4</v>
      </c>
    </row>
    <row r="480" spans="1:10" s="29" customFormat="1" ht="30" customHeight="1" x14ac:dyDescent="0.25">
      <c r="A480" s="52"/>
      <c r="B480" s="209"/>
      <c r="C480" s="210"/>
      <c r="D480" s="210"/>
      <c r="E480" s="211"/>
      <c r="F480" s="270" t="s">
        <v>289</v>
      </c>
      <c r="G480" s="234">
        <f t="shared" ref="G480:I481" si="166">G481</f>
        <v>3200000</v>
      </c>
      <c r="H480" s="309">
        <f t="shared" si="166"/>
        <v>3200000</v>
      </c>
      <c r="I480" s="338">
        <f t="shared" si="166"/>
        <v>145869</v>
      </c>
      <c r="J480" s="360">
        <f t="shared" si="154"/>
        <v>4.5584062500000001E-2</v>
      </c>
    </row>
    <row r="481" spans="1:10" s="13" customFormat="1" ht="19.5" customHeight="1" x14ac:dyDescent="0.25">
      <c r="A481" s="24"/>
      <c r="B481" s="138"/>
      <c r="C481" s="128"/>
      <c r="D481" s="128"/>
      <c r="E481" s="148"/>
      <c r="F481" s="170" t="s">
        <v>168</v>
      </c>
      <c r="G481" s="151">
        <f t="shared" si="166"/>
        <v>3200000</v>
      </c>
      <c r="H481" s="178">
        <f t="shared" si="166"/>
        <v>3200000</v>
      </c>
      <c r="I481" s="316">
        <f t="shared" si="166"/>
        <v>145869</v>
      </c>
      <c r="J481" s="363">
        <f t="shared" si="154"/>
        <v>4.5584062500000001E-2</v>
      </c>
    </row>
    <row r="482" spans="1:10" s="1" customFormat="1" ht="14.25" customHeight="1" x14ac:dyDescent="0.25">
      <c r="A482" s="26"/>
      <c r="B482" s="244" t="s">
        <v>19</v>
      </c>
      <c r="C482" s="277"/>
      <c r="D482" s="277" t="s">
        <v>441</v>
      </c>
      <c r="E482" s="278" t="s">
        <v>15</v>
      </c>
      <c r="F482" s="182"/>
      <c r="G482" s="108">
        <v>3200000</v>
      </c>
      <c r="H482" s="290">
        <v>3200000</v>
      </c>
      <c r="I482" s="312">
        <v>145869</v>
      </c>
      <c r="J482" s="357">
        <f t="shared" si="154"/>
        <v>4.5584062500000001E-2</v>
      </c>
    </row>
    <row r="483" spans="1:10" s="29" customFormat="1" ht="30" customHeight="1" x14ac:dyDescent="0.25">
      <c r="A483" s="59"/>
      <c r="B483" s="100"/>
      <c r="C483" s="95"/>
      <c r="D483" s="95"/>
      <c r="E483" s="122"/>
      <c r="F483" s="252" t="s">
        <v>169</v>
      </c>
      <c r="G483" s="116">
        <f t="shared" ref="G483:I484" si="167">G484</f>
        <v>147964489.62</v>
      </c>
      <c r="H483" s="297">
        <f t="shared" si="167"/>
        <v>147964489.62</v>
      </c>
      <c r="I483" s="313">
        <f t="shared" si="167"/>
        <v>0</v>
      </c>
      <c r="J483" s="364">
        <f t="shared" si="154"/>
        <v>0</v>
      </c>
    </row>
    <row r="484" spans="1:10" s="13" customFormat="1" ht="20.25" customHeight="1" x14ac:dyDescent="0.25">
      <c r="A484" s="24"/>
      <c r="B484" s="138"/>
      <c r="C484" s="128"/>
      <c r="D484" s="128"/>
      <c r="E484" s="148"/>
      <c r="F484" s="170" t="s">
        <v>170</v>
      </c>
      <c r="G484" s="151">
        <f>G485</f>
        <v>147964489.62</v>
      </c>
      <c r="H484" s="178">
        <f>H485</f>
        <v>147964489.62</v>
      </c>
      <c r="I484" s="316">
        <f t="shared" si="167"/>
        <v>0</v>
      </c>
      <c r="J484" s="363">
        <f t="shared" si="154"/>
        <v>0</v>
      </c>
    </row>
    <row r="485" spans="1:10" s="1" customFormat="1" ht="17.25" customHeight="1" thickBot="1" x14ac:dyDescent="0.3">
      <c r="A485" s="26"/>
      <c r="B485" s="11" t="s">
        <v>19</v>
      </c>
      <c r="C485" s="78"/>
      <c r="D485" s="78" t="s">
        <v>442</v>
      </c>
      <c r="E485" s="136" t="s">
        <v>15</v>
      </c>
      <c r="F485" s="341"/>
      <c r="G485" s="342">
        <v>147964489.62</v>
      </c>
      <c r="H485" s="365">
        <v>147964489.62</v>
      </c>
      <c r="I485" s="343">
        <v>0</v>
      </c>
      <c r="J485" s="366">
        <f t="shared" si="154"/>
        <v>0</v>
      </c>
    </row>
    <row r="486" spans="1:10" s="45" customFormat="1" ht="36" customHeight="1" thickBot="1" x14ac:dyDescent="0.3">
      <c r="A486" s="130">
        <v>11</v>
      </c>
      <c r="B486" s="64"/>
      <c r="C486" s="65"/>
      <c r="D486" s="65"/>
      <c r="E486" s="132"/>
      <c r="F486" s="245" t="s">
        <v>276</v>
      </c>
      <c r="G486" s="104">
        <f>G487+G492+G497+G506+G509</f>
        <v>136148259</v>
      </c>
      <c r="H486" s="286">
        <f>H487+H492+H497+H506+H509</f>
        <v>136148259</v>
      </c>
      <c r="I486" s="324">
        <f t="shared" ref="I486" si="168">I487+I492+I497+I506+I509</f>
        <v>16596286.74</v>
      </c>
      <c r="J486" s="351">
        <f t="shared" si="154"/>
        <v>0.1218986336064716</v>
      </c>
    </row>
    <row r="487" spans="1:10" s="12" customFormat="1" ht="33.75" customHeight="1" x14ac:dyDescent="0.25">
      <c r="A487" s="23"/>
      <c r="B487" s="216"/>
      <c r="C487" s="213"/>
      <c r="D487" s="213"/>
      <c r="E487" s="217"/>
      <c r="F487" s="261" t="s">
        <v>227</v>
      </c>
      <c r="G487" s="215">
        <f>G488+G490</f>
        <v>17620678.199999999</v>
      </c>
      <c r="H487" s="307">
        <f>H488+H490</f>
        <v>17620678.199999999</v>
      </c>
      <c r="I487" s="323">
        <f t="shared" ref="I487" si="169">I488+I490</f>
        <v>1772493.42</v>
      </c>
      <c r="J487" s="352">
        <f t="shared" si="154"/>
        <v>0.10059166848640366</v>
      </c>
    </row>
    <row r="488" spans="1:10" s="13" customFormat="1" ht="30" x14ac:dyDescent="0.25">
      <c r="A488" s="24"/>
      <c r="B488" s="138"/>
      <c r="C488" s="128"/>
      <c r="D488" s="128"/>
      <c r="E488" s="148"/>
      <c r="F488" s="170" t="s">
        <v>53</v>
      </c>
      <c r="G488" s="151">
        <f>G489</f>
        <v>14338476.93</v>
      </c>
      <c r="H488" s="178">
        <f>H489</f>
        <v>14338476.93</v>
      </c>
      <c r="I488" s="316">
        <f t="shared" ref="I488" si="170">I489</f>
        <v>1391853.45</v>
      </c>
      <c r="J488" s="363">
        <f t="shared" si="154"/>
        <v>9.7071220102036324E-2</v>
      </c>
    </row>
    <row r="489" spans="1:10" s="1" customFormat="1" ht="16.5" customHeight="1" x14ac:dyDescent="0.25">
      <c r="A489" s="26"/>
      <c r="B489" s="17" t="s">
        <v>172</v>
      </c>
      <c r="C489" s="14"/>
      <c r="D489" s="14" t="s">
        <v>443</v>
      </c>
      <c r="E489" s="120" t="s">
        <v>12</v>
      </c>
      <c r="F489" s="191"/>
      <c r="G489" s="108">
        <v>14338476.93</v>
      </c>
      <c r="H489" s="290">
        <v>14338476.93</v>
      </c>
      <c r="I489" s="312">
        <v>1391853.45</v>
      </c>
      <c r="J489" s="357">
        <f t="shared" si="154"/>
        <v>9.7071220102036324E-2</v>
      </c>
    </row>
    <row r="490" spans="1:10" s="13" customFormat="1" x14ac:dyDescent="0.25">
      <c r="A490" s="24"/>
      <c r="B490" s="138"/>
      <c r="C490" s="128"/>
      <c r="D490" s="128"/>
      <c r="E490" s="148"/>
      <c r="F490" s="170" t="s">
        <v>173</v>
      </c>
      <c r="G490" s="151">
        <f t="shared" ref="G490:I490" si="171">G491</f>
        <v>3282201.27</v>
      </c>
      <c r="H490" s="178">
        <f t="shared" si="171"/>
        <v>3282201.27</v>
      </c>
      <c r="I490" s="316">
        <f t="shared" si="171"/>
        <v>380639.97</v>
      </c>
      <c r="J490" s="363">
        <f t="shared" si="154"/>
        <v>0.11597094105079057</v>
      </c>
    </row>
    <row r="491" spans="1:10" s="1" customFormat="1" ht="15.75" customHeight="1" x14ac:dyDescent="0.25">
      <c r="A491" s="26"/>
      <c r="B491" s="17" t="s">
        <v>172</v>
      </c>
      <c r="C491" s="14"/>
      <c r="D491" s="14" t="s">
        <v>444</v>
      </c>
      <c r="E491" s="120" t="s">
        <v>26</v>
      </c>
      <c r="F491" s="268"/>
      <c r="G491" s="108">
        <v>3282201.27</v>
      </c>
      <c r="H491" s="290">
        <v>3282201.27</v>
      </c>
      <c r="I491" s="312">
        <v>380639.97</v>
      </c>
      <c r="J491" s="357">
        <f t="shared" si="154"/>
        <v>0.11597094105079057</v>
      </c>
    </row>
    <row r="492" spans="1:10" s="12" customFormat="1" ht="30.75" customHeight="1" x14ac:dyDescent="0.25">
      <c r="A492" s="27"/>
      <c r="B492" s="216"/>
      <c r="C492" s="213"/>
      <c r="D492" s="213"/>
      <c r="E492" s="217"/>
      <c r="F492" s="261" t="s">
        <v>228</v>
      </c>
      <c r="G492" s="215">
        <f>G493+G495</f>
        <v>300000</v>
      </c>
      <c r="H492" s="307">
        <f>H493+H495</f>
        <v>300000</v>
      </c>
      <c r="I492" s="310">
        <f t="shared" ref="I492" si="172">I493+I495</f>
        <v>23848</v>
      </c>
      <c r="J492" s="373">
        <f t="shared" si="154"/>
        <v>7.9493333333333333E-2</v>
      </c>
    </row>
    <row r="493" spans="1:10" s="13" customFormat="1" ht="30" x14ac:dyDescent="0.25">
      <c r="A493" s="24"/>
      <c r="B493" s="138"/>
      <c r="C493" s="128"/>
      <c r="D493" s="128"/>
      <c r="E493" s="148"/>
      <c r="F493" s="170" t="s">
        <v>138</v>
      </c>
      <c r="G493" s="151">
        <f t="shared" ref="G493:I493" si="173">G494</f>
        <v>200000</v>
      </c>
      <c r="H493" s="178">
        <f t="shared" si="173"/>
        <v>200000</v>
      </c>
      <c r="I493" s="316">
        <f t="shared" si="173"/>
        <v>23848</v>
      </c>
      <c r="J493" s="363">
        <f t="shared" si="154"/>
        <v>0.11924</v>
      </c>
    </row>
    <row r="494" spans="1:10" s="1" customFormat="1" ht="12.75" customHeight="1" x14ac:dyDescent="0.25">
      <c r="A494" s="26"/>
      <c r="B494" s="17" t="s">
        <v>172</v>
      </c>
      <c r="C494" s="14"/>
      <c r="D494" s="14" t="s">
        <v>445</v>
      </c>
      <c r="E494" s="120" t="s">
        <v>15</v>
      </c>
      <c r="F494" s="191"/>
      <c r="G494" s="108">
        <v>200000</v>
      </c>
      <c r="H494" s="290">
        <v>200000</v>
      </c>
      <c r="I494" s="312">
        <v>23848</v>
      </c>
      <c r="J494" s="357">
        <f t="shared" si="154"/>
        <v>0.11924</v>
      </c>
    </row>
    <row r="495" spans="1:10" s="13" customFormat="1" ht="30" x14ac:dyDescent="0.25">
      <c r="A495" s="24"/>
      <c r="B495" s="138"/>
      <c r="C495" s="128"/>
      <c r="D495" s="128"/>
      <c r="E495" s="148"/>
      <c r="F495" s="170" t="s">
        <v>174</v>
      </c>
      <c r="G495" s="151">
        <f t="shared" ref="G495:I495" si="174">G496</f>
        <v>100000</v>
      </c>
      <c r="H495" s="178">
        <f t="shared" si="174"/>
        <v>100000</v>
      </c>
      <c r="I495" s="316">
        <f t="shared" si="174"/>
        <v>0</v>
      </c>
      <c r="J495" s="363">
        <f t="shared" si="154"/>
        <v>0</v>
      </c>
    </row>
    <row r="496" spans="1:10" s="1" customFormat="1" ht="12.75" customHeight="1" x14ac:dyDescent="0.25">
      <c r="A496" s="26"/>
      <c r="B496" s="18" t="s">
        <v>172</v>
      </c>
      <c r="C496" s="14"/>
      <c r="D496" s="14" t="s">
        <v>446</v>
      </c>
      <c r="E496" s="120" t="s">
        <v>175</v>
      </c>
      <c r="F496" s="191"/>
      <c r="G496" s="108">
        <v>100000</v>
      </c>
      <c r="H496" s="290">
        <v>100000</v>
      </c>
      <c r="I496" s="312">
        <v>0</v>
      </c>
      <c r="J496" s="357">
        <f t="shared" si="154"/>
        <v>0</v>
      </c>
    </row>
    <row r="497" spans="1:10" s="12" customFormat="1" ht="32.25" customHeight="1" x14ac:dyDescent="0.25">
      <c r="A497" s="27"/>
      <c r="B497" s="216"/>
      <c r="C497" s="213"/>
      <c r="D497" s="213"/>
      <c r="E497" s="217"/>
      <c r="F497" s="261" t="s">
        <v>211</v>
      </c>
      <c r="G497" s="215">
        <f>G498+G500+G502+G504</f>
        <v>117331800</v>
      </c>
      <c r="H497" s="307">
        <f>H498+H500+H502+H504</f>
        <v>117331800</v>
      </c>
      <c r="I497" s="310">
        <f t="shared" ref="I497" si="175">I498+I500+I502+I504</f>
        <v>14761606.32</v>
      </c>
      <c r="J497" s="373">
        <f t="shared" si="154"/>
        <v>0.1258107888909912</v>
      </c>
    </row>
    <row r="498" spans="1:10" s="13" customFormat="1" ht="30" customHeight="1" x14ac:dyDescent="0.25">
      <c r="A498" s="24"/>
      <c r="B498" s="138"/>
      <c r="C498" s="128"/>
      <c r="D498" s="128"/>
      <c r="E498" s="148"/>
      <c r="F498" s="170" t="s">
        <v>249</v>
      </c>
      <c r="G498" s="151">
        <f>G499</f>
        <v>931200</v>
      </c>
      <c r="H498" s="178">
        <f>H499</f>
        <v>931200</v>
      </c>
      <c r="I498" s="316">
        <f>I499</f>
        <v>100676.62</v>
      </c>
      <c r="J498" s="363">
        <f t="shared" si="154"/>
        <v>0.10811492697594501</v>
      </c>
    </row>
    <row r="499" spans="1:10" s="1" customFormat="1" ht="12.75" customHeight="1" x14ac:dyDescent="0.25">
      <c r="A499" s="26"/>
      <c r="B499" s="17" t="s">
        <v>172</v>
      </c>
      <c r="C499" s="14"/>
      <c r="D499" s="14" t="s">
        <v>447</v>
      </c>
      <c r="E499" s="120" t="s">
        <v>64</v>
      </c>
      <c r="F499" s="182"/>
      <c r="G499" s="108">
        <v>931200</v>
      </c>
      <c r="H499" s="290">
        <v>931200</v>
      </c>
      <c r="I499" s="312">
        <v>100676.62</v>
      </c>
      <c r="J499" s="357">
        <f t="shared" si="154"/>
        <v>0.10811492697594501</v>
      </c>
    </row>
    <row r="500" spans="1:10" s="13" customFormat="1" ht="28.5" customHeight="1" x14ac:dyDescent="0.25">
      <c r="A500" s="24"/>
      <c r="B500" s="138"/>
      <c r="C500" s="128"/>
      <c r="D500" s="128"/>
      <c r="E500" s="148"/>
      <c r="F500" s="170" t="s">
        <v>277</v>
      </c>
      <c r="G500" s="151">
        <f>G501</f>
        <v>16849590</v>
      </c>
      <c r="H500" s="178">
        <f>H501</f>
        <v>16849590</v>
      </c>
      <c r="I500" s="316">
        <f t="shared" ref="I500" si="176">I501</f>
        <v>1471487.31</v>
      </c>
      <c r="J500" s="363">
        <f t="shared" si="154"/>
        <v>8.7330748700710226E-2</v>
      </c>
    </row>
    <row r="501" spans="1:10" s="1" customFormat="1" ht="12.75" customHeight="1" x14ac:dyDescent="0.25">
      <c r="A501" s="26"/>
      <c r="B501" s="18" t="s">
        <v>172</v>
      </c>
      <c r="C501" s="14"/>
      <c r="D501" s="14" t="s">
        <v>448</v>
      </c>
      <c r="E501" s="120" t="s">
        <v>176</v>
      </c>
      <c r="F501" s="182"/>
      <c r="G501" s="108">
        <v>16849590</v>
      </c>
      <c r="H501" s="290">
        <v>16849590</v>
      </c>
      <c r="I501" s="312">
        <v>1471487.31</v>
      </c>
      <c r="J501" s="357">
        <f t="shared" si="154"/>
        <v>8.7330748700710226E-2</v>
      </c>
    </row>
    <row r="502" spans="1:10" s="1" customFormat="1" ht="30" customHeight="1" x14ac:dyDescent="0.25">
      <c r="A502" s="26"/>
      <c r="B502" s="138"/>
      <c r="C502" s="128"/>
      <c r="D502" s="128"/>
      <c r="E502" s="148"/>
      <c r="F502" s="170" t="s">
        <v>278</v>
      </c>
      <c r="G502" s="151">
        <f>G503</f>
        <v>670000</v>
      </c>
      <c r="H502" s="178">
        <f>H503</f>
        <v>670000</v>
      </c>
      <c r="I502" s="316">
        <f t="shared" ref="I502" si="177">I503</f>
        <v>0</v>
      </c>
      <c r="J502" s="363">
        <f t="shared" si="154"/>
        <v>0</v>
      </c>
    </row>
    <row r="503" spans="1:10" s="1" customFormat="1" ht="12.75" customHeight="1" x14ac:dyDescent="0.25">
      <c r="A503" s="26"/>
      <c r="B503" s="18" t="s">
        <v>172</v>
      </c>
      <c r="C503" s="14"/>
      <c r="D503" s="14" t="s">
        <v>449</v>
      </c>
      <c r="E503" s="120" t="s">
        <v>15</v>
      </c>
      <c r="F503" s="182"/>
      <c r="G503" s="108">
        <v>670000</v>
      </c>
      <c r="H503" s="290">
        <v>670000</v>
      </c>
      <c r="I503" s="312">
        <v>0</v>
      </c>
      <c r="J503" s="357">
        <f t="shared" si="154"/>
        <v>0</v>
      </c>
    </row>
    <row r="504" spans="1:10" s="1" customFormat="1" ht="60" customHeight="1" x14ac:dyDescent="0.25">
      <c r="A504" s="26"/>
      <c r="B504" s="138"/>
      <c r="C504" s="128"/>
      <c r="D504" s="128"/>
      <c r="E504" s="148"/>
      <c r="F504" s="170" t="s">
        <v>279</v>
      </c>
      <c r="G504" s="151">
        <f>G505</f>
        <v>98881010</v>
      </c>
      <c r="H504" s="178">
        <f>H505</f>
        <v>98881010</v>
      </c>
      <c r="I504" s="316">
        <f t="shared" ref="I504" si="178">I505</f>
        <v>13189442.390000001</v>
      </c>
      <c r="J504" s="363">
        <f t="shared" si="154"/>
        <v>0.13338701121681504</v>
      </c>
    </row>
    <row r="505" spans="1:10" s="1" customFormat="1" ht="17.25" customHeight="1" x14ac:dyDescent="0.25">
      <c r="A505" s="26"/>
      <c r="B505" s="17" t="s">
        <v>172</v>
      </c>
      <c r="C505" s="14"/>
      <c r="D505" s="14" t="s">
        <v>450</v>
      </c>
      <c r="E505" s="120" t="s">
        <v>64</v>
      </c>
      <c r="F505" s="182"/>
      <c r="G505" s="108">
        <v>98881010</v>
      </c>
      <c r="H505" s="290">
        <v>98881010</v>
      </c>
      <c r="I505" s="312">
        <v>13189442.390000001</v>
      </c>
      <c r="J505" s="357">
        <f t="shared" si="154"/>
        <v>0.13338701121681504</v>
      </c>
    </row>
    <row r="506" spans="1:10" s="12" customFormat="1" ht="33.75" customHeight="1" x14ac:dyDescent="0.25">
      <c r="A506" s="27"/>
      <c r="B506" s="216"/>
      <c r="C506" s="213"/>
      <c r="D506" s="213"/>
      <c r="E506" s="217"/>
      <c r="F506" s="261" t="s">
        <v>229</v>
      </c>
      <c r="G506" s="215">
        <f t="shared" ref="G506:I507" si="179">G507</f>
        <v>225000</v>
      </c>
      <c r="H506" s="307">
        <f t="shared" si="179"/>
        <v>225000</v>
      </c>
      <c r="I506" s="310">
        <f t="shared" si="179"/>
        <v>0</v>
      </c>
      <c r="J506" s="373">
        <f t="shared" si="154"/>
        <v>0</v>
      </c>
    </row>
    <row r="507" spans="1:10" s="13" customFormat="1" ht="17.25" customHeight="1" x14ac:dyDescent="0.25">
      <c r="A507" s="24"/>
      <c r="B507" s="138"/>
      <c r="C507" s="128"/>
      <c r="D507" s="128"/>
      <c r="E507" s="148"/>
      <c r="F507" s="170" t="s">
        <v>177</v>
      </c>
      <c r="G507" s="151">
        <f t="shared" si="179"/>
        <v>225000</v>
      </c>
      <c r="H507" s="178">
        <f t="shared" si="179"/>
        <v>225000</v>
      </c>
      <c r="I507" s="316">
        <f t="shared" si="179"/>
        <v>0</v>
      </c>
      <c r="J507" s="363">
        <f t="shared" si="154"/>
        <v>0</v>
      </c>
    </row>
    <row r="508" spans="1:10" s="1" customFormat="1" ht="15.75" customHeight="1" thickBot="1" x14ac:dyDescent="0.3">
      <c r="A508" s="26"/>
      <c r="B508" s="17" t="s">
        <v>172</v>
      </c>
      <c r="C508" s="14"/>
      <c r="D508" s="14" t="s">
        <v>451</v>
      </c>
      <c r="E508" s="120" t="s">
        <v>30</v>
      </c>
      <c r="F508" s="340"/>
      <c r="G508" s="107">
        <v>225000</v>
      </c>
      <c r="H508" s="289">
        <v>225000</v>
      </c>
      <c r="I508" s="332">
        <v>0</v>
      </c>
      <c r="J508" s="354">
        <f t="shared" si="154"/>
        <v>0</v>
      </c>
    </row>
    <row r="509" spans="1:10" s="12" customFormat="1" ht="27.75" customHeight="1" thickBot="1" x14ac:dyDescent="0.3">
      <c r="A509" s="27"/>
      <c r="B509" s="66"/>
      <c r="C509" s="67"/>
      <c r="D509" s="67"/>
      <c r="E509" s="68"/>
      <c r="F509" s="190" t="s">
        <v>171</v>
      </c>
      <c r="G509" s="105">
        <f>G510+G514</f>
        <v>670780.80000000005</v>
      </c>
      <c r="H509" s="287">
        <f>H510+H514</f>
        <v>670780.80000000005</v>
      </c>
      <c r="I509" s="326">
        <f t="shared" ref="I509" si="180">I510+I514</f>
        <v>38339</v>
      </c>
      <c r="J509" s="355">
        <f t="shared" si="154"/>
        <v>5.7155780248927812E-2</v>
      </c>
    </row>
    <row r="510" spans="1:10" s="13" customFormat="1" ht="31.5" customHeight="1" x14ac:dyDescent="0.25">
      <c r="A510" s="24"/>
      <c r="B510" s="69"/>
      <c r="C510" s="70"/>
      <c r="D510" s="70"/>
      <c r="E510" s="133"/>
      <c r="F510" s="246" t="s">
        <v>225</v>
      </c>
      <c r="G510" s="106">
        <f>G511+G512+G513</f>
        <v>620780.80000000005</v>
      </c>
      <c r="H510" s="288">
        <f>H511+H512+H513</f>
        <v>620780.80000000005</v>
      </c>
      <c r="I510" s="325">
        <f t="shared" ref="I510" si="181">I511+I512+I513</f>
        <v>38339</v>
      </c>
      <c r="J510" s="356">
        <f t="shared" si="154"/>
        <v>6.1759319875872444E-2</v>
      </c>
    </row>
    <row r="511" spans="1:10" s="13" customFormat="1" x14ac:dyDescent="0.25">
      <c r="A511" s="24"/>
      <c r="B511" s="17" t="s">
        <v>172</v>
      </c>
      <c r="C511" s="14"/>
      <c r="D511" s="14" t="s">
        <v>452</v>
      </c>
      <c r="E511" s="120" t="s">
        <v>15</v>
      </c>
      <c r="F511" s="266"/>
      <c r="G511" s="108">
        <v>502500</v>
      </c>
      <c r="H511" s="290">
        <v>502500</v>
      </c>
      <c r="I511" s="312">
        <v>28339</v>
      </c>
      <c r="J511" s="357">
        <f t="shared" si="154"/>
        <v>5.6396019900497515E-2</v>
      </c>
    </row>
    <row r="512" spans="1:10" s="13" customFormat="1" x14ac:dyDescent="0.25">
      <c r="A512" s="24"/>
      <c r="B512" s="440" t="s">
        <v>172</v>
      </c>
      <c r="C512" s="442"/>
      <c r="D512" s="442" t="s">
        <v>453</v>
      </c>
      <c r="E512" s="443" t="s">
        <v>15</v>
      </c>
      <c r="F512" s="191"/>
      <c r="G512" s="108">
        <v>58280.800000000003</v>
      </c>
      <c r="H512" s="290">
        <v>58280.800000000003</v>
      </c>
      <c r="I512" s="312">
        <v>0</v>
      </c>
      <c r="J512" s="357">
        <f t="shared" si="154"/>
        <v>0</v>
      </c>
    </row>
    <row r="513" spans="1:11" s="13" customFormat="1" x14ac:dyDescent="0.25">
      <c r="A513" s="24"/>
      <c r="B513" s="17" t="s">
        <v>172</v>
      </c>
      <c r="C513" s="14"/>
      <c r="D513" s="14" t="s">
        <v>454</v>
      </c>
      <c r="E513" s="120" t="s">
        <v>275</v>
      </c>
      <c r="F513" s="191"/>
      <c r="G513" s="108">
        <v>60000</v>
      </c>
      <c r="H513" s="290">
        <v>60000</v>
      </c>
      <c r="I513" s="312">
        <v>10000</v>
      </c>
      <c r="J513" s="357">
        <f t="shared" si="154"/>
        <v>0.16666666666666666</v>
      </c>
    </row>
    <row r="514" spans="1:11" s="13" customFormat="1" ht="34.5" customHeight="1" x14ac:dyDescent="0.25">
      <c r="A514" s="24"/>
      <c r="B514" s="69"/>
      <c r="C514" s="70"/>
      <c r="D514" s="70"/>
      <c r="E514" s="133"/>
      <c r="F514" s="246" t="s">
        <v>226</v>
      </c>
      <c r="G514" s="106">
        <f t="shared" ref="G514:I514" si="182">G515</f>
        <v>50000</v>
      </c>
      <c r="H514" s="288">
        <f t="shared" si="182"/>
        <v>50000</v>
      </c>
      <c r="I514" s="311">
        <f t="shared" si="182"/>
        <v>0</v>
      </c>
      <c r="J514" s="353">
        <f t="shared" si="154"/>
        <v>0</v>
      </c>
    </row>
    <row r="515" spans="1:11" s="13" customFormat="1" ht="15.75" thickBot="1" x14ac:dyDescent="0.3">
      <c r="A515" s="24"/>
      <c r="B515" s="434" t="s">
        <v>172</v>
      </c>
      <c r="C515" s="431"/>
      <c r="D515" s="431" t="s">
        <v>455</v>
      </c>
      <c r="E515" s="429" t="s">
        <v>15</v>
      </c>
      <c r="F515" s="269"/>
      <c r="G515" s="149">
        <v>50000</v>
      </c>
      <c r="H515" s="299">
        <v>50000</v>
      </c>
      <c r="I515" s="332">
        <v>0</v>
      </c>
      <c r="J515" s="354">
        <f t="shared" si="154"/>
        <v>0</v>
      </c>
    </row>
    <row r="516" spans="1:11" s="45" customFormat="1" ht="36" customHeight="1" thickBot="1" x14ac:dyDescent="0.3">
      <c r="A516" s="131">
        <v>12</v>
      </c>
      <c r="B516" s="152"/>
      <c r="C516" s="153"/>
      <c r="D516" s="153"/>
      <c r="E516" s="154"/>
      <c r="F516" s="168" t="s">
        <v>280</v>
      </c>
      <c r="G516" s="155">
        <f>G517+G520+G532+G539+G542+G545</f>
        <v>421676418.86000001</v>
      </c>
      <c r="H516" s="160">
        <f>H517+H520+H532+H539+H542+H545</f>
        <v>426601905.75</v>
      </c>
      <c r="I516" s="339">
        <f>I517+I520+I532+I539+I542+I545</f>
        <v>37557584.829999998</v>
      </c>
      <c r="J516" s="359">
        <f t="shared" ref="J516:J570" si="183">I516/H516</f>
        <v>8.803895229668697E-2</v>
      </c>
    </row>
    <row r="517" spans="1:11" s="10" customFormat="1" ht="35.25" customHeight="1" x14ac:dyDescent="0.25">
      <c r="A517" s="52"/>
      <c r="B517" s="231"/>
      <c r="C517" s="232"/>
      <c r="D517" s="232"/>
      <c r="E517" s="233"/>
      <c r="F517" s="270" t="s">
        <v>238</v>
      </c>
      <c r="G517" s="234">
        <f>G518</f>
        <v>8368848.7000000002</v>
      </c>
      <c r="H517" s="309">
        <f>H518</f>
        <v>8368848.7000000002</v>
      </c>
      <c r="I517" s="338">
        <f t="shared" ref="I517" si="184">I518</f>
        <v>896516.49</v>
      </c>
      <c r="J517" s="360">
        <f t="shared" si="183"/>
        <v>0.10712542694194005</v>
      </c>
    </row>
    <row r="518" spans="1:11" s="13" customFormat="1" ht="30" x14ac:dyDescent="0.25">
      <c r="A518" s="24"/>
      <c r="B518" s="138"/>
      <c r="C518" s="128"/>
      <c r="D518" s="128"/>
      <c r="E518" s="139"/>
      <c r="F518" s="170" t="s">
        <v>53</v>
      </c>
      <c r="G518" s="151">
        <f t="shared" ref="G518:I518" si="185">G519</f>
        <v>8368848.7000000002</v>
      </c>
      <c r="H518" s="178">
        <f t="shared" si="185"/>
        <v>8368848.7000000002</v>
      </c>
      <c r="I518" s="316">
        <f t="shared" si="185"/>
        <v>896516.49</v>
      </c>
      <c r="J518" s="363">
        <f t="shared" si="183"/>
        <v>0.10712542694194005</v>
      </c>
    </row>
    <row r="519" spans="1:11" s="1" customFormat="1" ht="15.75" customHeight="1" x14ac:dyDescent="0.25">
      <c r="A519" s="26"/>
      <c r="B519" s="244" t="s">
        <v>178</v>
      </c>
      <c r="C519" s="277"/>
      <c r="D519" s="277" t="s">
        <v>456</v>
      </c>
      <c r="E519" s="278" t="s">
        <v>12</v>
      </c>
      <c r="F519" s="191"/>
      <c r="G519" s="108">
        <v>8368848.7000000002</v>
      </c>
      <c r="H519" s="290">
        <v>8368848.7000000002</v>
      </c>
      <c r="I519" s="312">
        <v>896516.49</v>
      </c>
      <c r="J519" s="357">
        <f t="shared" si="183"/>
        <v>0.10712542694194005</v>
      </c>
    </row>
    <row r="520" spans="1:11" s="10" customFormat="1" ht="32.25" customHeight="1" x14ac:dyDescent="0.25">
      <c r="A520" s="58"/>
      <c r="B520" s="100"/>
      <c r="C520" s="95"/>
      <c r="D520" s="95"/>
      <c r="E520" s="122"/>
      <c r="F520" s="252" t="s">
        <v>239</v>
      </c>
      <c r="G520" s="116">
        <f>G521+G523+G526</f>
        <v>99021919.199999988</v>
      </c>
      <c r="H520" s="297">
        <f>H521+H523+H526+H528+H530</f>
        <v>103815327.13999999</v>
      </c>
      <c r="I520" s="313">
        <f>I521+I523+I526+I528+I530</f>
        <v>10525868.26</v>
      </c>
      <c r="J520" s="364">
        <f t="shared" si="183"/>
        <v>0.10139031056373167</v>
      </c>
    </row>
    <row r="521" spans="1:11" s="13" customFormat="1" ht="17.25" customHeight="1" x14ac:dyDescent="0.25">
      <c r="A521" s="24"/>
      <c r="B521" s="138"/>
      <c r="C521" s="128"/>
      <c r="D521" s="128"/>
      <c r="E521" s="139"/>
      <c r="F521" s="170" t="s">
        <v>179</v>
      </c>
      <c r="G521" s="151">
        <f>G522</f>
        <v>95926467.129999995</v>
      </c>
      <c r="H521" s="178">
        <f>H522</f>
        <v>95337325.109999999</v>
      </c>
      <c r="I521" s="316">
        <f t="shared" ref="I521" si="186">I522</f>
        <v>10231897.859999999</v>
      </c>
      <c r="J521" s="363">
        <f t="shared" si="183"/>
        <v>0.10732310612023631</v>
      </c>
    </row>
    <row r="522" spans="1:11" s="20" customFormat="1" ht="15" customHeight="1" x14ac:dyDescent="0.25">
      <c r="A522" s="26"/>
      <c r="B522" s="441" t="s">
        <v>178</v>
      </c>
      <c r="C522" s="432"/>
      <c r="D522" s="432" t="s">
        <v>457</v>
      </c>
      <c r="E522" s="430" t="s">
        <v>143</v>
      </c>
      <c r="F522" s="191"/>
      <c r="G522" s="108">
        <v>95926467.129999995</v>
      </c>
      <c r="H522" s="290">
        <v>95337325.109999999</v>
      </c>
      <c r="I522" s="312">
        <v>10231897.859999999</v>
      </c>
      <c r="J522" s="357">
        <f t="shared" si="183"/>
        <v>0.10732310612023631</v>
      </c>
      <c r="K522" s="384">
        <f>95337325.11-95926467.13</f>
        <v>-589142.01999999583</v>
      </c>
    </row>
    <row r="523" spans="1:11" s="13" customFormat="1" x14ac:dyDescent="0.25">
      <c r="A523" s="24"/>
      <c r="B523" s="138"/>
      <c r="C523" s="128"/>
      <c r="D523" s="128"/>
      <c r="E523" s="139"/>
      <c r="F523" s="170" t="s">
        <v>180</v>
      </c>
      <c r="G523" s="151">
        <f>G524+G525</f>
        <v>1695000</v>
      </c>
      <c r="H523" s="178">
        <f>H524+H525</f>
        <v>1695000</v>
      </c>
      <c r="I523" s="316">
        <f t="shared" ref="I523" si="187">I524+I525</f>
        <v>134029.4</v>
      </c>
      <c r="J523" s="363">
        <f t="shared" si="183"/>
        <v>7.9073392330383477E-2</v>
      </c>
    </row>
    <row r="524" spans="1:11" s="1" customFormat="1" ht="12.75" customHeight="1" x14ac:dyDescent="0.25">
      <c r="A524" s="26"/>
      <c r="B524" s="17" t="s">
        <v>11</v>
      </c>
      <c r="C524" s="14"/>
      <c r="D524" s="14" t="s">
        <v>458</v>
      </c>
      <c r="E524" s="120" t="s">
        <v>15</v>
      </c>
      <c r="F524" s="191"/>
      <c r="G524" s="108">
        <v>400000</v>
      </c>
      <c r="H524" s="290">
        <v>400000</v>
      </c>
      <c r="I524" s="312">
        <v>60500</v>
      </c>
      <c r="J524" s="357">
        <f t="shared" si="183"/>
        <v>0.15125</v>
      </c>
    </row>
    <row r="525" spans="1:11" s="20" customFormat="1" ht="12.75" customHeight="1" x14ac:dyDescent="0.25">
      <c r="A525" s="26"/>
      <c r="B525" s="18" t="s">
        <v>178</v>
      </c>
      <c r="C525" s="14"/>
      <c r="D525" s="14" t="s">
        <v>458</v>
      </c>
      <c r="E525" s="120" t="s">
        <v>12</v>
      </c>
      <c r="F525" s="191"/>
      <c r="G525" s="108">
        <v>1295000</v>
      </c>
      <c r="H525" s="290">
        <v>1295000</v>
      </c>
      <c r="I525" s="312">
        <v>73529.399999999994</v>
      </c>
      <c r="J525" s="357">
        <f t="shared" si="183"/>
        <v>5.6779459459459454E-2</v>
      </c>
    </row>
    <row r="526" spans="1:11" s="13" customFormat="1" ht="30" customHeight="1" x14ac:dyDescent="0.25">
      <c r="A526" s="24"/>
      <c r="B526" s="138"/>
      <c r="C526" s="128"/>
      <c r="D526" s="128"/>
      <c r="E526" s="139"/>
      <c r="F526" s="170" t="s">
        <v>181</v>
      </c>
      <c r="G526" s="151">
        <f>G527</f>
        <v>1400452.07</v>
      </c>
      <c r="H526" s="178">
        <f>H527</f>
        <v>1400452.07</v>
      </c>
      <c r="I526" s="316">
        <f t="shared" ref="I526" si="188">I527</f>
        <v>159941</v>
      </c>
      <c r="J526" s="363">
        <f t="shared" si="183"/>
        <v>0.11420669327155195</v>
      </c>
    </row>
    <row r="527" spans="1:11" s="1" customFormat="1" ht="14.25" customHeight="1" x14ac:dyDescent="0.25">
      <c r="A527" s="26"/>
      <c r="B527" s="440" t="s">
        <v>178</v>
      </c>
      <c r="C527" s="442"/>
      <c r="D527" s="442" t="s">
        <v>459</v>
      </c>
      <c r="E527" s="443" t="s">
        <v>143</v>
      </c>
      <c r="F527" s="191"/>
      <c r="G527" s="108">
        <v>1400452.07</v>
      </c>
      <c r="H527" s="290">
        <v>1400452.07</v>
      </c>
      <c r="I527" s="312">
        <v>159941</v>
      </c>
      <c r="J527" s="357">
        <f t="shared" si="183"/>
        <v>0.11420669327155195</v>
      </c>
    </row>
    <row r="528" spans="1:11" s="1" customFormat="1" ht="33" customHeight="1" x14ac:dyDescent="0.25">
      <c r="A528" s="26"/>
      <c r="B528" s="138"/>
      <c r="C528" s="128"/>
      <c r="D528" s="128"/>
      <c r="E528" s="139"/>
      <c r="F528" s="170" t="s">
        <v>21</v>
      </c>
      <c r="G528" s="151"/>
      <c r="H528" s="178">
        <f>H529</f>
        <v>150000</v>
      </c>
      <c r="I528" s="316">
        <f>I529</f>
        <v>0</v>
      </c>
      <c r="J528" s="363">
        <f t="shared" si="183"/>
        <v>0</v>
      </c>
    </row>
    <row r="529" spans="1:11" s="1" customFormat="1" ht="14.25" customHeight="1" x14ac:dyDescent="0.25">
      <c r="A529" s="26"/>
      <c r="B529" s="452" t="s">
        <v>54</v>
      </c>
      <c r="C529" s="453"/>
      <c r="D529" s="453" t="s">
        <v>494</v>
      </c>
      <c r="E529" s="454" t="s">
        <v>22</v>
      </c>
      <c r="F529" s="191"/>
      <c r="G529" s="108"/>
      <c r="H529" s="290">
        <v>150000</v>
      </c>
      <c r="I529" s="312">
        <v>0</v>
      </c>
      <c r="J529" s="357">
        <f t="shared" si="183"/>
        <v>0</v>
      </c>
    </row>
    <row r="530" spans="1:11" s="13" customFormat="1" ht="30" x14ac:dyDescent="0.25">
      <c r="A530" s="24"/>
      <c r="B530" s="138"/>
      <c r="C530" s="128"/>
      <c r="D530" s="128"/>
      <c r="E530" s="139"/>
      <c r="F530" s="170" t="s">
        <v>182</v>
      </c>
      <c r="G530" s="151">
        <f>SUM(G531:G531)</f>
        <v>0</v>
      </c>
      <c r="H530" s="178">
        <f>SUM(H531:H531)</f>
        <v>5232549.96</v>
      </c>
      <c r="I530" s="316">
        <f>SUM(I531:I531)</f>
        <v>0</v>
      </c>
      <c r="J530" s="363">
        <f t="shared" si="183"/>
        <v>0</v>
      </c>
    </row>
    <row r="531" spans="1:11" s="1" customFormat="1" ht="15" customHeight="1" x14ac:dyDescent="0.25">
      <c r="A531" s="26"/>
      <c r="B531" s="452" t="s">
        <v>54</v>
      </c>
      <c r="C531" s="453"/>
      <c r="D531" s="453" t="s">
        <v>183</v>
      </c>
      <c r="E531" s="454" t="s">
        <v>22</v>
      </c>
      <c r="F531" s="191"/>
      <c r="G531" s="108"/>
      <c r="H531" s="290">
        <v>5232549.96</v>
      </c>
      <c r="I531" s="312">
        <v>0</v>
      </c>
      <c r="J531" s="357">
        <f t="shared" si="183"/>
        <v>0</v>
      </c>
    </row>
    <row r="532" spans="1:11" s="10" customFormat="1" ht="32.25" customHeight="1" x14ac:dyDescent="0.25">
      <c r="A532" s="58"/>
      <c r="B532" s="100"/>
      <c r="C532" s="95"/>
      <c r="D532" s="95"/>
      <c r="E532" s="122"/>
      <c r="F532" s="252" t="s">
        <v>240</v>
      </c>
      <c r="G532" s="116">
        <f>G533+G535+G537</f>
        <v>241420301.34999999</v>
      </c>
      <c r="H532" s="297">
        <f>H533+H535+H537</f>
        <v>241420301.34999999</v>
      </c>
      <c r="I532" s="313">
        <f>I533+I535+I537</f>
        <v>26135200.079999998</v>
      </c>
      <c r="J532" s="364">
        <f t="shared" si="183"/>
        <v>0.10825601630788453</v>
      </c>
    </row>
    <row r="533" spans="1:11" s="13" customFormat="1" ht="17.25" customHeight="1" x14ac:dyDescent="0.25">
      <c r="A533" s="24"/>
      <c r="B533" s="138"/>
      <c r="C533" s="128"/>
      <c r="D533" s="128"/>
      <c r="E533" s="139"/>
      <c r="F533" s="170" t="s">
        <v>188</v>
      </c>
      <c r="G533" s="151">
        <f>G534</f>
        <v>239765376.34999999</v>
      </c>
      <c r="H533" s="178">
        <f>H534</f>
        <v>239765376.34999999</v>
      </c>
      <c r="I533" s="316">
        <f t="shared" ref="I533" si="189">I534</f>
        <v>26135200.079999998</v>
      </c>
      <c r="J533" s="363">
        <f t="shared" si="183"/>
        <v>0.10900322839711797</v>
      </c>
    </row>
    <row r="534" spans="1:11" s="1" customFormat="1" ht="15.75" customHeight="1" x14ac:dyDescent="0.25">
      <c r="A534" s="26"/>
      <c r="B534" s="17" t="s">
        <v>178</v>
      </c>
      <c r="C534" s="14"/>
      <c r="D534" s="14" t="s">
        <v>460</v>
      </c>
      <c r="E534" s="120" t="s">
        <v>26</v>
      </c>
      <c r="F534" s="191"/>
      <c r="G534" s="108">
        <v>239765376.34999999</v>
      </c>
      <c r="H534" s="290">
        <v>239765376.34999999</v>
      </c>
      <c r="I534" s="312">
        <v>26135200.079999998</v>
      </c>
      <c r="J534" s="357">
        <f t="shared" si="183"/>
        <v>0.10900322839711797</v>
      </c>
    </row>
    <row r="535" spans="1:11" s="13" customFormat="1" ht="19.5" customHeight="1" x14ac:dyDescent="0.25">
      <c r="A535" s="24"/>
      <c r="B535" s="138"/>
      <c r="C535" s="128"/>
      <c r="D535" s="128"/>
      <c r="E535" s="139"/>
      <c r="F535" s="170" t="s">
        <v>109</v>
      </c>
      <c r="G535" s="151">
        <f>G536</f>
        <v>690000</v>
      </c>
      <c r="H535" s="178">
        <f>H536</f>
        <v>690000</v>
      </c>
      <c r="I535" s="316">
        <f t="shared" ref="I535" si="190">I536</f>
        <v>0</v>
      </c>
      <c r="J535" s="363">
        <f t="shared" si="183"/>
        <v>0</v>
      </c>
    </row>
    <row r="536" spans="1:11" s="1" customFormat="1" ht="15.75" customHeight="1" x14ac:dyDescent="0.25">
      <c r="A536" s="26"/>
      <c r="B536" s="17" t="s">
        <v>178</v>
      </c>
      <c r="C536" s="14"/>
      <c r="D536" s="14" t="s">
        <v>461</v>
      </c>
      <c r="E536" s="120" t="s">
        <v>189</v>
      </c>
      <c r="F536" s="191"/>
      <c r="G536" s="108">
        <v>690000</v>
      </c>
      <c r="H536" s="290">
        <v>690000</v>
      </c>
      <c r="I536" s="312">
        <v>0</v>
      </c>
      <c r="J536" s="357">
        <f t="shared" si="183"/>
        <v>0</v>
      </c>
    </row>
    <row r="537" spans="1:11" s="1" customFormat="1" ht="62.25" customHeight="1" x14ac:dyDescent="0.25">
      <c r="A537" s="26"/>
      <c r="B537" s="138"/>
      <c r="C537" s="128"/>
      <c r="D537" s="128"/>
      <c r="E537" s="139"/>
      <c r="F537" s="170" t="s">
        <v>186</v>
      </c>
      <c r="G537" s="151">
        <f>G538</f>
        <v>964925</v>
      </c>
      <c r="H537" s="178">
        <f>H538</f>
        <v>964925</v>
      </c>
      <c r="I537" s="316">
        <f t="shared" ref="I537" si="191">I538</f>
        <v>0</v>
      </c>
      <c r="J537" s="363">
        <f t="shared" si="183"/>
        <v>0</v>
      </c>
    </row>
    <row r="538" spans="1:11" s="1" customFormat="1" ht="12.75" customHeight="1" x14ac:dyDescent="0.25">
      <c r="A538" s="26"/>
      <c r="B538" s="17" t="s">
        <v>178</v>
      </c>
      <c r="C538" s="14"/>
      <c r="D538" s="14" t="s">
        <v>462</v>
      </c>
      <c r="E538" s="120" t="s">
        <v>26</v>
      </c>
      <c r="F538" s="182"/>
      <c r="G538" s="108">
        <v>964925</v>
      </c>
      <c r="H538" s="290">
        <v>964925</v>
      </c>
      <c r="I538" s="312">
        <v>0</v>
      </c>
      <c r="J538" s="357">
        <f t="shared" si="183"/>
        <v>0</v>
      </c>
    </row>
    <row r="539" spans="1:11" s="10" customFormat="1" ht="24.75" customHeight="1" x14ac:dyDescent="0.25">
      <c r="A539" s="58"/>
      <c r="B539" s="100"/>
      <c r="C539" s="95"/>
      <c r="D539" s="95"/>
      <c r="E539" s="122"/>
      <c r="F539" s="252" t="s">
        <v>241</v>
      </c>
      <c r="G539" s="116">
        <f t="shared" ref="G539:I539" si="192">G540</f>
        <v>558000</v>
      </c>
      <c r="H539" s="297">
        <f t="shared" si="192"/>
        <v>558000</v>
      </c>
      <c r="I539" s="313">
        <f t="shared" si="192"/>
        <v>0</v>
      </c>
      <c r="J539" s="364">
        <f t="shared" si="183"/>
        <v>0</v>
      </c>
    </row>
    <row r="540" spans="1:11" s="13" customFormat="1" ht="18" customHeight="1" x14ac:dyDescent="0.25">
      <c r="A540" s="24"/>
      <c r="B540" s="138"/>
      <c r="C540" s="128"/>
      <c r="D540" s="128"/>
      <c r="E540" s="139"/>
      <c r="F540" s="170" t="s">
        <v>190</v>
      </c>
      <c r="G540" s="151">
        <f>SUM(G541:G541)</f>
        <v>558000</v>
      </c>
      <c r="H540" s="178">
        <f>SUM(H541:H541)</f>
        <v>558000</v>
      </c>
      <c r="I540" s="316">
        <f>SUM(I541:I541)</f>
        <v>0</v>
      </c>
      <c r="J540" s="363">
        <f t="shared" si="183"/>
        <v>0</v>
      </c>
    </row>
    <row r="541" spans="1:11" s="1" customFormat="1" ht="15.75" customHeight="1" x14ac:dyDescent="0.25">
      <c r="A541" s="26"/>
      <c r="B541" s="17" t="s">
        <v>178</v>
      </c>
      <c r="C541" s="14"/>
      <c r="D541" s="14" t="s">
        <v>463</v>
      </c>
      <c r="E541" s="120" t="s">
        <v>26</v>
      </c>
      <c r="F541" s="182"/>
      <c r="G541" s="108">
        <v>558000</v>
      </c>
      <c r="H541" s="290">
        <v>558000</v>
      </c>
      <c r="I541" s="312">
        <v>0</v>
      </c>
      <c r="J541" s="357">
        <f t="shared" si="183"/>
        <v>0</v>
      </c>
      <c r="K541" s="458"/>
    </row>
    <row r="542" spans="1:11" s="10" customFormat="1" ht="34.5" customHeight="1" x14ac:dyDescent="0.25">
      <c r="A542" s="58"/>
      <c r="B542" s="100"/>
      <c r="C542" s="95"/>
      <c r="D542" s="95"/>
      <c r="E542" s="122"/>
      <c r="F542" s="252" t="s">
        <v>191</v>
      </c>
      <c r="G542" s="116">
        <f>G543</f>
        <v>2466618</v>
      </c>
      <c r="H542" s="297">
        <f>H543</f>
        <v>2466618</v>
      </c>
      <c r="I542" s="313">
        <f t="shared" ref="I542:I543" si="193">I543</f>
        <v>0</v>
      </c>
      <c r="J542" s="364">
        <f t="shared" si="183"/>
        <v>0</v>
      </c>
    </row>
    <row r="543" spans="1:11" s="13" customFormat="1" ht="30.75" customHeight="1" x14ac:dyDescent="0.25">
      <c r="A543" s="24"/>
      <c r="B543" s="138"/>
      <c r="C543" s="128"/>
      <c r="D543" s="128"/>
      <c r="E543" s="139"/>
      <c r="F543" s="170" t="s">
        <v>191</v>
      </c>
      <c r="G543" s="151">
        <f>G544</f>
        <v>2466618</v>
      </c>
      <c r="H543" s="178">
        <f>H544</f>
        <v>2466618</v>
      </c>
      <c r="I543" s="316">
        <f t="shared" si="193"/>
        <v>0</v>
      </c>
      <c r="J543" s="363">
        <f t="shared" si="183"/>
        <v>0</v>
      </c>
    </row>
    <row r="544" spans="1:11" s="1" customFormat="1" ht="15" customHeight="1" x14ac:dyDescent="0.25">
      <c r="A544" s="26"/>
      <c r="B544" s="17" t="s">
        <v>178</v>
      </c>
      <c r="C544" s="14"/>
      <c r="D544" s="14" t="s">
        <v>464</v>
      </c>
      <c r="E544" s="120" t="s">
        <v>128</v>
      </c>
      <c r="F544" s="182"/>
      <c r="G544" s="108">
        <v>2466618</v>
      </c>
      <c r="H544" s="290">
        <v>2466618</v>
      </c>
      <c r="I544" s="312">
        <v>0</v>
      </c>
      <c r="J544" s="357">
        <f t="shared" si="183"/>
        <v>0</v>
      </c>
    </row>
    <row r="545" spans="1:10" s="10" customFormat="1" ht="26.25" customHeight="1" x14ac:dyDescent="0.25">
      <c r="A545" s="58"/>
      <c r="B545" s="100"/>
      <c r="C545" s="95"/>
      <c r="D545" s="95"/>
      <c r="E545" s="122"/>
      <c r="F545" s="252" t="s">
        <v>192</v>
      </c>
      <c r="G545" s="116">
        <f>G546+G550</f>
        <v>69840731.609999999</v>
      </c>
      <c r="H545" s="297">
        <f>H546+H550+H548</f>
        <v>69972810.560000002</v>
      </c>
      <c r="I545" s="313">
        <f>I546+I550+I548</f>
        <v>0</v>
      </c>
      <c r="J545" s="364">
        <f t="shared" si="183"/>
        <v>0</v>
      </c>
    </row>
    <row r="546" spans="1:10" s="13" customFormat="1" ht="31.5" customHeight="1" x14ac:dyDescent="0.25">
      <c r="A546" s="24"/>
      <c r="B546" s="138"/>
      <c r="C546" s="128"/>
      <c r="D546" s="128"/>
      <c r="E546" s="139"/>
      <c r="F546" s="170" t="s">
        <v>182</v>
      </c>
      <c r="G546" s="151">
        <f>G547</f>
        <v>60606060.609999999</v>
      </c>
      <c r="H546" s="178">
        <f>H547</f>
        <v>60606060.609999999</v>
      </c>
      <c r="I546" s="316">
        <f t="shared" ref="I546" si="194">I547</f>
        <v>0</v>
      </c>
      <c r="J546" s="363">
        <f t="shared" si="183"/>
        <v>0</v>
      </c>
    </row>
    <row r="547" spans="1:10" s="1" customFormat="1" ht="15.75" customHeight="1" x14ac:dyDescent="0.25">
      <c r="A547" s="26"/>
      <c r="B547" s="17" t="s">
        <v>54</v>
      </c>
      <c r="C547" s="14"/>
      <c r="D547" s="14" t="s">
        <v>465</v>
      </c>
      <c r="E547" s="120" t="s">
        <v>22</v>
      </c>
      <c r="F547" s="191"/>
      <c r="G547" s="108">
        <v>60606060.609999999</v>
      </c>
      <c r="H547" s="290">
        <v>60606060.609999999</v>
      </c>
      <c r="I547" s="312">
        <v>0</v>
      </c>
      <c r="J547" s="357">
        <f t="shared" si="183"/>
        <v>0</v>
      </c>
    </row>
    <row r="548" spans="1:10" s="1" customFormat="1" ht="15.75" customHeight="1" x14ac:dyDescent="0.25">
      <c r="A548" s="26"/>
      <c r="B548" s="138"/>
      <c r="C548" s="128"/>
      <c r="D548" s="128"/>
      <c r="E548" s="139"/>
      <c r="F548" s="170" t="s">
        <v>495</v>
      </c>
      <c r="G548" s="151"/>
      <c r="H548" s="178">
        <f>H549</f>
        <v>132078.95000000001</v>
      </c>
      <c r="I548" s="316">
        <f>I549</f>
        <v>0</v>
      </c>
      <c r="J548" s="363">
        <f t="shared" si="183"/>
        <v>0</v>
      </c>
    </row>
    <row r="549" spans="1:10" s="1" customFormat="1" ht="15.75" customHeight="1" x14ac:dyDescent="0.25">
      <c r="A549" s="26"/>
      <c r="B549" s="17" t="s">
        <v>178</v>
      </c>
      <c r="C549" s="14"/>
      <c r="D549" s="14" t="s">
        <v>496</v>
      </c>
      <c r="E549" s="120" t="s">
        <v>22</v>
      </c>
      <c r="F549" s="191"/>
      <c r="G549" s="108"/>
      <c r="H549" s="290">
        <v>132078.95000000001</v>
      </c>
      <c r="I549" s="312">
        <v>0</v>
      </c>
      <c r="J549" s="357">
        <f t="shared" si="183"/>
        <v>0</v>
      </c>
    </row>
    <row r="550" spans="1:10" s="13" customFormat="1" ht="77.25" customHeight="1" x14ac:dyDescent="0.25">
      <c r="A550" s="24"/>
      <c r="B550" s="138"/>
      <c r="C550" s="128"/>
      <c r="D550" s="128"/>
      <c r="E550" s="139"/>
      <c r="F550" s="170" t="s">
        <v>315</v>
      </c>
      <c r="G550" s="151">
        <f>G551</f>
        <v>9234671</v>
      </c>
      <c r="H550" s="178">
        <f>H551</f>
        <v>9234671</v>
      </c>
      <c r="I550" s="316">
        <f t="shared" ref="I550" si="195">I551</f>
        <v>0</v>
      </c>
      <c r="J550" s="363">
        <f t="shared" si="183"/>
        <v>0</v>
      </c>
    </row>
    <row r="551" spans="1:10" s="1" customFormat="1" ht="16.5" customHeight="1" thickBot="1" x14ac:dyDescent="0.3">
      <c r="A551" s="26"/>
      <c r="B551" s="30" t="s">
        <v>178</v>
      </c>
      <c r="C551" s="31"/>
      <c r="D551" s="31" t="s">
        <v>466</v>
      </c>
      <c r="E551" s="227" t="s">
        <v>26</v>
      </c>
      <c r="F551" s="191"/>
      <c r="G551" s="112">
        <v>9234671</v>
      </c>
      <c r="H551" s="289">
        <v>9234671</v>
      </c>
      <c r="I551" s="332">
        <v>0</v>
      </c>
      <c r="J551" s="354">
        <f t="shared" si="183"/>
        <v>0</v>
      </c>
    </row>
    <row r="552" spans="1:10" s="16" customFormat="1" ht="35.25" customHeight="1" thickBot="1" x14ac:dyDescent="0.3">
      <c r="A552" s="130">
        <v>13</v>
      </c>
      <c r="B552" s="64"/>
      <c r="C552" s="65"/>
      <c r="D552" s="65"/>
      <c r="E552" s="132"/>
      <c r="F552" s="245" t="s">
        <v>281</v>
      </c>
      <c r="G552" s="104">
        <f>G553</f>
        <v>69805043.439999998</v>
      </c>
      <c r="H552" s="286">
        <f>H553</f>
        <v>79988106.809999987</v>
      </c>
      <c r="I552" s="324">
        <f>I553</f>
        <v>10173605.569999998</v>
      </c>
      <c r="J552" s="351">
        <f t="shared" si="183"/>
        <v>0.12718897815853933</v>
      </c>
    </row>
    <row r="553" spans="1:10" s="29" customFormat="1" ht="47.25" customHeight="1" x14ac:dyDescent="0.25">
      <c r="A553" s="23"/>
      <c r="B553" s="216"/>
      <c r="C553" s="213"/>
      <c r="D553" s="213"/>
      <c r="E553" s="217"/>
      <c r="F553" s="261" t="s">
        <v>242</v>
      </c>
      <c r="G553" s="215">
        <f>G554+G556+G558+G560+G563+G565+G569</f>
        <v>69805043.439999998</v>
      </c>
      <c r="H553" s="307">
        <f>H554+H556+H558+H560+H563+H565+H569+H567</f>
        <v>79988106.809999987</v>
      </c>
      <c r="I553" s="323">
        <f>I554+I556+I558+I560+I563+I565+I569+I567</f>
        <v>10173605.569999998</v>
      </c>
      <c r="J553" s="352">
        <f t="shared" si="183"/>
        <v>0.12718897815853933</v>
      </c>
    </row>
    <row r="554" spans="1:10" s="13" customFormat="1" ht="30.75" customHeight="1" x14ac:dyDescent="0.25">
      <c r="A554" s="24"/>
      <c r="B554" s="138"/>
      <c r="C554" s="128"/>
      <c r="D554" s="128"/>
      <c r="E554" s="139"/>
      <c r="F554" s="170" t="s">
        <v>193</v>
      </c>
      <c r="G554" s="151">
        <f t="shared" ref="G554:I554" si="196">SUM(G555:G555)</f>
        <v>54120504.060000002</v>
      </c>
      <c r="H554" s="178">
        <f t="shared" si="196"/>
        <v>54120504.060000002</v>
      </c>
      <c r="I554" s="316">
        <f t="shared" si="196"/>
        <v>6041421.8799999999</v>
      </c>
      <c r="J554" s="363">
        <f t="shared" si="183"/>
        <v>0.11162907635343261</v>
      </c>
    </row>
    <row r="555" spans="1:10" s="1" customFormat="1" ht="15" customHeight="1" x14ac:dyDescent="0.25">
      <c r="A555" s="26"/>
      <c r="B555" s="94" t="s">
        <v>55</v>
      </c>
      <c r="C555" s="277"/>
      <c r="D555" s="277" t="s">
        <v>467</v>
      </c>
      <c r="E555" s="278" t="s">
        <v>12</v>
      </c>
      <c r="F555" s="191"/>
      <c r="G555" s="108">
        <v>54120504.060000002</v>
      </c>
      <c r="H555" s="290">
        <v>54120504.060000002</v>
      </c>
      <c r="I555" s="312">
        <v>6041421.8799999999</v>
      </c>
      <c r="J555" s="357">
        <f t="shared" si="183"/>
        <v>0.11162907635343261</v>
      </c>
    </row>
    <row r="556" spans="1:10" s="13" customFormat="1" ht="30" x14ac:dyDescent="0.25">
      <c r="A556" s="24"/>
      <c r="B556" s="138"/>
      <c r="C556" s="128"/>
      <c r="D556" s="128"/>
      <c r="E556" s="139"/>
      <c r="F556" s="170" t="s">
        <v>152</v>
      </c>
      <c r="G556" s="151">
        <f t="shared" ref="G556:I556" si="197">SUM(G557:G557)</f>
        <v>1000000</v>
      </c>
      <c r="H556" s="178">
        <f t="shared" si="197"/>
        <v>1000000</v>
      </c>
      <c r="I556" s="316">
        <f t="shared" si="197"/>
        <v>12800</v>
      </c>
      <c r="J556" s="363">
        <f t="shared" si="183"/>
        <v>1.2800000000000001E-2</v>
      </c>
    </row>
    <row r="557" spans="1:10" s="1" customFormat="1" ht="15.75" customHeight="1" x14ac:dyDescent="0.25">
      <c r="A557" s="26"/>
      <c r="B557" s="244" t="s">
        <v>55</v>
      </c>
      <c r="C557" s="277"/>
      <c r="D557" s="277" t="s">
        <v>468</v>
      </c>
      <c r="E557" s="278" t="s">
        <v>15</v>
      </c>
      <c r="F557" s="191"/>
      <c r="G557" s="108">
        <v>1000000</v>
      </c>
      <c r="H557" s="290">
        <v>1000000</v>
      </c>
      <c r="I557" s="312">
        <v>12800</v>
      </c>
      <c r="J557" s="357">
        <f t="shared" si="183"/>
        <v>1.2800000000000001E-2</v>
      </c>
    </row>
    <row r="558" spans="1:10" s="13" customFormat="1" ht="17.25" customHeight="1" x14ac:dyDescent="0.25">
      <c r="A558" s="24"/>
      <c r="B558" s="138"/>
      <c r="C558" s="128"/>
      <c r="D558" s="128"/>
      <c r="E558" s="139"/>
      <c r="F558" s="170" t="s">
        <v>194</v>
      </c>
      <c r="G558" s="151">
        <f t="shared" ref="G558:I558" si="198">SUM(G559:G559)</f>
        <v>1000000</v>
      </c>
      <c r="H558" s="178">
        <f t="shared" si="198"/>
        <v>1000000</v>
      </c>
      <c r="I558" s="316">
        <f t="shared" si="198"/>
        <v>6782.72</v>
      </c>
      <c r="J558" s="363">
        <f t="shared" si="183"/>
        <v>6.7827199999999999E-3</v>
      </c>
    </row>
    <row r="559" spans="1:10" s="1" customFormat="1" ht="14.25" customHeight="1" x14ac:dyDescent="0.25">
      <c r="A559" s="26"/>
      <c r="B559" s="94" t="s">
        <v>55</v>
      </c>
      <c r="C559" s="277"/>
      <c r="D559" s="277" t="s">
        <v>473</v>
      </c>
      <c r="E559" s="278" t="s">
        <v>15</v>
      </c>
      <c r="F559" s="191"/>
      <c r="G559" s="108">
        <v>1000000</v>
      </c>
      <c r="H559" s="290">
        <v>1000000</v>
      </c>
      <c r="I559" s="312">
        <v>6782.72</v>
      </c>
      <c r="J559" s="357">
        <f t="shared" si="183"/>
        <v>6.7827199999999999E-3</v>
      </c>
    </row>
    <row r="560" spans="1:10" s="25" customFormat="1" ht="18.75" customHeight="1" x14ac:dyDescent="0.25">
      <c r="A560" s="48"/>
      <c r="B560" s="138"/>
      <c r="C560" s="128"/>
      <c r="D560" s="128"/>
      <c r="E560" s="139"/>
      <c r="F560" s="170" t="s">
        <v>195</v>
      </c>
      <c r="G560" s="151">
        <f t="shared" ref="G560" si="199">SUM(G562:G562)</f>
        <v>7167341.4299999997</v>
      </c>
      <c r="H560" s="178">
        <f>H561+H562</f>
        <v>17143303.259999998</v>
      </c>
      <c r="I560" s="316">
        <f>I561+I562</f>
        <v>3545124.01</v>
      </c>
      <c r="J560" s="363">
        <f t="shared" si="183"/>
        <v>0.20679351909218924</v>
      </c>
    </row>
    <row r="561" spans="1:11" s="25" customFormat="1" ht="15" customHeight="1" x14ac:dyDescent="0.25">
      <c r="A561" s="48"/>
      <c r="B561" s="94" t="s">
        <v>54</v>
      </c>
      <c r="C561" s="277"/>
      <c r="D561" s="277" t="s">
        <v>469</v>
      </c>
      <c r="E561" s="278" t="s">
        <v>15</v>
      </c>
      <c r="F561" s="191"/>
      <c r="G561" s="108">
        <v>7167341.4299999997</v>
      </c>
      <c r="H561" s="290">
        <v>10183063.369999999</v>
      </c>
      <c r="I561" s="312">
        <v>0</v>
      </c>
      <c r="J561" s="357">
        <f t="shared" ref="J561" si="200">I561/H561</f>
        <v>0</v>
      </c>
    </row>
    <row r="562" spans="1:11" s="1" customFormat="1" ht="15" customHeight="1" x14ac:dyDescent="0.25">
      <c r="A562" s="26"/>
      <c r="B562" s="94" t="s">
        <v>55</v>
      </c>
      <c r="C562" s="277"/>
      <c r="D562" s="277" t="s">
        <v>469</v>
      </c>
      <c r="E562" s="278" t="s">
        <v>15</v>
      </c>
      <c r="F562" s="191"/>
      <c r="G562" s="108">
        <v>7167341.4299999997</v>
      </c>
      <c r="H562" s="290">
        <v>6960239.8899999997</v>
      </c>
      <c r="I562" s="312">
        <v>3545124.01</v>
      </c>
      <c r="J562" s="357">
        <f t="shared" si="183"/>
        <v>0.50933934261280178</v>
      </c>
      <c r="K562" s="384"/>
    </row>
    <row r="563" spans="1:11" s="25" customFormat="1" ht="30" customHeight="1" x14ac:dyDescent="0.25">
      <c r="A563" s="48"/>
      <c r="B563" s="138"/>
      <c r="C563" s="128"/>
      <c r="D563" s="128"/>
      <c r="E563" s="139"/>
      <c r="F563" s="170" t="s">
        <v>153</v>
      </c>
      <c r="G563" s="151">
        <f t="shared" ref="G563:I563" si="201">SUM(G564:G564)</f>
        <v>420667.91</v>
      </c>
      <c r="H563" s="178">
        <f t="shared" si="201"/>
        <v>420667.91</v>
      </c>
      <c r="I563" s="316">
        <f t="shared" si="201"/>
        <v>12000</v>
      </c>
      <c r="J563" s="363">
        <f t="shared" si="183"/>
        <v>2.8526064657510959E-2</v>
      </c>
    </row>
    <row r="564" spans="1:11" s="1" customFormat="1" ht="15" customHeight="1" x14ac:dyDescent="0.25">
      <c r="A564" s="26"/>
      <c r="B564" s="94" t="s">
        <v>55</v>
      </c>
      <c r="C564" s="277"/>
      <c r="D564" s="277" t="s">
        <v>470</v>
      </c>
      <c r="E564" s="278" t="s">
        <v>15</v>
      </c>
      <c r="F564" s="191"/>
      <c r="G564" s="108">
        <v>420667.91</v>
      </c>
      <c r="H564" s="290">
        <v>420667.91</v>
      </c>
      <c r="I564" s="312">
        <v>12000</v>
      </c>
      <c r="J564" s="357">
        <f t="shared" si="183"/>
        <v>2.8526064657510959E-2</v>
      </c>
    </row>
    <row r="565" spans="1:11" s="25" customFormat="1" ht="45" customHeight="1" x14ac:dyDescent="0.25">
      <c r="A565" s="48"/>
      <c r="B565" s="138"/>
      <c r="C565" s="128"/>
      <c r="D565" s="128"/>
      <c r="E565" s="139"/>
      <c r="F565" s="170" t="s">
        <v>196</v>
      </c>
      <c r="G565" s="151">
        <f t="shared" ref="G565:I565" si="202">SUM(G566:G566)</f>
        <v>3609870.6</v>
      </c>
      <c r="H565" s="178">
        <f t="shared" si="202"/>
        <v>3609870.6</v>
      </c>
      <c r="I565" s="316">
        <f t="shared" si="202"/>
        <v>348375.42</v>
      </c>
      <c r="J565" s="363">
        <f t="shared" si="183"/>
        <v>9.6506345684523973E-2</v>
      </c>
    </row>
    <row r="566" spans="1:11" s="1" customFormat="1" ht="15.75" customHeight="1" x14ac:dyDescent="0.25">
      <c r="A566" s="26"/>
      <c r="B566" s="445" t="s">
        <v>55</v>
      </c>
      <c r="C566" s="436"/>
      <c r="D566" s="436" t="s">
        <v>471</v>
      </c>
      <c r="E566" s="438" t="s">
        <v>15</v>
      </c>
      <c r="F566" s="191"/>
      <c r="G566" s="108">
        <v>3609870.6</v>
      </c>
      <c r="H566" s="290">
        <v>3609870.6</v>
      </c>
      <c r="I566" s="312">
        <v>348375.42</v>
      </c>
      <c r="J566" s="357">
        <f t="shared" si="183"/>
        <v>9.6506345684523973E-2</v>
      </c>
    </row>
    <row r="567" spans="1:11" s="1" customFormat="1" ht="30" customHeight="1" x14ac:dyDescent="0.25">
      <c r="A567" s="26"/>
      <c r="B567" s="138"/>
      <c r="C567" s="128"/>
      <c r="D567" s="128"/>
      <c r="E567" s="139"/>
      <c r="F567" s="170" t="s">
        <v>475</v>
      </c>
      <c r="G567" s="151"/>
      <c r="H567" s="178">
        <f>H568</f>
        <v>207101.54</v>
      </c>
      <c r="I567" s="316">
        <f>I568</f>
        <v>207101.54</v>
      </c>
      <c r="J567" s="363">
        <f t="shared" si="183"/>
        <v>1</v>
      </c>
    </row>
    <row r="568" spans="1:11" s="1" customFormat="1" ht="15" customHeight="1" x14ac:dyDescent="0.25">
      <c r="A568" s="26"/>
      <c r="B568" s="445" t="s">
        <v>55</v>
      </c>
      <c r="C568" s="436"/>
      <c r="D568" s="436" t="s">
        <v>474</v>
      </c>
      <c r="E568" s="438"/>
      <c r="F568" s="385"/>
      <c r="G568" s="111"/>
      <c r="H568" s="301">
        <v>207101.54</v>
      </c>
      <c r="I568" s="312">
        <v>207101.54</v>
      </c>
      <c r="J568" s="357"/>
      <c r="K568" s="384"/>
    </row>
    <row r="569" spans="1:11" s="25" customFormat="1" ht="17.25" customHeight="1" x14ac:dyDescent="0.25">
      <c r="A569" s="48"/>
      <c r="B569" s="138"/>
      <c r="C569" s="128"/>
      <c r="D569" s="128"/>
      <c r="E569" s="139"/>
      <c r="F569" s="170" t="s">
        <v>202</v>
      </c>
      <c r="G569" s="151">
        <f>SUM(G570:G570)</f>
        <v>2486659.44</v>
      </c>
      <c r="H569" s="178">
        <f>SUM(H570:H570)</f>
        <v>2486659.44</v>
      </c>
      <c r="I569" s="316">
        <f>SUM(I570:I570)</f>
        <v>0</v>
      </c>
      <c r="J569" s="363">
        <f t="shared" si="183"/>
        <v>0</v>
      </c>
    </row>
    <row r="570" spans="1:11" s="25" customFormat="1" ht="15.75" customHeight="1" thickBot="1" x14ac:dyDescent="0.3">
      <c r="A570" s="48"/>
      <c r="B570" s="445" t="s">
        <v>55</v>
      </c>
      <c r="C570" s="436"/>
      <c r="D570" s="436" t="s">
        <v>472</v>
      </c>
      <c r="E570" s="438" t="s">
        <v>15</v>
      </c>
      <c r="F570" s="267"/>
      <c r="G570" s="149">
        <v>2486659.44</v>
      </c>
      <c r="H570" s="371">
        <v>2486659.44</v>
      </c>
      <c r="I570" s="332">
        <v>0</v>
      </c>
      <c r="J570" s="354">
        <f t="shared" si="183"/>
        <v>0</v>
      </c>
    </row>
    <row r="571" spans="1:11" s="45" customFormat="1" ht="21" customHeight="1" thickBot="1" x14ac:dyDescent="0.3">
      <c r="A571" s="425"/>
      <c r="B571" s="426"/>
      <c r="C571" s="427"/>
      <c r="D571" s="427"/>
      <c r="E571" s="427"/>
      <c r="F571" s="428" t="s">
        <v>477</v>
      </c>
      <c r="G571" s="271">
        <f>G6+G20+G46+G138+G145+G319+G387+G395+G465+G479+G486+G516+G552</f>
        <v>15004712526.08</v>
      </c>
      <c r="H571" s="372">
        <f>H6+H20+H46+H138+H145+H319+H387+H395+H465+H479+H486+H516+H552</f>
        <v>15214429314.98</v>
      </c>
      <c r="I571" s="337">
        <f>I6+I20+I46+I138+I145+I319+I387+I395+I465+I479+I486+I516+I552</f>
        <v>1388164859.6199999</v>
      </c>
      <c r="J571" s="381">
        <f>I571/H571</f>
        <v>9.1240021619031372E-2</v>
      </c>
    </row>
    <row r="572" spans="1:11" x14ac:dyDescent="0.25">
      <c r="G572" s="35"/>
      <c r="H572" s="35"/>
      <c r="I572" s="35"/>
      <c r="J572" s="35"/>
    </row>
    <row r="573" spans="1:11" ht="16.5" customHeight="1" x14ac:dyDescent="0.25">
      <c r="G573" s="35"/>
      <c r="H573" s="35"/>
      <c r="I573" s="35"/>
      <c r="J573" s="35"/>
    </row>
    <row r="574" spans="1:11" x14ac:dyDescent="0.25">
      <c r="F574" s="37" t="s">
        <v>476</v>
      </c>
      <c r="G574" s="36">
        <v>15119006440.620001</v>
      </c>
      <c r="H574" s="36">
        <v>15336353848.860001</v>
      </c>
      <c r="I574" s="36">
        <v>1397193502.0699999</v>
      </c>
      <c r="J574" s="354">
        <f>I574/H574</f>
        <v>9.1103368886722561E-2</v>
      </c>
    </row>
    <row r="575" spans="1:11" x14ac:dyDescent="0.25">
      <c r="F575" s="39" t="s">
        <v>197</v>
      </c>
      <c r="G575" s="40">
        <f>G571/G574</f>
        <v>0.99244038191339545</v>
      </c>
      <c r="H575" s="40">
        <f>H571/H574</f>
        <v>0.99204996604267426</v>
      </c>
      <c r="I575" s="40">
        <f>I571/I574</f>
        <v>0.99353801571749101</v>
      </c>
      <c r="J575" s="40"/>
    </row>
    <row r="576" spans="1:11" x14ac:dyDescent="0.25">
      <c r="G576" s="35"/>
      <c r="H576" s="35"/>
      <c r="I576" s="35"/>
      <c r="J576" s="35"/>
    </row>
    <row r="577" spans="1:10" x14ac:dyDescent="0.25">
      <c r="G577" s="35"/>
      <c r="H577" s="35"/>
      <c r="I577" s="35"/>
      <c r="J577" s="35"/>
    </row>
    <row r="578" spans="1:10" x14ac:dyDescent="0.25">
      <c r="G578" s="35"/>
      <c r="H578" s="35"/>
      <c r="I578" s="35"/>
      <c r="J578" s="35"/>
    </row>
    <row r="579" spans="1:10" s="16" customFormat="1" ht="17.25" customHeight="1" x14ac:dyDescent="0.25">
      <c r="A579" s="41" t="s">
        <v>198</v>
      </c>
      <c r="B579" s="42"/>
      <c r="C579" s="42"/>
      <c r="D579" s="42"/>
      <c r="E579" s="42"/>
      <c r="F579" s="43"/>
      <c r="J579" s="51" t="s">
        <v>252</v>
      </c>
    </row>
    <row r="582" spans="1:10" x14ac:dyDescent="0.25">
      <c r="G582" s="272">
        <v>15119006440.620001</v>
      </c>
      <c r="H582" s="272">
        <v>15336353848.860001</v>
      </c>
      <c r="I582" s="272">
        <v>1397193502.0699999</v>
      </c>
      <c r="J582" s="386"/>
    </row>
    <row r="583" spans="1:10" x14ac:dyDescent="0.25">
      <c r="G583" s="273">
        <v>114293914.54000001</v>
      </c>
      <c r="H583" s="273">
        <v>121924533.88</v>
      </c>
      <c r="I583" s="273">
        <v>9028642.4499999993</v>
      </c>
      <c r="J583" s="47"/>
    </row>
    <row r="584" spans="1:10" x14ac:dyDescent="0.25">
      <c r="G584" s="273">
        <f>G582-G583</f>
        <v>15004712526.08</v>
      </c>
      <c r="H584" s="273">
        <f>H582-H583</f>
        <v>15214429314.980001</v>
      </c>
      <c r="I584" s="273">
        <f t="shared" ref="I584" si="203">I582-I583</f>
        <v>1388164859.6199999</v>
      </c>
      <c r="J584" s="47"/>
    </row>
    <row r="585" spans="1:10" x14ac:dyDescent="0.25">
      <c r="G585" s="38">
        <f>G584-G571</f>
        <v>0</v>
      </c>
      <c r="H585" s="384">
        <f>H571-H584</f>
        <v>0</v>
      </c>
      <c r="I585" s="384">
        <f>I584-I571</f>
        <v>0</v>
      </c>
    </row>
    <row r="596" spans="1:6" s="38" customFormat="1" x14ac:dyDescent="0.25">
      <c r="A596" s="32"/>
      <c r="B596" s="33"/>
      <c r="C596" s="33"/>
      <c r="D596" s="33"/>
      <c r="E596" s="33"/>
      <c r="F596" s="34"/>
    </row>
    <row r="597" spans="1:6" s="38" customFormat="1" x14ac:dyDescent="0.25">
      <c r="A597" s="32"/>
      <c r="B597" s="33"/>
      <c r="C597" s="33"/>
      <c r="D597" s="33"/>
      <c r="E597" s="33"/>
      <c r="F597" s="34"/>
    </row>
    <row r="598" spans="1:6" s="38" customFormat="1" x14ac:dyDescent="0.25">
      <c r="A598" s="32"/>
      <c r="B598" s="33"/>
      <c r="C598" s="33"/>
      <c r="D598" s="33"/>
      <c r="E598" s="33"/>
      <c r="F598" s="34"/>
    </row>
    <row r="599" spans="1:6" s="38" customFormat="1" x14ac:dyDescent="0.25">
      <c r="A599" s="32"/>
      <c r="B599" s="33"/>
      <c r="C599" s="33"/>
      <c r="D599" s="33"/>
      <c r="E599" s="33"/>
      <c r="F599" s="34"/>
    </row>
    <row r="600" spans="1:6" s="38" customFormat="1" x14ac:dyDescent="0.25">
      <c r="A600" s="32"/>
      <c r="B600" s="33"/>
      <c r="C600" s="33"/>
      <c r="D600" s="33"/>
      <c r="E600" s="33"/>
      <c r="F600" s="34"/>
    </row>
    <row r="601" spans="1:6" s="38" customFormat="1" x14ac:dyDescent="0.25">
      <c r="A601" s="32"/>
      <c r="B601" s="33"/>
      <c r="C601" s="33"/>
      <c r="D601" s="33"/>
      <c r="E601" s="33"/>
      <c r="F601" s="34"/>
    </row>
    <row r="602" spans="1:6" s="38" customFormat="1" x14ac:dyDescent="0.25">
      <c r="A602" s="32"/>
      <c r="B602" s="33"/>
      <c r="C602" s="33"/>
      <c r="D602" s="33"/>
      <c r="E602" s="33"/>
      <c r="F602" s="34"/>
    </row>
    <row r="603" spans="1:6" s="38" customFormat="1" x14ac:dyDescent="0.25">
      <c r="A603" s="32"/>
      <c r="B603" s="33"/>
      <c r="C603" s="33"/>
      <c r="D603" s="33"/>
      <c r="E603" s="33"/>
      <c r="F603" s="34"/>
    </row>
    <row r="604" spans="1:6" s="38" customFormat="1" x14ac:dyDescent="0.25">
      <c r="A604" s="32"/>
      <c r="B604" s="33"/>
      <c r="C604" s="33"/>
      <c r="D604" s="33"/>
      <c r="E604" s="33"/>
      <c r="F604" s="34"/>
    </row>
    <row r="605" spans="1:6" s="38" customFormat="1" x14ac:dyDescent="0.25">
      <c r="A605" s="32"/>
      <c r="B605" s="33"/>
      <c r="C605" s="33"/>
      <c r="D605" s="33"/>
      <c r="E605" s="33"/>
      <c r="F605" s="34"/>
    </row>
  </sheetData>
  <mergeCells count="197">
    <mergeCell ref="B426:B427"/>
    <mergeCell ref="C426:C427"/>
    <mergeCell ref="D426:D427"/>
    <mergeCell ref="E426:E427"/>
    <mergeCell ref="B358:B360"/>
    <mergeCell ref="C358:C360"/>
    <mergeCell ref="D358:D360"/>
    <mergeCell ref="E358:E360"/>
    <mergeCell ref="B418:B419"/>
    <mergeCell ref="C418:C419"/>
    <mergeCell ref="D418:D419"/>
    <mergeCell ref="E418:E419"/>
    <mergeCell ref="B352:B354"/>
    <mergeCell ref="C352:C354"/>
    <mergeCell ref="D352:D354"/>
    <mergeCell ref="E352:E354"/>
    <mergeCell ref="B355:B357"/>
    <mergeCell ref="C355:C357"/>
    <mergeCell ref="D355:D357"/>
    <mergeCell ref="E355:E357"/>
    <mergeCell ref="B346:B348"/>
    <mergeCell ref="C346:C348"/>
    <mergeCell ref="D346:D348"/>
    <mergeCell ref="E346:E348"/>
    <mergeCell ref="B349:B351"/>
    <mergeCell ref="C349:C351"/>
    <mergeCell ref="D349:D351"/>
    <mergeCell ref="E349:E351"/>
    <mergeCell ref="B337:B338"/>
    <mergeCell ref="C337:C338"/>
    <mergeCell ref="D337:D338"/>
    <mergeCell ref="E337:E338"/>
    <mergeCell ref="B342:B344"/>
    <mergeCell ref="C342:C344"/>
    <mergeCell ref="D342:D344"/>
    <mergeCell ref="E342:E344"/>
    <mergeCell ref="B298:B300"/>
    <mergeCell ref="C298:C300"/>
    <mergeCell ref="D298:D300"/>
    <mergeCell ref="E298:E300"/>
    <mergeCell ref="B335:B336"/>
    <mergeCell ref="C335:C336"/>
    <mergeCell ref="D335:D336"/>
    <mergeCell ref="E335:E336"/>
    <mergeCell ref="B290:B292"/>
    <mergeCell ref="C290:C292"/>
    <mergeCell ref="D290:D292"/>
    <mergeCell ref="E290:E292"/>
    <mergeCell ref="B293:B295"/>
    <mergeCell ref="C293:C295"/>
    <mergeCell ref="D293:D295"/>
    <mergeCell ref="E293:E295"/>
    <mergeCell ref="B284:B286"/>
    <mergeCell ref="C284:C286"/>
    <mergeCell ref="D284:D286"/>
    <mergeCell ref="E284:E286"/>
    <mergeCell ref="B287:B289"/>
    <mergeCell ref="C287:C289"/>
    <mergeCell ref="D287:D289"/>
    <mergeCell ref="E287:E289"/>
    <mergeCell ref="B278:B280"/>
    <mergeCell ref="C278:C280"/>
    <mergeCell ref="D278:D280"/>
    <mergeCell ref="E278:E280"/>
    <mergeCell ref="B281:B283"/>
    <mergeCell ref="C281:C283"/>
    <mergeCell ref="D281:D283"/>
    <mergeCell ref="E281:E283"/>
    <mergeCell ref="B272:B274"/>
    <mergeCell ref="C272:C274"/>
    <mergeCell ref="D272:D274"/>
    <mergeCell ref="E272:E274"/>
    <mergeCell ref="B275:B277"/>
    <mergeCell ref="C275:C277"/>
    <mergeCell ref="D275:D277"/>
    <mergeCell ref="E275:E277"/>
    <mergeCell ref="B227:B228"/>
    <mergeCell ref="C227:C228"/>
    <mergeCell ref="D227:D228"/>
    <mergeCell ref="E227:E228"/>
    <mergeCell ref="B244:B245"/>
    <mergeCell ref="C244:C245"/>
    <mergeCell ref="D244:D245"/>
    <mergeCell ref="E244:E245"/>
    <mergeCell ref="B220:B221"/>
    <mergeCell ref="C220:C221"/>
    <mergeCell ref="D220:D221"/>
    <mergeCell ref="E220:E221"/>
    <mergeCell ref="B223:B225"/>
    <mergeCell ref="C223:C225"/>
    <mergeCell ref="D223:D225"/>
    <mergeCell ref="E223:E225"/>
    <mergeCell ref="B214:B215"/>
    <mergeCell ref="C214:C215"/>
    <mergeCell ref="D214:D215"/>
    <mergeCell ref="E214:E215"/>
    <mergeCell ref="B217:B218"/>
    <mergeCell ref="C217:C218"/>
    <mergeCell ref="D217:D218"/>
    <mergeCell ref="E217:E218"/>
    <mergeCell ref="B200:B201"/>
    <mergeCell ref="C200:C201"/>
    <mergeCell ref="D200:D201"/>
    <mergeCell ref="E200:E201"/>
    <mergeCell ref="B203:B204"/>
    <mergeCell ref="C203:C204"/>
    <mergeCell ref="D203:D204"/>
    <mergeCell ref="E203:E204"/>
    <mergeCell ref="B194:B195"/>
    <mergeCell ref="C194:C195"/>
    <mergeCell ref="D194:D195"/>
    <mergeCell ref="E194:E195"/>
    <mergeCell ref="B197:B198"/>
    <mergeCell ref="C197:C198"/>
    <mergeCell ref="D197:D198"/>
    <mergeCell ref="E197:E198"/>
    <mergeCell ref="B185:B187"/>
    <mergeCell ref="C185:C187"/>
    <mergeCell ref="D185:D187"/>
    <mergeCell ref="E185:E187"/>
    <mergeCell ref="B191:B192"/>
    <mergeCell ref="C191:C192"/>
    <mergeCell ref="D191:D192"/>
    <mergeCell ref="E191:E192"/>
    <mergeCell ref="B166:B167"/>
    <mergeCell ref="C166:C167"/>
    <mergeCell ref="D166:D167"/>
    <mergeCell ref="E166:E167"/>
    <mergeCell ref="B169:B170"/>
    <mergeCell ref="C169:C170"/>
    <mergeCell ref="D169:D170"/>
    <mergeCell ref="E169:E170"/>
    <mergeCell ref="B159:B160"/>
    <mergeCell ref="C159:C160"/>
    <mergeCell ref="D159:D160"/>
    <mergeCell ref="E159:E160"/>
    <mergeCell ref="B162:B164"/>
    <mergeCell ref="C162:C164"/>
    <mergeCell ref="D162:D164"/>
    <mergeCell ref="E162:E164"/>
    <mergeCell ref="B115:B117"/>
    <mergeCell ref="C115:C117"/>
    <mergeCell ref="D115:D117"/>
    <mergeCell ref="E115:E117"/>
    <mergeCell ref="B118:B120"/>
    <mergeCell ref="C118:C120"/>
    <mergeCell ref="D118:D120"/>
    <mergeCell ref="E118:E120"/>
    <mergeCell ref="B109:B111"/>
    <mergeCell ref="C109:C111"/>
    <mergeCell ref="D109:D111"/>
    <mergeCell ref="E109:E111"/>
    <mergeCell ref="B112:B114"/>
    <mergeCell ref="C112:C114"/>
    <mergeCell ref="D112:D114"/>
    <mergeCell ref="E112:E114"/>
    <mergeCell ref="B103:B105"/>
    <mergeCell ref="C103:C105"/>
    <mergeCell ref="D103:D105"/>
    <mergeCell ref="E103:E105"/>
    <mergeCell ref="B106:B108"/>
    <mergeCell ref="C106:C108"/>
    <mergeCell ref="D106:D108"/>
    <mergeCell ref="E106:E108"/>
    <mergeCell ref="B97:B99"/>
    <mergeCell ref="C97:C99"/>
    <mergeCell ref="D97:D99"/>
    <mergeCell ref="E97:E99"/>
    <mergeCell ref="B100:B102"/>
    <mergeCell ref="C100:C102"/>
    <mergeCell ref="D100:D102"/>
    <mergeCell ref="E100:E102"/>
    <mergeCell ref="B91:B93"/>
    <mergeCell ref="C91:C93"/>
    <mergeCell ref="D91:D93"/>
    <mergeCell ref="E91:E93"/>
    <mergeCell ref="B94:B96"/>
    <mergeCell ref="C94:C96"/>
    <mergeCell ref="D94:D96"/>
    <mergeCell ref="E94:E96"/>
    <mergeCell ref="B85:B87"/>
    <mergeCell ref="C85:C87"/>
    <mergeCell ref="D85:D87"/>
    <mergeCell ref="E85:E87"/>
    <mergeCell ref="B88:B90"/>
    <mergeCell ref="C88:C90"/>
    <mergeCell ref="D88:D90"/>
    <mergeCell ref="E88:E90"/>
    <mergeCell ref="A1:J1"/>
    <mergeCell ref="A2:J2"/>
    <mergeCell ref="A4:A5"/>
    <mergeCell ref="B4:E4"/>
    <mergeCell ref="F4:F5"/>
    <mergeCell ref="G4:G5"/>
    <mergeCell ref="H4:H5"/>
    <mergeCell ref="I4:I5"/>
    <mergeCell ref="J4:J5"/>
  </mergeCells>
  <printOptions horizontalCentered="1"/>
  <pageMargins left="0.15748031496062992" right="0.15748031496062992" top="0.39370078740157483" bottom="0.39370078740157483" header="0.23622047244094491" footer="0.15748031496062992"/>
  <pageSetup paperSize="9" scale="70" firstPageNumber="0" orientation="portrait" blackAndWhite="1" horizontalDpi="4294967294" verticalDpi="4294967294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108"/>
  <sheetViews>
    <sheetView tabSelected="1" zoomScaleNormal="100" workbookViewId="0">
      <pane ySplit="5" topLeftCell="A72" activePane="bottomLeft" state="frozen"/>
      <selection pane="bottomLeft" activeCell="A4" sqref="A4:A5"/>
    </sheetView>
  </sheetViews>
  <sheetFormatPr defaultRowHeight="15" x14ac:dyDescent="0.25"/>
  <cols>
    <col min="1" max="1" width="5" style="32" customWidth="1"/>
    <col min="2" max="2" width="76.5703125" style="34" customWidth="1"/>
    <col min="3" max="3" width="19.42578125" style="38" customWidth="1"/>
    <col min="4" max="4" width="19.140625" style="38" customWidth="1"/>
    <col min="5" max="5" width="19" style="38" customWidth="1"/>
  </cols>
  <sheetData>
    <row r="1" spans="1:5" s="1" customFormat="1" ht="24" customHeight="1" x14ac:dyDescent="0.25">
      <c r="A1" s="485" t="s">
        <v>321</v>
      </c>
      <c r="B1" s="485"/>
      <c r="C1" s="485"/>
      <c r="D1" s="485"/>
      <c r="E1" s="485"/>
    </row>
    <row r="2" spans="1:5" s="1" customFormat="1" ht="13.5" customHeight="1" x14ac:dyDescent="0.25">
      <c r="A2" s="486"/>
      <c r="B2" s="486"/>
      <c r="C2" s="486"/>
      <c r="D2" s="486"/>
      <c r="E2" s="486"/>
    </row>
    <row r="3" spans="1:5" s="1" customFormat="1" ht="15" customHeight="1" thickBot="1" x14ac:dyDescent="0.3">
      <c r="A3" s="2"/>
      <c r="B3" s="3"/>
      <c r="C3" s="3"/>
      <c r="D3" s="3"/>
      <c r="E3" s="424" t="s">
        <v>0</v>
      </c>
    </row>
    <row r="4" spans="1:5" s="1" customFormat="1" ht="27.75" customHeight="1" thickBot="1" x14ac:dyDescent="0.3">
      <c r="A4" s="487" t="s">
        <v>1</v>
      </c>
      <c r="B4" s="492" t="s">
        <v>323</v>
      </c>
      <c r="C4" s="539" t="s">
        <v>319</v>
      </c>
      <c r="D4" s="496" t="s">
        <v>478</v>
      </c>
      <c r="E4" s="537" t="s">
        <v>318</v>
      </c>
    </row>
    <row r="5" spans="1:5" s="6" customFormat="1" ht="24.75" customHeight="1" thickBot="1" x14ac:dyDescent="0.3">
      <c r="A5" s="488"/>
      <c r="B5" s="493"/>
      <c r="C5" s="540"/>
      <c r="D5" s="497"/>
      <c r="E5" s="538"/>
    </row>
    <row r="6" spans="1:5" s="7" customFormat="1" ht="36" customHeight="1" thickBot="1" x14ac:dyDescent="0.3">
      <c r="A6" s="389">
        <v>1</v>
      </c>
      <c r="B6" s="390" t="s">
        <v>267</v>
      </c>
      <c r="C6" s="391">
        <v>1544597621.1799998</v>
      </c>
      <c r="D6" s="392">
        <v>74730899.61999999</v>
      </c>
      <c r="E6" s="393">
        <v>4.8382114924474057E-2</v>
      </c>
    </row>
    <row r="7" spans="1:5" s="8" customFormat="1" ht="30" customHeight="1" thickBot="1" x14ac:dyDescent="0.3">
      <c r="A7" s="23"/>
      <c r="B7" s="463" t="s">
        <v>10</v>
      </c>
      <c r="C7" s="464">
        <v>100000</v>
      </c>
      <c r="D7" s="465">
        <v>0</v>
      </c>
      <c r="E7" s="466">
        <v>0</v>
      </c>
    </row>
    <row r="8" spans="1:5" s="49" customFormat="1" ht="30" customHeight="1" thickBot="1" x14ac:dyDescent="0.3">
      <c r="A8" s="57"/>
      <c r="B8" s="463" t="s">
        <v>199</v>
      </c>
      <c r="C8" s="467">
        <v>1524952488.5799999</v>
      </c>
      <c r="D8" s="468">
        <v>65282304.519999996</v>
      </c>
      <c r="E8" s="469">
        <v>4.2809402265895739E-2</v>
      </c>
    </row>
    <row r="9" spans="1:5" s="49" customFormat="1" ht="27.75" customHeight="1" thickBot="1" x14ac:dyDescent="0.3">
      <c r="A9" s="57"/>
      <c r="B9" s="463" t="s">
        <v>254</v>
      </c>
      <c r="C9" s="467">
        <v>19545132.600000001</v>
      </c>
      <c r="D9" s="468">
        <v>9448595.0999999996</v>
      </c>
      <c r="E9" s="469">
        <v>0.48342445627613695</v>
      </c>
    </row>
    <row r="10" spans="1:5" s="7" customFormat="1" ht="36" customHeight="1" thickBot="1" x14ac:dyDescent="0.3">
      <c r="A10" s="460">
        <v>2</v>
      </c>
      <c r="B10" s="461" t="s">
        <v>268</v>
      </c>
      <c r="C10" s="391">
        <v>2916921161.8999996</v>
      </c>
      <c r="D10" s="392">
        <v>68173583.359999999</v>
      </c>
      <c r="E10" s="393">
        <v>2.3371760694277269E-2</v>
      </c>
    </row>
    <row r="11" spans="1:5" s="12" customFormat="1" ht="48.75" customHeight="1" x14ac:dyDescent="0.25">
      <c r="A11" s="23"/>
      <c r="B11" s="470" t="s">
        <v>287</v>
      </c>
      <c r="C11" s="471">
        <v>475567699.62</v>
      </c>
      <c r="D11" s="465">
        <v>67579348.560000002</v>
      </c>
      <c r="E11" s="466">
        <v>0.14210247797316541</v>
      </c>
    </row>
    <row r="12" spans="1:5" s="12" customFormat="1" ht="18.75" customHeight="1" x14ac:dyDescent="0.25">
      <c r="A12" s="23"/>
      <c r="B12" s="472" t="s">
        <v>207</v>
      </c>
      <c r="C12" s="473">
        <v>5866614.9100000001</v>
      </c>
      <c r="D12" s="474">
        <v>0</v>
      </c>
      <c r="E12" s="475">
        <v>0</v>
      </c>
    </row>
    <row r="13" spans="1:5" s="6" customFormat="1" ht="24" customHeight="1" x14ac:dyDescent="0.25">
      <c r="A13" s="26"/>
      <c r="B13" s="472" t="s">
        <v>255</v>
      </c>
      <c r="C13" s="473">
        <v>915834444.45000005</v>
      </c>
      <c r="D13" s="474">
        <v>0</v>
      </c>
      <c r="E13" s="475">
        <v>0</v>
      </c>
    </row>
    <row r="14" spans="1:5" s="12" customFormat="1" ht="18.75" customHeight="1" x14ac:dyDescent="0.25">
      <c r="A14" s="23"/>
      <c r="B14" s="472" t="s">
        <v>23</v>
      </c>
      <c r="C14" s="473">
        <v>331924010.10000002</v>
      </c>
      <c r="D14" s="474">
        <v>594234.80000000005</v>
      </c>
      <c r="E14" s="475">
        <v>1.790273622631194E-3</v>
      </c>
    </row>
    <row r="15" spans="1:5" s="12" customFormat="1" ht="30" customHeight="1" x14ac:dyDescent="0.25">
      <c r="A15" s="23"/>
      <c r="B15" s="472" t="s">
        <v>24</v>
      </c>
      <c r="C15" s="473">
        <v>1131876776.6600001</v>
      </c>
      <c r="D15" s="474">
        <v>0</v>
      </c>
      <c r="E15" s="475">
        <v>0</v>
      </c>
    </row>
    <row r="16" spans="1:5" s="6" customFormat="1" ht="31.5" customHeight="1" thickBot="1" x14ac:dyDescent="0.3">
      <c r="A16" s="26"/>
      <c r="B16" s="476" t="s">
        <v>306</v>
      </c>
      <c r="C16" s="477">
        <v>55851616.159999996</v>
      </c>
      <c r="D16" s="478">
        <v>0</v>
      </c>
      <c r="E16" s="479">
        <v>0</v>
      </c>
    </row>
    <row r="17" spans="1:5" s="16" customFormat="1" ht="37.5" customHeight="1" thickBot="1" x14ac:dyDescent="0.3">
      <c r="A17" s="389">
        <v>3</v>
      </c>
      <c r="B17" s="390" t="s">
        <v>269</v>
      </c>
      <c r="C17" s="391">
        <v>601415085.21999991</v>
      </c>
      <c r="D17" s="392">
        <v>67774032.969999999</v>
      </c>
      <c r="E17" s="462">
        <v>0.11269094280401697</v>
      </c>
    </row>
    <row r="18" spans="1:5" s="12" customFormat="1" ht="45" customHeight="1" x14ac:dyDescent="0.25">
      <c r="A18" s="23"/>
      <c r="B18" s="480" t="s">
        <v>208</v>
      </c>
      <c r="C18" s="481">
        <v>2847166.91</v>
      </c>
      <c r="D18" s="465">
        <v>1080</v>
      </c>
      <c r="E18" s="466">
        <v>3.7932444220490041E-4</v>
      </c>
    </row>
    <row r="19" spans="1:5" s="12" customFormat="1" ht="62.25" customHeight="1" x14ac:dyDescent="0.25">
      <c r="A19" s="23"/>
      <c r="B19" s="472" t="s">
        <v>209</v>
      </c>
      <c r="C19" s="473">
        <v>55983785.670000002</v>
      </c>
      <c r="D19" s="474">
        <v>5962559.8899999997</v>
      </c>
      <c r="E19" s="475">
        <v>0.10650512141402316</v>
      </c>
    </row>
    <row r="20" spans="1:5" s="6" customFormat="1" ht="81" customHeight="1" x14ac:dyDescent="0.25">
      <c r="A20" s="26"/>
      <c r="B20" s="472" t="s">
        <v>483</v>
      </c>
      <c r="C20" s="473">
        <v>2850000</v>
      </c>
      <c r="D20" s="474">
        <v>0</v>
      </c>
      <c r="E20" s="475">
        <v>0</v>
      </c>
    </row>
    <row r="21" spans="1:5" s="12" customFormat="1" ht="50.25" customHeight="1" x14ac:dyDescent="0.25">
      <c r="A21" s="23"/>
      <c r="B21" s="472" t="s">
        <v>210</v>
      </c>
      <c r="C21" s="473">
        <v>83876578.629999995</v>
      </c>
      <c r="D21" s="474">
        <v>14213373.110000001</v>
      </c>
      <c r="E21" s="475">
        <v>0.16945580449458542</v>
      </c>
    </row>
    <row r="22" spans="1:5" s="12" customFormat="1" ht="34.5" customHeight="1" x14ac:dyDescent="0.25">
      <c r="A22" s="23"/>
      <c r="B22" s="472" t="s">
        <v>211</v>
      </c>
      <c r="C22" s="473">
        <v>65541564</v>
      </c>
      <c r="D22" s="474">
        <v>0</v>
      </c>
      <c r="E22" s="475">
        <v>0</v>
      </c>
    </row>
    <row r="23" spans="1:5" s="12" customFormat="1" ht="30" customHeight="1" x14ac:dyDescent="0.25">
      <c r="A23" s="23"/>
      <c r="B23" s="472" t="s">
        <v>212</v>
      </c>
      <c r="C23" s="473">
        <v>13633690</v>
      </c>
      <c r="D23" s="474">
        <v>1225671.6200000001</v>
      </c>
      <c r="E23" s="475">
        <v>8.9900211901546845E-2</v>
      </c>
    </row>
    <row r="24" spans="1:5" s="12" customFormat="1" ht="21" customHeight="1" thickBot="1" x14ac:dyDescent="0.3">
      <c r="A24" s="23"/>
      <c r="B24" s="472" t="s">
        <v>37</v>
      </c>
      <c r="C24" s="473">
        <v>14250000</v>
      </c>
      <c r="D24" s="474">
        <v>0</v>
      </c>
      <c r="E24" s="475">
        <v>0</v>
      </c>
    </row>
    <row r="25" spans="1:5" s="6" customFormat="1" ht="37.5" customHeight="1" thickBot="1" x14ac:dyDescent="0.3">
      <c r="A25" s="26"/>
      <c r="B25" s="463" t="s">
        <v>258</v>
      </c>
      <c r="C25" s="467">
        <v>324452489.37</v>
      </c>
      <c r="D25" s="468">
        <v>42254683.399999991</v>
      </c>
      <c r="E25" s="469">
        <v>0.13023380859874828</v>
      </c>
    </row>
    <row r="26" spans="1:5" s="6" customFormat="1" ht="34.5" customHeight="1" thickBot="1" x14ac:dyDescent="0.3">
      <c r="A26" s="26"/>
      <c r="B26" s="463" t="s">
        <v>27</v>
      </c>
      <c r="C26" s="467">
        <v>36179836.979999997</v>
      </c>
      <c r="D26" s="468">
        <v>4077364.95</v>
      </c>
      <c r="E26" s="469">
        <v>0.11269716202021429</v>
      </c>
    </row>
    <row r="27" spans="1:5" s="8" customFormat="1" ht="33.75" customHeight="1" thickBot="1" x14ac:dyDescent="0.3">
      <c r="A27" s="23"/>
      <c r="B27" s="463" t="s">
        <v>17</v>
      </c>
      <c r="C27" s="467">
        <v>1799973.66</v>
      </c>
      <c r="D27" s="468">
        <v>39300</v>
      </c>
      <c r="E27" s="469">
        <v>2.1833652832453115E-2</v>
      </c>
    </row>
    <row r="28" spans="1:5" s="7" customFormat="1" ht="33" customHeight="1" thickBot="1" x14ac:dyDescent="0.3">
      <c r="A28" s="389">
        <v>4</v>
      </c>
      <c r="B28" s="390" t="s">
        <v>270</v>
      </c>
      <c r="C28" s="391">
        <v>166667307.56999999</v>
      </c>
      <c r="D28" s="392">
        <v>19074725.170000002</v>
      </c>
      <c r="E28" s="393">
        <v>0.1144479109197144</v>
      </c>
    </row>
    <row r="29" spans="1:5" s="7" customFormat="1" ht="21.75" customHeight="1" thickBot="1" x14ac:dyDescent="0.3">
      <c r="A29" s="52"/>
      <c r="B29" s="470" t="s">
        <v>213</v>
      </c>
      <c r="C29" s="471">
        <v>35216336.619999997</v>
      </c>
      <c r="D29" s="465">
        <v>4230446.29</v>
      </c>
      <c r="E29" s="466">
        <v>0.12012738109725624</v>
      </c>
    </row>
    <row r="30" spans="1:5" s="12" customFormat="1" ht="32.25" customHeight="1" thickBot="1" x14ac:dyDescent="0.3">
      <c r="A30" s="23"/>
      <c r="B30" s="463" t="s">
        <v>243</v>
      </c>
      <c r="C30" s="467">
        <v>131450970.95</v>
      </c>
      <c r="D30" s="468">
        <v>14844278.880000001</v>
      </c>
      <c r="E30" s="469">
        <v>0.11292635400651638</v>
      </c>
    </row>
    <row r="31" spans="1:5" s="44" customFormat="1" ht="30" customHeight="1" thickBot="1" x14ac:dyDescent="0.3">
      <c r="A31" s="389">
        <v>5</v>
      </c>
      <c r="B31" s="390" t="s">
        <v>297</v>
      </c>
      <c r="C31" s="391">
        <v>7837310810.9499989</v>
      </c>
      <c r="D31" s="392">
        <v>943926953.86000001</v>
      </c>
      <c r="E31" s="393">
        <v>0.12044015819063605</v>
      </c>
    </row>
    <row r="32" spans="1:5" s="12" customFormat="1" ht="33" customHeight="1" x14ac:dyDescent="0.25">
      <c r="A32" s="23"/>
      <c r="B32" s="482" t="s">
        <v>215</v>
      </c>
      <c r="C32" s="481">
        <v>2552130617.5999999</v>
      </c>
      <c r="D32" s="465">
        <v>357780720.77999997</v>
      </c>
      <c r="E32" s="466">
        <v>0.14018903198475541</v>
      </c>
    </row>
    <row r="33" spans="1:5" s="12" customFormat="1" ht="32.25" customHeight="1" x14ac:dyDescent="0.25">
      <c r="A33" s="27"/>
      <c r="B33" s="472" t="s">
        <v>216</v>
      </c>
      <c r="C33" s="473">
        <v>3500614914.23</v>
      </c>
      <c r="D33" s="474">
        <v>401870605.50999999</v>
      </c>
      <c r="E33" s="475">
        <v>0.11480000381544281</v>
      </c>
    </row>
    <row r="34" spans="1:5" s="12" customFormat="1" ht="30" customHeight="1" x14ac:dyDescent="0.25">
      <c r="A34" s="23"/>
      <c r="B34" s="472" t="s">
        <v>217</v>
      </c>
      <c r="C34" s="473">
        <v>117943947.61</v>
      </c>
      <c r="D34" s="474">
        <v>17425230.25</v>
      </c>
      <c r="E34" s="475">
        <v>0.14774162305995753</v>
      </c>
    </row>
    <row r="35" spans="1:5" s="12" customFormat="1" ht="30" customHeight="1" x14ac:dyDescent="0.25">
      <c r="A35" s="23"/>
      <c r="B35" s="472" t="s">
        <v>219</v>
      </c>
      <c r="C35" s="473">
        <v>227000030.38</v>
      </c>
      <c r="D35" s="474">
        <v>23379083.199999999</v>
      </c>
      <c r="E35" s="475">
        <v>0.10299154216351079</v>
      </c>
    </row>
    <row r="36" spans="1:5" s="12" customFormat="1" ht="36.75" customHeight="1" x14ac:dyDescent="0.25">
      <c r="A36" s="23"/>
      <c r="B36" s="472" t="s">
        <v>111</v>
      </c>
      <c r="C36" s="473">
        <v>115531492.88</v>
      </c>
      <c r="D36" s="474">
        <v>8909547.9700000007</v>
      </c>
      <c r="E36" s="475">
        <v>7.7117916058214109E-2</v>
      </c>
    </row>
    <row r="37" spans="1:5" s="12" customFormat="1" ht="31.5" customHeight="1" x14ac:dyDescent="0.25">
      <c r="A37" s="23"/>
      <c r="B37" s="472" t="s">
        <v>220</v>
      </c>
      <c r="C37" s="473">
        <v>7521477.4000000004</v>
      </c>
      <c r="D37" s="474">
        <v>0</v>
      </c>
      <c r="E37" s="475">
        <v>0</v>
      </c>
    </row>
    <row r="38" spans="1:5" s="15" customFormat="1" ht="36" customHeight="1" x14ac:dyDescent="0.25">
      <c r="A38" s="26"/>
      <c r="B38" s="472" t="s">
        <v>310</v>
      </c>
      <c r="C38" s="473">
        <v>24119589.059999999</v>
      </c>
      <c r="D38" s="474">
        <v>1931340.24</v>
      </c>
      <c r="E38" s="475">
        <v>8.0073513491278364E-2</v>
      </c>
    </row>
    <row r="39" spans="1:5" s="15" customFormat="1" ht="33.75" customHeight="1" thickBot="1" x14ac:dyDescent="0.3">
      <c r="A39" s="26"/>
      <c r="B39" s="472" t="s">
        <v>298</v>
      </c>
      <c r="C39" s="473">
        <v>114179196.23</v>
      </c>
      <c r="D39" s="474">
        <v>8732786.5099999998</v>
      </c>
      <c r="E39" s="475">
        <v>7.6483166796943211E-2</v>
      </c>
    </row>
    <row r="40" spans="1:5" s="15" customFormat="1" ht="32.25" customHeight="1" thickBot="1" x14ac:dyDescent="0.3">
      <c r="A40" s="26"/>
      <c r="B40" s="463" t="s">
        <v>251</v>
      </c>
      <c r="C40" s="467">
        <v>1178269545.5599999</v>
      </c>
      <c r="D40" s="468">
        <v>123897639.40000001</v>
      </c>
      <c r="E40" s="469">
        <v>0.10515220381183218</v>
      </c>
    </row>
    <row r="41" spans="1:5" s="7" customFormat="1" ht="30" customHeight="1" thickBot="1" x14ac:dyDescent="0.3">
      <c r="A41" s="389">
        <v>6</v>
      </c>
      <c r="B41" s="390" t="s">
        <v>272</v>
      </c>
      <c r="C41" s="391">
        <v>774055471.12</v>
      </c>
      <c r="D41" s="392">
        <v>84078755.960000008</v>
      </c>
      <c r="E41" s="393">
        <v>0.10862109899997784</v>
      </c>
    </row>
    <row r="42" spans="1:5" s="8" customFormat="1" ht="32.25" customHeight="1" x14ac:dyDescent="0.25">
      <c r="A42" s="52"/>
      <c r="B42" s="472" t="s">
        <v>221</v>
      </c>
      <c r="C42" s="471">
        <v>673430337.73000002</v>
      </c>
      <c r="D42" s="465">
        <v>74898426.010000005</v>
      </c>
      <c r="E42" s="466">
        <v>0.11121926324624419</v>
      </c>
    </row>
    <row r="43" spans="1:5" s="12" customFormat="1" ht="32.25" customHeight="1" x14ac:dyDescent="0.25">
      <c r="A43" s="27"/>
      <c r="B43" s="472" t="s">
        <v>222</v>
      </c>
      <c r="C43" s="473">
        <v>63410344</v>
      </c>
      <c r="D43" s="474">
        <v>6014715</v>
      </c>
      <c r="E43" s="475">
        <v>9.4853845927724348E-2</v>
      </c>
    </row>
    <row r="44" spans="1:5" s="12" customFormat="1" ht="32.25" customHeight="1" x14ac:dyDescent="0.25">
      <c r="A44" s="23"/>
      <c r="B44" s="472" t="s">
        <v>223</v>
      </c>
      <c r="C44" s="473">
        <v>2758560</v>
      </c>
      <c r="D44" s="474">
        <v>119930</v>
      </c>
      <c r="E44" s="475">
        <v>4.3475581462792179E-2</v>
      </c>
    </row>
    <row r="45" spans="1:5" s="12" customFormat="1" ht="30" customHeight="1" x14ac:dyDescent="0.25">
      <c r="A45" s="23"/>
      <c r="B45" s="472" t="s">
        <v>224</v>
      </c>
      <c r="C45" s="473">
        <v>11339674</v>
      </c>
      <c r="D45" s="474">
        <v>1232965.56</v>
      </c>
      <c r="E45" s="475">
        <v>0.1087302474480307</v>
      </c>
    </row>
    <row r="46" spans="1:5" s="12" customFormat="1" ht="30" customHeight="1" x14ac:dyDescent="0.25">
      <c r="A46" s="27"/>
      <c r="B46" s="472" t="s">
        <v>312</v>
      </c>
      <c r="C46" s="473">
        <v>13549207.869999999</v>
      </c>
      <c r="D46" s="474">
        <v>1812719.39</v>
      </c>
      <c r="E46" s="475">
        <v>0.13378784999037732</v>
      </c>
    </row>
    <row r="47" spans="1:5" s="12" customFormat="1" ht="24" customHeight="1" thickBot="1" x14ac:dyDescent="0.3">
      <c r="A47" s="23"/>
      <c r="B47" s="472" t="s">
        <v>140</v>
      </c>
      <c r="C47" s="473">
        <v>9567347.5199999996</v>
      </c>
      <c r="D47" s="474">
        <v>0</v>
      </c>
      <c r="E47" s="475">
        <v>0</v>
      </c>
    </row>
    <row r="48" spans="1:5" s="16" customFormat="1" ht="69" customHeight="1" thickBot="1" x14ac:dyDescent="0.3">
      <c r="A48" s="389">
        <v>7</v>
      </c>
      <c r="B48" s="390" t="s">
        <v>290</v>
      </c>
      <c r="C48" s="391">
        <v>9048000</v>
      </c>
      <c r="D48" s="392">
        <v>97500</v>
      </c>
      <c r="E48" s="393">
        <v>1.0775862068965518E-2</v>
      </c>
    </row>
    <row r="49" spans="1:5" s="12" customFormat="1" ht="50.25" customHeight="1" x14ac:dyDescent="0.25">
      <c r="A49" s="448"/>
      <c r="B49" s="483" t="s">
        <v>313</v>
      </c>
      <c r="C49" s="471">
        <v>7030000</v>
      </c>
      <c r="D49" s="465">
        <v>0</v>
      </c>
      <c r="E49" s="466">
        <v>0</v>
      </c>
    </row>
    <row r="50" spans="1:5" s="12" customFormat="1" ht="30" customHeight="1" thickBot="1" x14ac:dyDescent="0.3">
      <c r="A50" s="23"/>
      <c r="B50" s="484" t="s">
        <v>230</v>
      </c>
      <c r="C50" s="471">
        <v>2018000</v>
      </c>
      <c r="D50" s="474">
        <v>97500</v>
      </c>
      <c r="E50" s="475">
        <v>4.8315163528245789E-2</v>
      </c>
    </row>
    <row r="51" spans="1:5" s="16" customFormat="1" ht="40.5" customHeight="1" thickBot="1" x14ac:dyDescent="0.3">
      <c r="A51" s="389">
        <v>8</v>
      </c>
      <c r="B51" s="390" t="s">
        <v>286</v>
      </c>
      <c r="C51" s="391">
        <v>508411001.15000004</v>
      </c>
      <c r="D51" s="392">
        <v>59242874.200000003</v>
      </c>
      <c r="E51" s="393">
        <v>0.1165255552417151</v>
      </c>
    </row>
    <row r="52" spans="1:5" s="12" customFormat="1" ht="31.5" customHeight="1" x14ac:dyDescent="0.25">
      <c r="A52" s="52"/>
      <c r="B52" s="483" t="s">
        <v>236</v>
      </c>
      <c r="C52" s="471">
        <v>142163436.33000001</v>
      </c>
      <c r="D52" s="465">
        <v>15096823.970000003</v>
      </c>
      <c r="E52" s="466">
        <v>0.10619343735442753</v>
      </c>
    </row>
    <row r="53" spans="1:5" s="12" customFormat="1" ht="31.5" customHeight="1" x14ac:dyDescent="0.25">
      <c r="A53" s="23"/>
      <c r="B53" s="472" t="s">
        <v>237</v>
      </c>
      <c r="C53" s="473">
        <v>7239584</v>
      </c>
      <c r="D53" s="474">
        <v>163781.22</v>
      </c>
      <c r="E53" s="475">
        <v>2.2623015355578441E-2</v>
      </c>
    </row>
    <row r="54" spans="1:5" s="6" customFormat="1" ht="23.25" customHeight="1" x14ac:dyDescent="0.25">
      <c r="A54" s="26"/>
      <c r="B54" s="472" t="s">
        <v>293</v>
      </c>
      <c r="C54" s="473">
        <v>11676000</v>
      </c>
      <c r="D54" s="474">
        <v>0</v>
      </c>
      <c r="E54" s="475">
        <v>0</v>
      </c>
    </row>
    <row r="55" spans="1:5" s="12" customFormat="1" ht="22.5" customHeight="1" thickBot="1" x14ac:dyDescent="0.3">
      <c r="A55" s="23"/>
      <c r="B55" s="472" t="s">
        <v>162</v>
      </c>
      <c r="C55" s="473">
        <v>114428.35999999999</v>
      </c>
      <c r="D55" s="474">
        <v>0</v>
      </c>
      <c r="E55" s="475">
        <v>0</v>
      </c>
    </row>
    <row r="56" spans="1:5" s="6" customFormat="1" ht="21" customHeight="1" thickBot="1" x14ac:dyDescent="0.3">
      <c r="A56" s="26"/>
      <c r="B56" s="463" t="s">
        <v>295</v>
      </c>
      <c r="C56" s="467">
        <v>46792022.290000007</v>
      </c>
      <c r="D56" s="468">
        <v>0</v>
      </c>
      <c r="E56" s="469">
        <v>0</v>
      </c>
    </row>
    <row r="57" spans="1:5" s="6" customFormat="1" ht="20.25" customHeight="1" thickBot="1" x14ac:dyDescent="0.3">
      <c r="A57" s="26"/>
      <c r="B57" s="463" t="s">
        <v>296</v>
      </c>
      <c r="C57" s="467">
        <v>85245672.100000009</v>
      </c>
      <c r="D57" s="468">
        <v>392217.41</v>
      </c>
      <c r="E57" s="469">
        <v>4.601024314054296E-3</v>
      </c>
    </row>
    <row r="58" spans="1:5" s="6" customFormat="1" ht="23.25" customHeight="1" thickBot="1" x14ac:dyDescent="0.3">
      <c r="A58" s="26"/>
      <c r="B58" s="463" t="s">
        <v>317</v>
      </c>
      <c r="C58" s="467">
        <v>215179858.06999999</v>
      </c>
      <c r="D58" s="468">
        <v>43590051.600000001</v>
      </c>
      <c r="E58" s="469">
        <v>0.20257496213153814</v>
      </c>
    </row>
    <row r="59" spans="1:5" s="28" customFormat="1" ht="35.25" customHeight="1" thickBot="1" x14ac:dyDescent="0.3">
      <c r="A59" s="389">
        <v>9</v>
      </c>
      <c r="B59" s="390" t="s">
        <v>282</v>
      </c>
      <c r="C59" s="391">
        <v>62100094.710000001</v>
      </c>
      <c r="D59" s="392">
        <v>6592188.3400000008</v>
      </c>
      <c r="E59" s="393">
        <v>0.10615423971226985</v>
      </c>
    </row>
    <row r="60" spans="1:5" s="12" customFormat="1" ht="36.75" customHeight="1" thickBot="1" x14ac:dyDescent="0.3">
      <c r="A60" s="23"/>
      <c r="B60" s="483" t="s">
        <v>283</v>
      </c>
      <c r="C60" s="471">
        <v>62100094.710000001</v>
      </c>
      <c r="D60" s="465">
        <v>6592188.3400000008</v>
      </c>
      <c r="E60" s="466">
        <v>0.10615423971226985</v>
      </c>
    </row>
    <row r="61" spans="1:5" s="28" customFormat="1" ht="33.75" customHeight="1" thickBot="1" x14ac:dyDescent="0.3">
      <c r="A61" s="389">
        <v>10</v>
      </c>
      <c r="B61" s="390" t="s">
        <v>288</v>
      </c>
      <c r="C61" s="391">
        <v>151164489.62</v>
      </c>
      <c r="D61" s="392">
        <v>145869</v>
      </c>
      <c r="E61" s="393">
        <v>9.6496869315464303E-4</v>
      </c>
    </row>
    <row r="62" spans="1:5" s="29" customFormat="1" ht="34.5" customHeight="1" x14ac:dyDescent="0.25">
      <c r="A62" s="52"/>
      <c r="B62" s="483" t="s">
        <v>289</v>
      </c>
      <c r="C62" s="471">
        <v>3200000</v>
      </c>
      <c r="D62" s="465">
        <v>145869</v>
      </c>
      <c r="E62" s="466">
        <v>4.5584062500000001E-2</v>
      </c>
    </row>
    <row r="63" spans="1:5" s="29" customFormat="1" ht="34.5" customHeight="1" thickBot="1" x14ac:dyDescent="0.3">
      <c r="A63" s="59"/>
      <c r="B63" s="472" t="s">
        <v>169</v>
      </c>
      <c r="C63" s="473">
        <v>147964489.62</v>
      </c>
      <c r="D63" s="474">
        <v>0</v>
      </c>
      <c r="E63" s="475">
        <v>0</v>
      </c>
    </row>
    <row r="64" spans="1:5" s="45" customFormat="1" ht="36" customHeight="1" thickBot="1" x14ac:dyDescent="0.3">
      <c r="A64" s="389">
        <v>11</v>
      </c>
      <c r="B64" s="390" t="s">
        <v>276</v>
      </c>
      <c r="C64" s="391">
        <v>136148259</v>
      </c>
      <c r="D64" s="392">
        <v>16596286.74</v>
      </c>
      <c r="E64" s="393">
        <v>0.1218986336064716</v>
      </c>
    </row>
    <row r="65" spans="1:5" s="12" customFormat="1" ht="33.75" customHeight="1" x14ac:dyDescent="0.25">
      <c r="A65" s="23"/>
      <c r="B65" s="483" t="s">
        <v>227</v>
      </c>
      <c r="C65" s="471">
        <v>17620678.199999999</v>
      </c>
      <c r="D65" s="465">
        <v>1772493.42</v>
      </c>
      <c r="E65" s="466">
        <v>0.10059166848640366</v>
      </c>
    </row>
    <row r="66" spans="1:5" s="12" customFormat="1" ht="30.75" customHeight="1" x14ac:dyDescent="0.25">
      <c r="A66" s="27"/>
      <c r="B66" s="483" t="s">
        <v>228</v>
      </c>
      <c r="C66" s="471">
        <v>300000</v>
      </c>
      <c r="D66" s="474">
        <v>23848</v>
      </c>
      <c r="E66" s="475">
        <v>7.9493333333333333E-2</v>
      </c>
    </row>
    <row r="67" spans="1:5" s="12" customFormat="1" ht="32.25" customHeight="1" x14ac:dyDescent="0.25">
      <c r="A67" s="27"/>
      <c r="B67" s="483" t="s">
        <v>211</v>
      </c>
      <c r="C67" s="471">
        <v>117331800</v>
      </c>
      <c r="D67" s="474">
        <v>14761606.32</v>
      </c>
      <c r="E67" s="475">
        <v>0.1258107888909912</v>
      </c>
    </row>
    <row r="68" spans="1:5" s="12" customFormat="1" ht="33.75" customHeight="1" thickBot="1" x14ac:dyDescent="0.3">
      <c r="A68" s="27"/>
      <c r="B68" s="483" t="s">
        <v>229</v>
      </c>
      <c r="C68" s="471">
        <v>225000</v>
      </c>
      <c r="D68" s="474">
        <v>0</v>
      </c>
      <c r="E68" s="475">
        <v>0</v>
      </c>
    </row>
    <row r="69" spans="1:5" s="12" customFormat="1" ht="24" customHeight="1" thickBot="1" x14ac:dyDescent="0.3">
      <c r="A69" s="27"/>
      <c r="B69" s="463" t="s">
        <v>171</v>
      </c>
      <c r="C69" s="467">
        <v>670780.80000000005</v>
      </c>
      <c r="D69" s="468">
        <v>38339</v>
      </c>
      <c r="E69" s="469">
        <v>5.7155780248927812E-2</v>
      </c>
    </row>
    <row r="70" spans="1:5" s="45" customFormat="1" ht="36" customHeight="1" thickBot="1" x14ac:dyDescent="0.3">
      <c r="A70" s="389">
        <v>12</v>
      </c>
      <c r="B70" s="390" t="s">
        <v>280</v>
      </c>
      <c r="C70" s="391">
        <v>426601905.75</v>
      </c>
      <c r="D70" s="392">
        <v>37557584.829999998</v>
      </c>
      <c r="E70" s="393">
        <v>8.803895229668697E-2</v>
      </c>
    </row>
    <row r="71" spans="1:5" s="10" customFormat="1" ht="35.25" customHeight="1" x14ac:dyDescent="0.25">
      <c r="A71" s="52"/>
      <c r="B71" s="483" t="s">
        <v>238</v>
      </c>
      <c r="C71" s="471">
        <v>8368848.7000000002</v>
      </c>
      <c r="D71" s="465">
        <v>896516.49</v>
      </c>
      <c r="E71" s="466">
        <v>0.10712542694194005</v>
      </c>
    </row>
    <row r="72" spans="1:5" s="10" customFormat="1" ht="32.25" customHeight="1" x14ac:dyDescent="0.25">
      <c r="A72" s="58"/>
      <c r="B72" s="472" t="s">
        <v>239</v>
      </c>
      <c r="C72" s="473">
        <v>103815327.13999999</v>
      </c>
      <c r="D72" s="474">
        <v>10525868.26</v>
      </c>
      <c r="E72" s="475">
        <v>0.10139031056373167</v>
      </c>
    </row>
    <row r="73" spans="1:5" s="10" customFormat="1" ht="32.25" customHeight="1" x14ac:dyDescent="0.25">
      <c r="A73" s="58"/>
      <c r="B73" s="472" t="s">
        <v>240</v>
      </c>
      <c r="C73" s="473">
        <v>241420301.34999999</v>
      </c>
      <c r="D73" s="474">
        <v>26135200.079999998</v>
      </c>
      <c r="E73" s="475">
        <v>0.10825601630788453</v>
      </c>
    </row>
    <row r="74" spans="1:5" s="10" customFormat="1" ht="21" customHeight="1" x14ac:dyDescent="0.25">
      <c r="A74" s="58"/>
      <c r="B74" s="472" t="s">
        <v>241</v>
      </c>
      <c r="C74" s="473">
        <v>558000</v>
      </c>
      <c r="D74" s="474">
        <v>0</v>
      </c>
      <c r="E74" s="475">
        <v>0</v>
      </c>
    </row>
    <row r="75" spans="1:5" s="10" customFormat="1" ht="31.5" customHeight="1" x14ac:dyDescent="0.25">
      <c r="A75" s="58"/>
      <c r="B75" s="472" t="s">
        <v>191</v>
      </c>
      <c r="C75" s="473">
        <v>2466618</v>
      </c>
      <c r="D75" s="474">
        <v>0</v>
      </c>
      <c r="E75" s="475">
        <v>0</v>
      </c>
    </row>
    <row r="76" spans="1:5" s="10" customFormat="1" ht="23.25" customHeight="1" thickBot="1" x14ac:dyDescent="0.3">
      <c r="A76" s="58"/>
      <c r="B76" s="472" t="s">
        <v>192</v>
      </c>
      <c r="C76" s="473">
        <v>69972810.560000002</v>
      </c>
      <c r="D76" s="474">
        <v>0</v>
      </c>
      <c r="E76" s="475">
        <v>0</v>
      </c>
    </row>
    <row r="77" spans="1:5" s="16" customFormat="1" ht="35.25" customHeight="1" thickBot="1" x14ac:dyDescent="0.3">
      <c r="A77" s="389">
        <v>13</v>
      </c>
      <c r="B77" s="390" t="s">
        <v>281</v>
      </c>
      <c r="C77" s="391">
        <v>79988106.809999987</v>
      </c>
      <c r="D77" s="392">
        <v>10173605.569999998</v>
      </c>
      <c r="E77" s="393">
        <v>0.12718897815853933</v>
      </c>
    </row>
    <row r="78" spans="1:5" s="29" customFormat="1" ht="47.25" customHeight="1" thickBot="1" x14ac:dyDescent="0.3">
      <c r="A78" s="23"/>
      <c r="B78" s="483" t="s">
        <v>242</v>
      </c>
      <c r="C78" s="471">
        <v>79988106.809999987</v>
      </c>
      <c r="D78" s="465">
        <v>10173605.569999998</v>
      </c>
      <c r="E78" s="466">
        <v>0.12718897815853933</v>
      </c>
    </row>
    <row r="79" spans="1:5" s="45" customFormat="1" ht="21" customHeight="1" thickBot="1" x14ac:dyDescent="0.3">
      <c r="A79" s="425"/>
      <c r="B79" s="390" t="s">
        <v>477</v>
      </c>
      <c r="C79" s="421">
        <v>15214429314.98</v>
      </c>
      <c r="D79" s="422">
        <v>1388164859.6199999</v>
      </c>
      <c r="E79" s="423">
        <v>9.1240021619031372E-2</v>
      </c>
    </row>
    <row r="80" spans="1:5" x14ac:dyDescent="0.25">
      <c r="C80" s="35"/>
      <c r="D80" s="35"/>
      <c r="E80" s="35"/>
    </row>
    <row r="81" spans="1:5" ht="16.5" customHeight="1" x14ac:dyDescent="0.25">
      <c r="C81" s="35"/>
      <c r="D81" s="35"/>
      <c r="E81" s="35"/>
    </row>
    <row r="82" spans="1:5" x14ac:dyDescent="0.25">
      <c r="B82" s="37" t="s">
        <v>476</v>
      </c>
      <c r="C82" s="36">
        <v>15336353848.860001</v>
      </c>
      <c r="D82" s="36">
        <v>1397193502.0699999</v>
      </c>
      <c r="E82" s="354">
        <f>D82/C82</f>
        <v>9.1103368886722561E-2</v>
      </c>
    </row>
    <row r="83" spans="1:5" x14ac:dyDescent="0.25">
      <c r="B83" s="39" t="s">
        <v>197</v>
      </c>
      <c r="C83" s="40">
        <f>C79/C82</f>
        <v>0.99204996604267426</v>
      </c>
      <c r="D83" s="40">
        <f>D79/D82</f>
        <v>0.99353801571749101</v>
      </c>
      <c r="E83" s="40"/>
    </row>
    <row r="84" spans="1:5" x14ac:dyDescent="0.25">
      <c r="C84" s="35"/>
      <c r="D84" s="35"/>
      <c r="E84" s="35"/>
    </row>
    <row r="85" spans="1:5" x14ac:dyDescent="0.25">
      <c r="C85" s="35"/>
      <c r="D85" s="35"/>
      <c r="E85" s="35"/>
    </row>
    <row r="86" spans="1:5" x14ac:dyDescent="0.25">
      <c r="C86" s="35"/>
      <c r="D86" s="35"/>
      <c r="E86" s="35"/>
    </row>
    <row r="87" spans="1:5" s="16" customFormat="1" ht="45" customHeight="1" x14ac:dyDescent="0.25">
      <c r="A87" s="41" t="s">
        <v>198</v>
      </c>
      <c r="B87" s="43"/>
      <c r="E87" s="459" t="s">
        <v>252</v>
      </c>
    </row>
    <row r="99" spans="1:2" s="38" customFormat="1" x14ac:dyDescent="0.25">
      <c r="A99" s="32"/>
      <c r="B99" s="34"/>
    </row>
    <row r="100" spans="1:2" s="38" customFormat="1" x14ac:dyDescent="0.25">
      <c r="A100" s="32"/>
      <c r="B100" s="34"/>
    </row>
    <row r="101" spans="1:2" s="38" customFormat="1" x14ac:dyDescent="0.25">
      <c r="A101" s="32"/>
      <c r="B101" s="34"/>
    </row>
    <row r="102" spans="1:2" s="38" customFormat="1" x14ac:dyDescent="0.25">
      <c r="A102" s="32"/>
      <c r="B102" s="34"/>
    </row>
    <row r="103" spans="1:2" s="38" customFormat="1" x14ac:dyDescent="0.25">
      <c r="A103" s="32"/>
      <c r="B103" s="34"/>
    </row>
    <row r="104" spans="1:2" s="38" customFormat="1" x14ac:dyDescent="0.25">
      <c r="A104" s="32"/>
      <c r="B104" s="34"/>
    </row>
    <row r="105" spans="1:2" s="38" customFormat="1" x14ac:dyDescent="0.25">
      <c r="A105" s="32"/>
      <c r="B105" s="34"/>
    </row>
    <row r="106" spans="1:2" s="38" customFormat="1" x14ac:dyDescent="0.25">
      <c r="A106" s="32"/>
      <c r="B106" s="34"/>
    </row>
    <row r="107" spans="1:2" s="38" customFormat="1" x14ac:dyDescent="0.25">
      <c r="A107" s="32"/>
      <c r="B107" s="34"/>
    </row>
    <row r="108" spans="1:2" s="38" customFormat="1" x14ac:dyDescent="0.25">
      <c r="A108" s="32"/>
      <c r="B108" s="34"/>
    </row>
  </sheetData>
  <mergeCells count="7">
    <mergeCell ref="A1:E1"/>
    <mergeCell ref="A2:E2"/>
    <mergeCell ref="A4:A5"/>
    <mergeCell ref="B4:B5"/>
    <mergeCell ref="C4:C5"/>
    <mergeCell ref="D4:D5"/>
    <mergeCell ref="E4:E5"/>
  </mergeCells>
  <printOptions horizontalCentered="1"/>
  <pageMargins left="0.15748031496062992" right="0.15748031496062992" top="0.59055118110236227" bottom="0.39370078740157483" header="0.23622047244094491" footer="0.15748031496062992"/>
  <pageSetup paperSize="9" scale="70" firstPageNumber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01.02.23</vt:lpstr>
      <vt:lpstr>01.02.23_КЭ</vt:lpstr>
      <vt:lpstr>01.03.23</vt:lpstr>
      <vt:lpstr>01.03.23_КЭ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2023-03-09T11:23:12Z</cp:lastPrinted>
  <dcterms:created xsi:type="dcterms:W3CDTF">2021-11-12T06:05:31Z</dcterms:created>
  <dcterms:modified xsi:type="dcterms:W3CDTF">2023-03-20T06:27:23Z</dcterms:modified>
</cp:coreProperties>
</file>