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2330"/>
  </bookViews>
  <sheets>
    <sheet name="Расходы по РЗ,Пр" sheetId="1" r:id="rId1"/>
  </sheets>
  <definedNames>
    <definedName name="_xlnm.Print_Titles" localSheetId="0">'Расходы по РЗ,Пр'!$6:$7</definedName>
  </definedNames>
  <calcPr calcId="145621"/>
</workbook>
</file>

<file path=xl/calcChain.xml><?xml version="1.0" encoding="utf-8"?>
<calcChain xmlns="http://schemas.openxmlformats.org/spreadsheetml/2006/main">
  <c r="H46" i="1" l="1"/>
  <c r="H56" i="1" l="1"/>
  <c r="G56" i="1"/>
  <c r="G55" i="1" s="1"/>
  <c r="K55" i="1"/>
  <c r="J55" i="1"/>
  <c r="H55" i="1"/>
  <c r="F55" i="1"/>
  <c r="E55" i="1"/>
  <c r="D55" i="1"/>
  <c r="C55" i="1"/>
  <c r="H54" i="1"/>
  <c r="G54" i="1"/>
  <c r="H53" i="1"/>
  <c r="G53" i="1"/>
  <c r="G52" i="1"/>
  <c r="E52" i="1"/>
  <c r="H52" i="1" s="1"/>
  <c r="H50" i="1" s="1"/>
  <c r="H51" i="1"/>
  <c r="G51" i="1"/>
  <c r="G50" i="1" s="1"/>
  <c r="K50" i="1"/>
  <c r="J50" i="1"/>
  <c r="F50" i="1"/>
  <c r="E50" i="1"/>
  <c r="D50" i="1"/>
  <c r="C50" i="1"/>
  <c r="G49" i="1"/>
  <c r="E49" i="1"/>
  <c r="H49" i="1" s="1"/>
  <c r="G48" i="1"/>
  <c r="E48" i="1"/>
  <c r="H48" i="1" s="1"/>
  <c r="G47" i="1"/>
  <c r="E47" i="1"/>
  <c r="H47" i="1" s="1"/>
  <c r="H45" i="1" s="1"/>
  <c r="G46" i="1"/>
  <c r="E46" i="1"/>
  <c r="E45" i="1" s="1"/>
  <c r="K45" i="1"/>
  <c r="J45" i="1"/>
  <c r="F45" i="1"/>
  <c r="D45" i="1"/>
  <c r="C45" i="1"/>
  <c r="H44" i="1"/>
  <c r="G44" i="1"/>
  <c r="H43" i="1"/>
  <c r="H42" i="1" s="1"/>
  <c r="G43" i="1"/>
  <c r="K42" i="1"/>
  <c r="J42" i="1"/>
  <c r="G42" i="1"/>
  <c r="F42" i="1"/>
  <c r="E42" i="1"/>
  <c r="D42" i="1"/>
  <c r="C42" i="1"/>
  <c r="G41" i="1"/>
  <c r="E41" i="1"/>
  <c r="H41" i="1" s="1"/>
  <c r="G40" i="1"/>
  <c r="E40" i="1"/>
  <c r="H40" i="1" s="1"/>
  <c r="H39" i="1"/>
  <c r="G39" i="1"/>
  <c r="G35" i="1" s="1"/>
  <c r="G38" i="1"/>
  <c r="E38" i="1"/>
  <c r="H38" i="1" s="1"/>
  <c r="G37" i="1"/>
  <c r="E37" i="1"/>
  <c r="H37" i="1" s="1"/>
  <c r="G36" i="1"/>
  <c r="E36" i="1"/>
  <c r="H36" i="1" s="1"/>
  <c r="H35" i="1" s="1"/>
  <c r="K35" i="1"/>
  <c r="J35" i="1"/>
  <c r="F35" i="1"/>
  <c r="D35" i="1"/>
  <c r="C35" i="1"/>
  <c r="H34" i="1"/>
  <c r="H33" i="1" s="1"/>
  <c r="G34" i="1"/>
  <c r="K33" i="1"/>
  <c r="J33" i="1"/>
  <c r="G33" i="1"/>
  <c r="F33" i="1"/>
  <c r="E33" i="1"/>
  <c r="D33" i="1"/>
  <c r="C33" i="1"/>
  <c r="G32" i="1"/>
  <c r="E32" i="1"/>
  <c r="H32" i="1" s="1"/>
  <c r="G31" i="1"/>
  <c r="E31" i="1"/>
  <c r="H31" i="1" s="1"/>
  <c r="G30" i="1"/>
  <c r="E30" i="1"/>
  <c r="H30" i="1" s="1"/>
  <c r="H29" i="1"/>
  <c r="G29" i="1"/>
  <c r="K28" i="1"/>
  <c r="J28" i="1"/>
  <c r="G28" i="1"/>
  <c r="F28" i="1"/>
  <c r="E28" i="1"/>
  <c r="D28" i="1"/>
  <c r="C28" i="1"/>
  <c r="G27" i="1"/>
  <c r="E27" i="1"/>
  <c r="H27" i="1" s="1"/>
  <c r="H22" i="1" s="1"/>
  <c r="H26" i="1"/>
  <c r="G26" i="1"/>
  <c r="H25" i="1"/>
  <c r="G25" i="1"/>
  <c r="H24" i="1"/>
  <c r="G24" i="1"/>
  <c r="H23" i="1"/>
  <c r="G23" i="1"/>
  <c r="G22" i="1" s="1"/>
  <c r="K22" i="1"/>
  <c r="J22" i="1"/>
  <c r="F22" i="1"/>
  <c r="D22" i="1"/>
  <c r="C22" i="1"/>
  <c r="H21" i="1"/>
  <c r="G21" i="1"/>
  <c r="H20" i="1"/>
  <c r="G20" i="1"/>
  <c r="H19" i="1"/>
  <c r="G19" i="1"/>
  <c r="G18" i="1" s="1"/>
  <c r="K18" i="1"/>
  <c r="J18" i="1"/>
  <c r="H18" i="1"/>
  <c r="F18" i="1"/>
  <c r="E18" i="1"/>
  <c r="D18" i="1"/>
  <c r="C18" i="1"/>
  <c r="H17" i="1"/>
  <c r="G17" i="1"/>
  <c r="G16" i="1" s="1"/>
  <c r="K16" i="1"/>
  <c r="J16" i="1"/>
  <c r="H16" i="1"/>
  <c r="F16" i="1"/>
  <c r="E16" i="1"/>
  <c r="D16" i="1"/>
  <c r="C16" i="1"/>
  <c r="G15" i="1"/>
  <c r="E15" i="1"/>
  <c r="H15" i="1" s="1"/>
  <c r="H14" i="1"/>
  <c r="G14" i="1"/>
  <c r="G13" i="1"/>
  <c r="E13" i="1"/>
  <c r="H13" i="1" s="1"/>
  <c r="H12" i="1"/>
  <c r="G12" i="1"/>
  <c r="H11" i="1"/>
  <c r="G11" i="1"/>
  <c r="H10" i="1"/>
  <c r="G10" i="1"/>
  <c r="G9" i="1"/>
  <c r="E9" i="1"/>
  <c r="H9" i="1" s="1"/>
  <c r="K8" i="1"/>
  <c r="K57" i="1" s="1"/>
  <c r="J8" i="1"/>
  <c r="G8" i="1"/>
  <c r="F8" i="1"/>
  <c r="E8" i="1"/>
  <c r="D8" i="1"/>
  <c r="C8" i="1"/>
  <c r="C57" i="1" s="1"/>
  <c r="H28" i="1" l="1"/>
  <c r="D57" i="1"/>
  <c r="F57" i="1"/>
  <c r="I54" i="1" s="1"/>
  <c r="J57" i="1"/>
  <c r="H8" i="1"/>
  <c r="H57" i="1" s="1"/>
  <c r="E35" i="1"/>
  <c r="G45" i="1"/>
  <c r="G57" i="1" s="1"/>
  <c r="I56" i="1"/>
  <c r="I52" i="1"/>
  <c r="I49" i="1"/>
  <c r="I47" i="1"/>
  <c r="I44" i="1"/>
  <c r="I38" i="1"/>
  <c r="I36" i="1"/>
  <c r="I33" i="1"/>
  <c r="I17" i="1"/>
  <c r="I16" i="1" s="1"/>
  <c r="I11" i="1"/>
  <c r="I8" i="1"/>
  <c r="I43" i="1"/>
  <c r="I40" i="1"/>
  <c r="I34" i="1"/>
  <c r="I31" i="1"/>
  <c r="I29" i="1"/>
  <c r="I26" i="1"/>
  <c r="I20" i="1"/>
  <c r="I12" i="1"/>
  <c r="I28" i="1"/>
  <c r="I21" i="1"/>
  <c r="I15" i="1"/>
  <c r="I18" i="1"/>
  <c r="I45" i="1"/>
  <c r="I55" i="1"/>
  <c r="E22" i="1"/>
  <c r="E57" i="1" s="1"/>
  <c r="I50" i="1" l="1"/>
  <c r="I22" i="1"/>
  <c r="I19" i="1"/>
  <c r="I25" i="1"/>
  <c r="I10" i="1"/>
  <c r="I13" i="1"/>
  <c r="I24" i="1"/>
  <c r="I27" i="1"/>
  <c r="I30" i="1"/>
  <c r="I32" i="1"/>
  <c r="I39" i="1"/>
  <c r="I41" i="1"/>
  <c r="I53" i="1"/>
  <c r="I9" i="1"/>
  <c r="I14" i="1"/>
  <c r="I23" i="1"/>
  <c r="I35" i="1"/>
  <c r="I37" i="1"/>
  <c r="I42" i="1"/>
  <c r="I46" i="1"/>
  <c r="I48" i="1"/>
  <c r="I51" i="1"/>
</calcChain>
</file>

<file path=xl/sharedStrings.xml><?xml version="1.0" encoding="utf-8"?>
<sst xmlns="http://schemas.openxmlformats.org/spreadsheetml/2006/main" count="111" uniqueCount="111">
  <si>
    <t>Сведения о расходах  городского округа город Брянск по разделам и подразделам классификации расходов бюджета на 2023 год и на плановый период 2024 и 2025 годов в сравнении с ожидаемым исполнением за 2022 год и отчетом за 2021 год</t>
  </si>
  <si>
    <t>Наименование показателя</t>
  </si>
  <si>
    <t>РзПз</t>
  </si>
  <si>
    <t>2021 год факт</t>
  </si>
  <si>
    <t>2022 год</t>
  </si>
  <si>
    <t>2022 год (оценка)</t>
  </si>
  <si>
    <t>отклонение от исполнения 2021 года</t>
  </si>
  <si>
    <t>отклонение от оценки исполнения 2022 года</t>
  </si>
  <si>
    <t>Доля в общем объеме расходов</t>
  </si>
  <si>
    <t>2024 год</t>
  </si>
  <si>
    <t>2025 год</t>
  </si>
  <si>
    <t>первоначальный</t>
  </si>
  <si>
    <t xml:space="preserve">    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</si>
  <si>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</si>
  <si>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</si>
  <si>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</si>
  <si>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</si>
  <si>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</si>
  <si>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</si>
  <si>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</si>
  <si>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</si>
  <si>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</si>
  <si>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</si>
  <si>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</si>
  <si>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</si>
  <si>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</si>
  <si>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</si>
  <si>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</si>
  <si>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 xml:space="preserve">    НАЦИОНАЛЬНАЯ ОБОРОНА</t>
  </si>
  <si>
    <t>0200</t>
  </si>
  <si>
    <t>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</si>
  <si>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</si>
  <si>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</si>
  <si>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</si>
  <si>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Гражданская оборона </t>
  </si>
  <si>
    <t>0309</t>
  </si>
  <si>
    <t xml:space="preserve">Защита населения и территории от чрезвычайных ситуаций природного и техногенного характера, пожарная безопасность </t>
  </si>
  <si>
    <t>0310</t>
  </si>
  <si>
    <t>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</si>
  <si>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</si>
  <si>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</si>
  <si>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</si>
  <si>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>Сельское хозяйство и рыболовство</t>
  </si>
  <si>
    <t>0405</t>
  </si>
  <si>
    <t>Водное хозяйство</t>
  </si>
  <si>
    <t>0406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</si>
  <si>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</si>
  <si>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</si>
  <si>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</si>
  <si>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</si>
  <si>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</si>
  <si>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</si>
  <si>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</si>
  <si>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</si>
  <si>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</si>
  <si>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</si>
  <si>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</si>
  <si>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</si>
  <si>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</si>
  <si>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</si>
  <si>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</si>
  <si>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</si>
  <si>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 xml:space="preserve">     ОХРАНА ОКРУЖАЮЩЕЙ СРЕДЫ</t>
  </si>
  <si>
    <t>0600</t>
  </si>
  <si>
    <t>Другие вопросы в области охраны окружающей среды</t>
  </si>
  <si>
    <t>0605</t>
  </si>
  <si>
    <t xml:space="preserve">    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</si>
  <si>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</si>
  <si>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</si>
  <si>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</si>
  <si>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</si>
  <si>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</si>
  <si>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</si>
  <si>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</si>
  <si>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</si>
  <si>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</si>
  <si>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</si>
  <si>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</si>
  <si>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</si>
  <si>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</si>
  <si>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 xml:space="preserve">    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</si>
  <si>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</si>
  <si>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</si>
  <si>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</si>
  <si>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</si>
  <si>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</si>
  <si>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 xml:space="preserve">    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</si>
  <si>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</si>
  <si>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</si>
  <si>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</si>
  <si>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</si>
  <si>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</si>
  <si>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</si>
  <si>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</si>
  <si>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</si>
  <si>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</si>
  <si>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 xml:space="preserve">    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</si>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</sst>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b/>
      <sz val="12"/>
      <color rgb="FF000000"/>
      <name val="Arial Cyr"/>
      <family val="2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2">
    <xf numFmtId="0" fontId="0" fillId="0" borderId="0"/>
    <xf numFmtId="0" fontId="1" fillId="0" borderId="0">
      <alignment wrapText="1"/>
    </xf>
    <xf numFmtId="0" fontId="1" fillId="0" borderId="0"/>
    <xf numFmtId="0" fontId="5" fillId="0" borderId="0">
      <alignment horizontal="center" wrapText="1"/>
    </xf>
    <xf numFmtId="0" fontId="5" fillId="0" borderId="0">
      <alignment horizontal="center"/>
    </xf>
    <xf numFmtId="0" fontId="1" fillId="0" borderId="0">
      <alignment horizontal="right"/>
    </xf>
    <xf numFmtId="0" fontId="1" fillId="0" borderId="1">
      <alignment horizontal="center" vertical="center" wrapText="1"/>
    </xf>
    <xf numFmtId="0" fontId="10" fillId="0" borderId="1">
      <alignment vertical="top" wrapText="1"/>
    </xf>
    <xf numFmtId="49" fontId="1" fillId="0" borderId="1">
      <alignment horizontal="center" vertical="top" shrinkToFit="1"/>
    </xf>
    <xf numFmtId="4" fontId="10" fillId="5" borderId="1">
      <alignment horizontal="right" vertical="top" shrinkToFit="1"/>
    </xf>
    <xf numFmtId="10" fontId="10" fillId="2" borderId="1">
      <alignment horizontal="right" vertical="top" shrinkToFit="1"/>
    </xf>
    <xf numFmtId="0" fontId="10" fillId="0" borderId="1">
      <alignment horizontal="left"/>
    </xf>
    <xf numFmtId="4" fontId="10" fillId="2" borderId="1">
      <alignment horizontal="right" vertical="top" shrinkToFit="1"/>
    </xf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6" borderId="0"/>
    <xf numFmtId="0" fontId="1" fillId="6" borderId="6"/>
    <xf numFmtId="0" fontId="1" fillId="6" borderId="7"/>
    <xf numFmtId="49" fontId="1" fillId="0" borderId="1">
      <alignment horizontal="left" vertical="top" wrapText="1" indent="2"/>
    </xf>
    <xf numFmtId="4" fontId="1" fillId="0" borderId="1">
      <alignment horizontal="right" vertical="top" shrinkToFit="1"/>
    </xf>
    <xf numFmtId="10" fontId="1" fillId="0" borderId="1">
      <alignment horizontal="right" vertical="top" shrinkToFit="1"/>
    </xf>
    <xf numFmtId="0" fontId="1" fillId="6" borderId="7">
      <alignment shrinkToFit="1"/>
    </xf>
    <xf numFmtId="0" fontId="1" fillId="6" borderId="8"/>
    <xf numFmtId="0" fontId="1" fillId="0" borderId="0">
      <alignment horizontal="left" wrapText="1"/>
    </xf>
    <xf numFmtId="10" fontId="10" fillId="5" borderId="1">
      <alignment horizontal="right" vertical="top" shrinkToFit="1"/>
    </xf>
    <xf numFmtId="0" fontId="1" fillId="6" borderId="7">
      <alignment horizontal="center"/>
    </xf>
    <xf numFmtId="0" fontId="1" fillId="6" borderId="7">
      <alignment horizontal="left"/>
    </xf>
    <xf numFmtId="0" fontId="1" fillId="6" borderId="8">
      <alignment horizontal="center"/>
    </xf>
    <xf numFmtId="0" fontId="1" fillId="6" borderId="8">
      <alignment horizontal="left"/>
    </xf>
  </cellStyleXfs>
  <cellXfs count="58">
    <xf numFmtId="0" fontId="0" fillId="0" borderId="0" xfId="0"/>
    <xf numFmtId="0" fontId="2" fillId="0" borderId="0" xfId="2" applyNumberFormat="1" applyFont="1" applyProtection="1"/>
    <xf numFmtId="0" fontId="2" fillId="0" borderId="0" xfId="2" applyNumberFormat="1" applyFont="1" applyAlignment="1" applyProtection="1">
      <alignment horizontal="center" vertical="center"/>
    </xf>
    <xf numFmtId="0" fontId="3" fillId="0" borderId="0" xfId="0" applyFont="1" applyProtection="1">
      <protection locked="0"/>
    </xf>
    <xf numFmtId="0" fontId="4" fillId="0" borderId="0" xfId="2" applyNumberFormat="1" applyFont="1" applyProtection="1"/>
    <xf numFmtId="0" fontId="7" fillId="0" borderId="2" xfId="6" applyNumberFormat="1" applyFont="1" applyBorder="1" applyAlignment="1" applyProtection="1">
      <alignment horizontal="center" vertical="center" wrapText="1"/>
    </xf>
    <xf numFmtId="0" fontId="8" fillId="0" borderId="0" xfId="0" applyFont="1" applyProtection="1">
      <protection locked="0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11" fillId="4" borderId="1" xfId="7" applyNumberFormat="1" applyFont="1" applyFill="1" applyProtection="1">
      <alignment vertical="top" wrapText="1"/>
    </xf>
    <xf numFmtId="49" fontId="2" fillId="4" borderId="1" xfId="8" applyNumberFormat="1" applyFont="1" applyFill="1" applyAlignment="1" applyProtection="1">
      <alignment horizontal="center" vertical="center" shrinkToFit="1"/>
    </xf>
    <xf numFmtId="4" fontId="11" fillId="4" borderId="1" xfId="9" applyNumberFormat="1" applyFont="1" applyFill="1" applyAlignment="1" applyProtection="1">
      <alignment horizontal="right" vertical="center" shrinkToFit="1"/>
    </xf>
    <xf numFmtId="0" fontId="8" fillId="0" borderId="4" xfId="0" applyFont="1" applyFill="1" applyBorder="1" applyAlignment="1">
      <alignment wrapText="1"/>
    </xf>
    <xf numFmtId="49" fontId="2" fillId="0" borderId="1" xfId="8" applyNumberFormat="1" applyFont="1" applyAlignment="1" applyProtection="1">
      <alignment horizontal="center" vertical="center" shrinkToFit="1"/>
    </xf>
    <xf numFmtId="4" fontId="12" fillId="0" borderId="1" xfId="9" applyNumberFormat="1" applyFont="1" applyFill="1" applyAlignment="1" applyProtection="1">
      <alignment horizontal="right" vertical="center" shrinkToFit="1"/>
    </xf>
    <xf numFmtId="4" fontId="12" fillId="0" borderId="1" xfId="0" applyNumberFormat="1" applyFont="1" applyFill="1" applyBorder="1" applyAlignment="1">
      <alignment horizontal="right" vertical="center" wrapText="1"/>
    </xf>
    <xf numFmtId="4" fontId="12" fillId="3" borderId="1" xfId="9" applyNumberFormat="1" applyFont="1" applyFill="1" applyAlignment="1" applyProtection="1">
      <alignment horizontal="right" vertical="center" shrinkToFit="1"/>
    </xf>
    <xf numFmtId="4" fontId="13" fillId="3" borderId="1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left" wrapText="1"/>
    </xf>
    <xf numFmtId="49" fontId="7" fillId="4" borderId="1" xfId="8" applyNumberFormat="1" applyFont="1" applyFill="1" applyAlignment="1" applyProtection="1">
      <alignment horizontal="center" vertical="center" shrinkToFit="1"/>
    </xf>
    <xf numFmtId="0" fontId="11" fillId="3" borderId="1" xfId="10" applyNumberFormat="1" applyFont="1" applyFill="1" applyAlignment="1" applyProtection="1">
      <alignment vertical="top" wrapText="1"/>
    </xf>
    <xf numFmtId="0" fontId="11" fillId="0" borderId="1" xfId="7" applyNumberFormat="1" applyFont="1" applyProtection="1">
      <alignment vertical="top" wrapText="1"/>
    </xf>
    <xf numFmtId="49" fontId="2" fillId="0" borderId="2" xfId="8" applyNumberFormat="1" applyFont="1" applyBorder="1" applyAlignment="1" applyProtection="1">
      <alignment horizontal="center" vertical="center" shrinkToFit="1"/>
    </xf>
    <xf numFmtId="4" fontId="11" fillId="4" borderId="2" xfId="9" applyNumberFormat="1" applyFont="1" applyFill="1" applyBorder="1" applyAlignment="1" applyProtection="1">
      <alignment horizontal="right" vertical="center" shrinkToFit="1"/>
    </xf>
    <xf numFmtId="4" fontId="12" fillId="0" borderId="5" xfId="9" applyNumberFormat="1" applyFont="1" applyFill="1" applyBorder="1" applyAlignment="1" applyProtection="1">
      <alignment horizontal="right" vertical="center" shrinkToFit="1"/>
    </xf>
    <xf numFmtId="4" fontId="12" fillId="0" borderId="4" xfId="9" applyNumberFormat="1" applyFont="1" applyFill="1" applyBorder="1" applyAlignment="1" applyProtection="1">
      <alignment horizontal="right" vertical="center" shrinkToFit="1"/>
    </xf>
    <xf numFmtId="4" fontId="0" fillId="3" borderId="4" xfId="0" applyNumberFormat="1" applyFont="1" applyFill="1" applyBorder="1" applyAlignment="1">
      <alignment vertical="top" wrapText="1"/>
    </xf>
    <xf numFmtId="4" fontId="12" fillId="0" borderId="4" xfId="0" applyNumberFormat="1" applyFont="1" applyFill="1" applyBorder="1" applyAlignment="1">
      <alignment horizontal="right" vertical="center" wrapText="1"/>
    </xf>
    <xf numFmtId="0" fontId="11" fillId="4" borderId="1" xfId="7" applyNumberFormat="1" applyFont="1" applyFill="1" applyAlignment="1" applyProtection="1">
      <alignment horizontal="left" vertical="center" wrapText="1"/>
    </xf>
    <xf numFmtId="0" fontId="3" fillId="0" borderId="4" xfId="0" applyFont="1" applyFill="1" applyBorder="1" applyAlignment="1">
      <alignment horizontal="left" wrapText="1"/>
    </xf>
    <xf numFmtId="4" fontId="11" fillId="4" borderId="3" xfId="9" applyNumberFormat="1" applyFont="1" applyFill="1" applyBorder="1" applyAlignment="1" applyProtection="1">
      <alignment horizontal="right" vertical="center" shrinkToFit="1"/>
    </xf>
    <xf numFmtId="4" fontId="13" fillId="0" borderId="1" xfId="0" applyNumberFormat="1" applyFont="1" applyFill="1" applyBorder="1" applyAlignment="1">
      <alignment horizontal="right" vertical="center" wrapText="1"/>
    </xf>
    <xf numFmtId="4" fontId="11" fillId="2" borderId="1" xfId="12" applyNumberFormat="1" applyFont="1" applyAlignment="1" applyProtection="1">
      <alignment horizontal="right" vertical="center" shrinkToFit="1"/>
    </xf>
    <xf numFmtId="0" fontId="2" fillId="0" borderId="0" xfId="2" applyNumberFormat="1" applyFont="1" applyAlignment="1" applyProtection="1">
      <alignment vertical="center"/>
    </xf>
    <xf numFmtId="4" fontId="2" fillId="0" borderId="0" xfId="2" applyNumberFormat="1" applyFont="1" applyProtection="1"/>
    <xf numFmtId="4" fontId="2" fillId="0" borderId="0" xfId="2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  <protection locked="0"/>
    </xf>
    <xf numFmtId="4" fontId="3" fillId="0" borderId="0" xfId="0" applyNumberFormat="1" applyFont="1" applyProtection="1">
      <protection locked="0"/>
    </xf>
    <xf numFmtId="4" fontId="3" fillId="3" borderId="0" xfId="0" applyNumberFormat="1" applyFont="1" applyFill="1" applyProtection="1">
      <protection locked="0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7" fillId="0" borderId="2" xfId="6" applyNumberFormat="1" applyFont="1" applyBorder="1" applyAlignment="1" applyProtection="1">
      <alignment horizontal="center" vertical="center" wrapText="1"/>
    </xf>
    <xf numFmtId="0" fontId="7" fillId="0" borderId="3" xfId="6" applyNumberFormat="1" applyFont="1" applyBorder="1" applyAlignment="1" applyProtection="1">
      <alignment horizontal="center" vertical="center" wrapText="1"/>
    </xf>
    <xf numFmtId="0" fontId="7" fillId="0" borderId="1" xfId="6" applyNumberFormat="1" applyFont="1" applyBorder="1" applyProtection="1">
      <alignment horizontal="center" vertical="center" wrapText="1"/>
    </xf>
    <xf numFmtId="0" fontId="7" fillId="0" borderId="1" xfId="6" applyFont="1" applyBorder="1">
      <alignment horizontal="center" vertical="center" wrapText="1"/>
    </xf>
    <xf numFmtId="0" fontId="7" fillId="0" borderId="1" xfId="11" applyNumberFormat="1" applyFont="1" applyBorder="1" applyProtection="1">
      <alignment horizontal="left"/>
    </xf>
    <xf numFmtId="0" fontId="7" fillId="0" borderId="1" xfId="11" applyFont="1" applyBorder="1">
      <alignment horizontal="left"/>
    </xf>
    <xf numFmtId="0" fontId="2" fillId="0" borderId="0" xfId="1" applyNumberFormat="1" applyFont="1" applyBorder="1" applyProtection="1">
      <alignment wrapText="1"/>
    </xf>
    <xf numFmtId="0" fontId="2" fillId="0" borderId="0" xfId="1" applyFont="1" applyBorder="1">
      <alignment wrapText="1"/>
    </xf>
    <xf numFmtId="0" fontId="6" fillId="0" borderId="0" xfId="3" applyNumberFormat="1" applyFont="1" applyBorder="1" applyProtection="1">
      <alignment horizontal="center" wrapText="1"/>
    </xf>
    <xf numFmtId="0" fontId="6" fillId="0" borderId="0" xfId="3" applyFont="1" applyBorder="1">
      <alignment horizontal="center" wrapText="1"/>
    </xf>
    <xf numFmtId="0" fontId="6" fillId="0" borderId="0" xfId="4" applyNumberFormat="1" applyFont="1" applyBorder="1" applyProtection="1">
      <alignment horizontal="center"/>
    </xf>
    <xf numFmtId="0" fontId="6" fillId="0" borderId="0" xfId="4" applyFont="1" applyBorder="1">
      <alignment horizontal="center"/>
    </xf>
    <xf numFmtId="0" fontId="2" fillId="0" borderId="0" xfId="5" applyNumberFormat="1" applyFont="1" applyBorder="1" applyProtection="1">
      <alignment horizontal="right"/>
    </xf>
    <xf numFmtId="0" fontId="2" fillId="0" borderId="0" xfId="5" applyFont="1" applyBorder="1">
      <alignment horizontal="right"/>
    </xf>
    <xf numFmtId="0" fontId="7" fillId="0" borderId="1" xfId="6" applyNumberFormat="1" applyFont="1" applyBorder="1" applyAlignment="1" applyProtection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14" fontId="7" fillId="3" borderId="2" xfId="6" applyNumberFormat="1" applyFont="1" applyFill="1" applyBorder="1" applyProtection="1">
      <alignment horizontal="center" vertical="center" wrapText="1"/>
    </xf>
    <xf numFmtId="14" fontId="7" fillId="3" borderId="3" xfId="6" applyNumberFormat="1" applyFont="1" applyFill="1" applyBorder="1" applyProtection="1">
      <alignment horizontal="center" vertical="center" wrapText="1"/>
    </xf>
  </cellXfs>
  <cellStyles count="32">
    <cellStyle name="br" xfId="13"/>
    <cellStyle name="col" xfId="14"/>
    <cellStyle name="style0" xfId="15"/>
    <cellStyle name="td" xfId="16"/>
    <cellStyle name="tr" xfId="17"/>
    <cellStyle name="xl21" xfId="18"/>
    <cellStyle name="xl22" xfId="1"/>
    <cellStyle name="xl23" xfId="2"/>
    <cellStyle name="xl24" xfId="3"/>
    <cellStyle name="xl25" xfId="4"/>
    <cellStyle name="xl26" xfId="5"/>
    <cellStyle name="xl27" xfId="19"/>
    <cellStyle name="xl28" xfId="6"/>
    <cellStyle name="xl29" xfId="20"/>
    <cellStyle name="xl30" xfId="21"/>
    <cellStyle name="xl31" xfId="8"/>
    <cellStyle name="xl32" xfId="22"/>
    <cellStyle name="xl33" xfId="23"/>
    <cellStyle name="xl34" xfId="24"/>
    <cellStyle name="xl35" xfId="11"/>
    <cellStyle name="xl36" xfId="12"/>
    <cellStyle name="xl37" xfId="10"/>
    <cellStyle name="xl38" xfId="25"/>
    <cellStyle name="xl39" xfId="26"/>
    <cellStyle name="xl40" xfId="7"/>
    <cellStyle name="xl41" xfId="9"/>
    <cellStyle name="xl42" xfId="27"/>
    <cellStyle name="xl43" xfId="28"/>
    <cellStyle name="xl44" xfId="29"/>
    <cellStyle name="xl45" xfId="30"/>
    <cellStyle name="xl46" xfId="3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63"/>
  <sheetViews>
    <sheetView showGridLines="0" tabSelected="1" zoomScaleNormal="100" workbookViewId="0">
      <pane ySplit="7" topLeftCell="A8" activePane="bottomLeft" state="frozen"/>
      <selection pane="bottomLeft" activeCell="I57" sqref="I57"/>
    </sheetView>
  </sheetViews>
  <sheetFormatPr defaultRowHeight="15" outlineLevelRow="1" x14ac:dyDescent="0.25"/>
  <cols>
    <col min="1" max="1" width="40" style="3" customWidth="1"/>
    <col min="2" max="2" width="7.7109375" style="35" customWidth="1"/>
    <col min="3" max="3" width="16.42578125" style="3" customWidth="1"/>
    <col min="4" max="4" width="17" style="3" customWidth="1"/>
    <col min="5" max="5" width="18" style="3" customWidth="1"/>
    <col min="6" max="6" width="18.7109375" style="3" customWidth="1"/>
    <col min="7" max="8" width="16.7109375" style="3" customWidth="1"/>
    <col min="9" max="9" width="13.42578125" style="39" customWidth="1"/>
    <col min="10" max="11" width="17" style="3" customWidth="1"/>
    <col min="12" max="16384" width="9.140625" style="3"/>
  </cols>
  <sheetData>
    <row r="1" spans="1:11" ht="15" customHeight="1" x14ac:dyDescent="0.25">
      <c r="A1" s="46"/>
      <c r="B1" s="47"/>
      <c r="C1" s="47"/>
      <c r="D1" s="47"/>
      <c r="E1" s="47"/>
      <c r="F1" s="1"/>
      <c r="G1" s="1"/>
      <c r="H1" s="1"/>
      <c r="I1" s="2"/>
      <c r="J1" s="1"/>
      <c r="K1" s="1"/>
    </row>
    <row r="2" spans="1:11" ht="15.2" customHeight="1" x14ac:dyDescent="0.3">
      <c r="A2" s="46"/>
      <c r="B2" s="47"/>
      <c r="C2" s="47"/>
      <c r="D2" s="47"/>
      <c r="E2" s="47"/>
      <c r="F2" s="1"/>
      <c r="G2" s="1"/>
      <c r="H2" s="4"/>
      <c r="I2" s="2"/>
      <c r="J2" s="1"/>
      <c r="K2" s="1"/>
    </row>
    <row r="3" spans="1:11" ht="51.6" customHeight="1" x14ac:dyDescent="0.25">
      <c r="A3" s="48" t="s">
        <v>0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15.75" customHeight="1" x14ac:dyDescent="0.25">
      <c r="A4" s="50"/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2.75" customHeight="1" x14ac:dyDescent="0.25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</row>
    <row r="6" spans="1:11" s="6" customFormat="1" ht="26.25" customHeight="1" x14ac:dyDescent="0.2">
      <c r="A6" s="42" t="s">
        <v>1</v>
      </c>
      <c r="B6" s="54" t="s">
        <v>2</v>
      </c>
      <c r="C6" s="40" t="s">
        <v>3</v>
      </c>
      <c r="D6" s="5" t="s">
        <v>4</v>
      </c>
      <c r="E6" s="56" t="s">
        <v>5</v>
      </c>
      <c r="F6" s="42">
        <v>2023</v>
      </c>
      <c r="G6" s="40" t="s">
        <v>6</v>
      </c>
      <c r="H6" s="40" t="s">
        <v>7</v>
      </c>
      <c r="I6" s="40" t="s">
        <v>8</v>
      </c>
      <c r="J6" s="42" t="s">
        <v>9</v>
      </c>
      <c r="K6" s="42" t="s">
        <v>10</v>
      </c>
    </row>
    <row r="7" spans="1:11" s="6" customFormat="1" ht="29.45" customHeight="1" x14ac:dyDescent="0.2">
      <c r="A7" s="43"/>
      <c r="B7" s="55"/>
      <c r="C7" s="41"/>
      <c r="D7" s="7" t="s">
        <v>11</v>
      </c>
      <c r="E7" s="57"/>
      <c r="F7" s="43"/>
      <c r="G7" s="41"/>
      <c r="H7" s="41"/>
      <c r="I7" s="41"/>
      <c r="J7" s="43"/>
      <c r="K7" s="43"/>
    </row>
    <row r="8" spans="1:11" ht="28.5" x14ac:dyDescent="0.25">
      <c r="A8" s="8" t="s">
        <v>12</v>
      </c>
      <c r="B8" s="9" t="s">
        <v>13</v>
      </c>
      <c r="C8" s="10">
        <f t="shared" ref="C8:H8" si="0">SUM(C9:C15)</f>
        <v>575415117.06000006</v>
      </c>
      <c r="D8" s="10">
        <f t="shared" si="0"/>
        <v>558493721.22000003</v>
      </c>
      <c r="E8" s="10">
        <f t="shared" si="0"/>
        <v>664956966.75999999</v>
      </c>
      <c r="F8" s="10">
        <f t="shared" si="0"/>
        <v>610101945.51999998</v>
      </c>
      <c r="G8" s="10">
        <f t="shared" si="0"/>
        <v>34686828.459999993</v>
      </c>
      <c r="H8" s="10">
        <f t="shared" si="0"/>
        <v>-54855021.239999995</v>
      </c>
      <c r="I8" s="10">
        <f>F8/F57*100</f>
        <v>4.2723747644382595</v>
      </c>
      <c r="J8" s="10">
        <f>SUM(J9:J15)</f>
        <v>708422261.36000001</v>
      </c>
      <c r="K8" s="10">
        <f>SUM(K9:K15)</f>
        <v>808529389.87000012</v>
      </c>
    </row>
    <row r="9" spans="1:11" ht="57.75" outlineLevel="1" x14ac:dyDescent="0.25">
      <c r="A9" s="11" t="s">
        <v>14</v>
      </c>
      <c r="B9" s="12" t="s">
        <v>15</v>
      </c>
      <c r="C9" s="13">
        <v>4427007.8899999997</v>
      </c>
      <c r="D9" s="14">
        <v>6650339.7599999998</v>
      </c>
      <c r="E9" s="14">
        <f>7859067.19</f>
        <v>7859067.1900000004</v>
      </c>
      <c r="F9" s="14">
        <v>7322515.5499999998</v>
      </c>
      <c r="G9" s="13">
        <f t="shared" ref="G9:G15" si="1">F9-C9</f>
        <v>2895507.66</v>
      </c>
      <c r="H9" s="13">
        <f t="shared" ref="H9:H15" si="2">F9-E9</f>
        <v>-536551.6400000006</v>
      </c>
      <c r="I9" s="15">
        <f>F9/F57*100</f>
        <v>5.1277546117907261E-2</v>
      </c>
      <c r="J9" s="16">
        <v>7576237.9699999997</v>
      </c>
      <c r="K9" s="16">
        <v>7576237.9699999997</v>
      </c>
    </row>
    <row r="10" spans="1:11" ht="86.25" outlineLevel="1" x14ac:dyDescent="0.25">
      <c r="A10" s="17" t="s">
        <v>16</v>
      </c>
      <c r="B10" s="12" t="s">
        <v>17</v>
      </c>
      <c r="C10" s="13">
        <v>42685665.469999999</v>
      </c>
      <c r="D10" s="14">
        <v>45859804.240000002</v>
      </c>
      <c r="E10" s="13">
        <v>44467240.969999999</v>
      </c>
      <c r="F10" s="13">
        <v>48927681.600000001</v>
      </c>
      <c r="G10" s="13">
        <f t="shared" si="1"/>
        <v>6242016.1300000027</v>
      </c>
      <c r="H10" s="13">
        <f t="shared" si="2"/>
        <v>4460440.6300000027</v>
      </c>
      <c r="I10" s="15">
        <f>F10/F57*100</f>
        <v>0.34262698830134719</v>
      </c>
      <c r="J10" s="16">
        <v>49382122.18</v>
      </c>
      <c r="K10" s="16">
        <v>49375593.18</v>
      </c>
    </row>
    <row r="11" spans="1:11" ht="86.25" outlineLevel="1" x14ac:dyDescent="0.25">
      <c r="A11" s="17" t="s">
        <v>18</v>
      </c>
      <c r="B11" s="12" t="s">
        <v>19</v>
      </c>
      <c r="C11" s="13">
        <v>238563387.44</v>
      </c>
      <c r="D11" s="14">
        <v>254652415.63999999</v>
      </c>
      <c r="E11" s="15">
        <v>282797490.13999999</v>
      </c>
      <c r="F11" s="14">
        <v>267297136.50999999</v>
      </c>
      <c r="G11" s="13">
        <f t="shared" si="1"/>
        <v>28733749.069999993</v>
      </c>
      <c r="H11" s="13">
        <f t="shared" si="2"/>
        <v>-15500353.629999995</v>
      </c>
      <c r="I11" s="15">
        <f>F11/F57*100</f>
        <v>1.8718077347853603</v>
      </c>
      <c r="J11" s="16">
        <v>262992660.16999999</v>
      </c>
      <c r="K11" s="16">
        <v>262992660.16999999</v>
      </c>
    </row>
    <row r="12" spans="1:11" ht="15.75" outlineLevel="1" x14ac:dyDescent="0.25">
      <c r="A12" s="17" t="s">
        <v>20</v>
      </c>
      <c r="B12" s="12" t="s">
        <v>21</v>
      </c>
      <c r="C12" s="13">
        <v>57819</v>
      </c>
      <c r="D12" s="14">
        <v>979559</v>
      </c>
      <c r="E12" s="15">
        <v>478134</v>
      </c>
      <c r="F12" s="14">
        <v>41487</v>
      </c>
      <c r="G12" s="13">
        <f t="shared" si="1"/>
        <v>-16332</v>
      </c>
      <c r="H12" s="13">
        <f t="shared" si="2"/>
        <v>-436647</v>
      </c>
      <c r="I12" s="15">
        <f>F12/F57*100</f>
        <v>2.9052195809862346E-4</v>
      </c>
      <c r="J12" s="16">
        <v>43432</v>
      </c>
      <c r="K12" s="16">
        <v>38602</v>
      </c>
    </row>
    <row r="13" spans="1:11" ht="72" outlineLevel="1" x14ac:dyDescent="0.25">
      <c r="A13" s="17" t="s">
        <v>22</v>
      </c>
      <c r="B13" s="12" t="s">
        <v>23</v>
      </c>
      <c r="C13" s="13">
        <v>51623072.859999999</v>
      </c>
      <c r="D13" s="14">
        <v>56277746</v>
      </c>
      <c r="E13" s="15">
        <f>35093033.25+21368640</f>
        <v>56461673.25</v>
      </c>
      <c r="F13" s="14">
        <v>57941316.619999997</v>
      </c>
      <c r="G13" s="13">
        <f t="shared" si="1"/>
        <v>6318243.7599999979</v>
      </c>
      <c r="H13" s="13">
        <f t="shared" si="2"/>
        <v>1479643.3699999973</v>
      </c>
      <c r="I13" s="15">
        <f>F13/F57*100</f>
        <v>0.40574697517908537</v>
      </c>
      <c r="J13" s="16">
        <v>57465154.409999996</v>
      </c>
      <c r="K13" s="16">
        <v>57619723.909999996</v>
      </c>
    </row>
    <row r="14" spans="1:11" outlineLevel="1" x14ac:dyDescent="0.25">
      <c r="A14" s="17" t="s">
        <v>24</v>
      </c>
      <c r="B14" s="12" t="s">
        <v>25</v>
      </c>
      <c r="C14" s="13">
        <v>0</v>
      </c>
      <c r="D14" s="14">
        <v>9819403.2999999989</v>
      </c>
      <c r="E14" s="15">
        <v>12550188.460000001</v>
      </c>
      <c r="F14" s="14">
        <v>22054625.899999999</v>
      </c>
      <c r="G14" s="13">
        <f t="shared" si="1"/>
        <v>22054625.899999999</v>
      </c>
      <c r="H14" s="13">
        <f t="shared" si="2"/>
        <v>9504437.4399999976</v>
      </c>
      <c r="I14" s="13">
        <f>F14/F57*100</f>
        <v>0.15444243019742607</v>
      </c>
      <c r="J14" s="14">
        <v>15250958.140000001</v>
      </c>
      <c r="K14" s="14">
        <v>14865068.789999999</v>
      </c>
    </row>
    <row r="15" spans="1:11" ht="21.75" customHeight="1" outlineLevel="1" x14ac:dyDescent="0.25">
      <c r="A15" s="17" t="s">
        <v>26</v>
      </c>
      <c r="B15" s="12" t="s">
        <v>27</v>
      </c>
      <c r="C15" s="13">
        <v>238058164.40000001</v>
      </c>
      <c r="D15" s="14">
        <v>184254453.28</v>
      </c>
      <c r="E15" s="15">
        <f>51988827.63+68941263.24+45000+5807669.84+118560412.04+15000000</f>
        <v>260343172.75</v>
      </c>
      <c r="F15" s="14">
        <v>206517182.34</v>
      </c>
      <c r="G15" s="13">
        <f t="shared" si="1"/>
        <v>-31540982.060000002</v>
      </c>
      <c r="H15" s="13">
        <f t="shared" si="2"/>
        <v>-53825990.409999996</v>
      </c>
      <c r="I15" s="13">
        <f>F15/F57*100</f>
        <v>1.446182567899035</v>
      </c>
      <c r="J15" s="14">
        <v>315711696.49000001</v>
      </c>
      <c r="K15" s="14">
        <v>416061503.85000002</v>
      </c>
    </row>
    <row r="16" spans="1:11" x14ac:dyDescent="0.25">
      <c r="A16" s="8" t="s">
        <v>28</v>
      </c>
      <c r="B16" s="18" t="s">
        <v>29</v>
      </c>
      <c r="C16" s="10">
        <f>C17</f>
        <v>3101363.54</v>
      </c>
      <c r="D16" s="10">
        <f t="shared" ref="D16:K16" si="3">D17</f>
        <v>3152537.44</v>
      </c>
      <c r="E16" s="10">
        <f t="shared" si="3"/>
        <v>3078186.06</v>
      </c>
      <c r="F16" s="10">
        <f t="shared" si="3"/>
        <v>2847166.91</v>
      </c>
      <c r="G16" s="10">
        <f t="shared" si="3"/>
        <v>-254196.62999999989</v>
      </c>
      <c r="H16" s="10">
        <f t="shared" si="3"/>
        <v>-231019.14999999991</v>
      </c>
      <c r="I16" s="10">
        <f t="shared" si="3"/>
        <v>1.9937920450425611E-2</v>
      </c>
      <c r="J16" s="10">
        <f t="shared" si="3"/>
        <v>0</v>
      </c>
      <c r="K16" s="10">
        <f t="shared" si="3"/>
        <v>0</v>
      </c>
    </row>
    <row r="17" spans="1:11" ht="28.5" outlineLevel="1" x14ac:dyDescent="0.25">
      <c r="A17" s="19" t="s">
        <v>30</v>
      </c>
      <c r="B17" s="12" t="s">
        <v>31</v>
      </c>
      <c r="C17" s="13">
        <v>3101363.54</v>
      </c>
      <c r="D17" s="14">
        <v>3152537.44</v>
      </c>
      <c r="E17" s="15">
        <v>3078186.06</v>
      </c>
      <c r="F17" s="14">
        <v>2847166.91</v>
      </c>
      <c r="G17" s="13">
        <f t="shared" ref="G17:G56" si="4">F17-C17</f>
        <v>-254196.62999999989</v>
      </c>
      <c r="H17" s="13">
        <f t="shared" ref="H17:H56" si="5">F17-E17</f>
        <v>-231019.14999999991</v>
      </c>
      <c r="I17" s="13">
        <f>F17/F57*100</f>
        <v>1.9937920450425611E-2</v>
      </c>
      <c r="J17" s="14">
        <v>0</v>
      </c>
      <c r="K17" s="14">
        <v>0</v>
      </c>
    </row>
    <row r="18" spans="1:11" ht="57" x14ac:dyDescent="0.25">
      <c r="A18" s="8" t="s">
        <v>32</v>
      </c>
      <c r="B18" s="18" t="s">
        <v>33</v>
      </c>
      <c r="C18" s="10">
        <f t="shared" ref="C18:H18" si="6">SUM(C19:C21)</f>
        <v>48897049.530000001</v>
      </c>
      <c r="D18" s="10">
        <f t="shared" si="6"/>
        <v>52842914.100000001</v>
      </c>
      <c r="E18" s="10">
        <f t="shared" si="6"/>
        <v>57669405.050000004</v>
      </c>
      <c r="F18" s="10">
        <f t="shared" si="6"/>
        <v>57361785.670000002</v>
      </c>
      <c r="G18" s="10">
        <f t="shared" si="6"/>
        <v>8464736.1400000025</v>
      </c>
      <c r="H18" s="10">
        <f t="shared" si="6"/>
        <v>-307619.38000000175</v>
      </c>
      <c r="I18" s="10">
        <f>F18/F57*100</f>
        <v>0.40168868062000052</v>
      </c>
      <c r="J18" s="10">
        <f t="shared" ref="J18:K18" si="7">SUM(J19:J21)</f>
        <v>54375107.420000002</v>
      </c>
      <c r="K18" s="10">
        <f t="shared" si="7"/>
        <v>54375107.420000002</v>
      </c>
    </row>
    <row r="19" spans="1:11" outlineLevel="1" x14ac:dyDescent="0.25">
      <c r="A19" s="20" t="s">
        <v>34</v>
      </c>
      <c r="B19" s="21" t="s">
        <v>35</v>
      </c>
      <c r="C19" s="13">
        <v>328810.74</v>
      </c>
      <c r="D19" s="14">
        <v>3332491.92</v>
      </c>
      <c r="E19" s="15">
        <v>3077075.46</v>
      </c>
      <c r="F19" s="14">
        <v>3174357</v>
      </c>
      <c r="G19" s="13">
        <f t="shared" si="4"/>
        <v>2845546.26</v>
      </c>
      <c r="H19" s="13">
        <f t="shared" si="5"/>
        <v>97281.540000000037</v>
      </c>
      <c r="I19" s="13">
        <f>F19/F57*100</f>
        <v>2.2229141932269676E-2</v>
      </c>
      <c r="J19" s="14">
        <v>3000000</v>
      </c>
      <c r="K19" s="14">
        <v>3000000</v>
      </c>
    </row>
    <row r="20" spans="1:11" ht="60.75" customHeight="1" outlineLevel="1" x14ac:dyDescent="0.25">
      <c r="A20" s="20" t="s">
        <v>36</v>
      </c>
      <c r="B20" s="12" t="s">
        <v>37</v>
      </c>
      <c r="C20" s="13">
        <v>48568238.789999999</v>
      </c>
      <c r="D20" s="14">
        <v>49510422.18</v>
      </c>
      <c r="E20" s="15">
        <v>52574329.590000004</v>
      </c>
      <c r="F20" s="14">
        <v>52169428.670000002</v>
      </c>
      <c r="G20" s="13">
        <f t="shared" si="4"/>
        <v>3601189.8800000027</v>
      </c>
      <c r="H20" s="13">
        <f t="shared" si="5"/>
        <v>-404900.92000000179</v>
      </c>
      <c r="I20" s="13">
        <f>F20/F57*100</f>
        <v>0.36532804420890558</v>
      </c>
      <c r="J20" s="14">
        <v>51375107.420000002</v>
      </c>
      <c r="K20" s="14">
        <v>51375107.420000002</v>
      </c>
    </row>
    <row r="21" spans="1:11" ht="49.5" customHeight="1" outlineLevel="1" x14ac:dyDescent="0.25">
      <c r="A21" s="20" t="s">
        <v>38</v>
      </c>
      <c r="B21" s="12" t="s">
        <v>39</v>
      </c>
      <c r="C21" s="13">
        <v>0</v>
      </c>
      <c r="D21" s="14">
        <v>0</v>
      </c>
      <c r="E21" s="15">
        <v>2018000</v>
      </c>
      <c r="F21" s="14">
        <v>2018000</v>
      </c>
      <c r="G21" s="13">
        <f t="shared" si="4"/>
        <v>2018000</v>
      </c>
      <c r="H21" s="13">
        <f t="shared" si="5"/>
        <v>0</v>
      </c>
      <c r="I21" s="13">
        <f>F21/F57*100</f>
        <v>1.4131494478825224E-2</v>
      </c>
      <c r="J21" s="14">
        <v>0</v>
      </c>
      <c r="K21" s="14">
        <v>0</v>
      </c>
    </row>
    <row r="22" spans="1:11" x14ac:dyDescent="0.25">
      <c r="A22" s="8" t="s">
        <v>40</v>
      </c>
      <c r="B22" s="18" t="s">
        <v>41</v>
      </c>
      <c r="C22" s="10">
        <f>SUM(C23:C27)</f>
        <v>3352814151.0300002</v>
      </c>
      <c r="D22" s="10">
        <f t="shared" ref="D22:H22" si="8">SUM(D23:D27)</f>
        <v>4773009493.9499998</v>
      </c>
      <c r="E22" s="10">
        <f t="shared" si="8"/>
        <v>5530018602.6400003</v>
      </c>
      <c r="F22" s="10">
        <f t="shared" si="8"/>
        <v>4269980662.54</v>
      </c>
      <c r="G22" s="10">
        <f t="shared" si="8"/>
        <v>917166511.50999963</v>
      </c>
      <c r="H22" s="10">
        <f t="shared" si="8"/>
        <v>-1260037940.1000004</v>
      </c>
      <c r="I22" s="10">
        <f>F22/F57*100</f>
        <v>29.90149066272274</v>
      </c>
      <c r="J22" s="10">
        <f>SUM(J23:J27)</f>
        <v>2474362510.04</v>
      </c>
      <c r="K22" s="10">
        <f>SUM(K23:K27)</f>
        <v>2326969813.6999998</v>
      </c>
    </row>
    <row r="23" spans="1:11" outlineLevel="1" x14ac:dyDescent="0.25">
      <c r="A23" s="17" t="s">
        <v>42</v>
      </c>
      <c r="B23" s="12" t="s">
        <v>43</v>
      </c>
      <c r="C23" s="13">
        <v>7515116.6200000001</v>
      </c>
      <c r="D23" s="14">
        <v>15383348</v>
      </c>
      <c r="E23" s="15">
        <v>51520654.240000002</v>
      </c>
      <c r="F23" s="13">
        <v>31518155</v>
      </c>
      <c r="G23" s="13">
        <f t="shared" si="4"/>
        <v>24003038.379999999</v>
      </c>
      <c r="H23" s="13">
        <f t="shared" si="5"/>
        <v>-20002499.240000002</v>
      </c>
      <c r="I23" s="13">
        <f>F23/F57*100</f>
        <v>0.22071290057743193</v>
      </c>
      <c r="J23" s="13">
        <v>31518155</v>
      </c>
      <c r="K23" s="13">
        <v>31518155</v>
      </c>
    </row>
    <row r="24" spans="1:11" outlineLevel="1" x14ac:dyDescent="0.25">
      <c r="A24" s="17" t="s">
        <v>44</v>
      </c>
      <c r="B24" s="12" t="s">
        <v>45</v>
      </c>
      <c r="C24" s="13">
        <v>1459897.44</v>
      </c>
      <c r="D24" s="14">
        <v>6026955.4400000004</v>
      </c>
      <c r="E24" s="15">
        <v>641113.96</v>
      </c>
      <c r="F24" s="13">
        <v>6400272.8200000003</v>
      </c>
      <c r="G24" s="13">
        <f t="shared" si="4"/>
        <v>4940375.3800000008</v>
      </c>
      <c r="H24" s="13">
        <f t="shared" si="5"/>
        <v>5759158.8600000003</v>
      </c>
      <c r="I24" s="13">
        <f>F24/F57*100</f>
        <v>4.4819335985532782E-2</v>
      </c>
      <c r="J24" s="13">
        <v>706767.35999999999</v>
      </c>
      <c r="K24" s="13">
        <v>735038.05</v>
      </c>
    </row>
    <row r="25" spans="1:11" outlineLevel="1" x14ac:dyDescent="0.25">
      <c r="A25" s="17" t="s">
        <v>46</v>
      </c>
      <c r="B25" s="12" t="s">
        <v>47</v>
      </c>
      <c r="C25" s="13">
        <v>405515727.68000001</v>
      </c>
      <c r="D25" s="14">
        <v>2057849595.53</v>
      </c>
      <c r="E25" s="15">
        <v>2292489053.75</v>
      </c>
      <c r="F25" s="14">
        <v>1211287916.3599999</v>
      </c>
      <c r="G25" s="13">
        <f t="shared" si="4"/>
        <v>805772188.67999983</v>
      </c>
      <c r="H25" s="13">
        <f t="shared" si="5"/>
        <v>-1081201137.3900001</v>
      </c>
      <c r="I25" s="13">
        <f>F25/F57*100</f>
        <v>8.4823134302819874</v>
      </c>
      <c r="J25" s="14">
        <v>686548970</v>
      </c>
      <c r="K25" s="14">
        <v>703581700</v>
      </c>
    </row>
    <row r="26" spans="1:11" ht="29.25" outlineLevel="1" x14ac:dyDescent="0.25">
      <c r="A26" s="17" t="s">
        <v>48</v>
      </c>
      <c r="B26" s="12" t="s">
        <v>49</v>
      </c>
      <c r="C26" s="13">
        <v>2884501729.2600002</v>
      </c>
      <c r="D26" s="14">
        <v>2633473363.1999998</v>
      </c>
      <c r="E26" s="15">
        <v>3122754077.7600002</v>
      </c>
      <c r="F26" s="14">
        <v>2955087564.21</v>
      </c>
      <c r="G26" s="13">
        <f t="shared" si="4"/>
        <v>70585834.949999809</v>
      </c>
      <c r="H26" s="13">
        <f t="shared" si="5"/>
        <v>-167666513.55000019</v>
      </c>
      <c r="I26" s="13">
        <f>F26/F57*100</f>
        <v>20.693658869216403</v>
      </c>
      <c r="J26" s="14">
        <v>1694338537.5999999</v>
      </c>
      <c r="K26" s="14">
        <v>1507146977.72</v>
      </c>
    </row>
    <row r="27" spans="1:11" ht="29.25" outlineLevel="1" x14ac:dyDescent="0.25">
      <c r="A27" s="17" t="s">
        <v>50</v>
      </c>
      <c r="B27" s="12" t="s">
        <v>51</v>
      </c>
      <c r="C27" s="13">
        <v>53821680.030000001</v>
      </c>
      <c r="D27" s="14">
        <v>60276231.780000001</v>
      </c>
      <c r="E27" s="15">
        <f>4283442.84+100000+58291940.12-61680.03</f>
        <v>62613702.929999992</v>
      </c>
      <c r="F27" s="14">
        <v>65686754.149999999</v>
      </c>
      <c r="G27" s="13">
        <f t="shared" si="4"/>
        <v>11865074.119999997</v>
      </c>
      <c r="H27" s="13">
        <f t="shared" si="5"/>
        <v>3073051.2200000063</v>
      </c>
      <c r="I27" s="13">
        <f>F27/F57*100</f>
        <v>0.459986126661385</v>
      </c>
      <c r="J27" s="14">
        <v>61250080.079999998</v>
      </c>
      <c r="K27" s="14">
        <v>83987942.930000007</v>
      </c>
    </row>
    <row r="28" spans="1:11" ht="28.5" x14ac:dyDescent="0.25">
      <c r="A28" s="8" t="s">
        <v>52</v>
      </c>
      <c r="B28" s="18" t="s">
        <v>53</v>
      </c>
      <c r="C28" s="10">
        <f>SUM(C29:C32)</f>
        <v>756299964.75999999</v>
      </c>
      <c r="D28" s="10">
        <f t="shared" ref="D28:H28" si="9">SUM(D29:D32)</f>
        <v>958279137.4000001</v>
      </c>
      <c r="E28" s="10">
        <f t="shared" si="9"/>
        <v>2104686564.9100003</v>
      </c>
      <c r="F28" s="10">
        <f t="shared" si="9"/>
        <v>367659523.92000002</v>
      </c>
      <c r="G28" s="10">
        <f t="shared" si="9"/>
        <v>-388640440.84000003</v>
      </c>
      <c r="H28" s="10">
        <f t="shared" si="9"/>
        <v>-1737027040.9900002</v>
      </c>
      <c r="I28" s="10">
        <f>F28/F57*100</f>
        <v>2.5746177068201144</v>
      </c>
      <c r="J28" s="22">
        <f t="shared" ref="J28:K28" si="10">SUM(J29:J32)</f>
        <v>397378253.76999998</v>
      </c>
      <c r="K28" s="22">
        <f t="shared" si="10"/>
        <v>349446356.82999998</v>
      </c>
    </row>
    <row r="29" spans="1:11" outlineLevel="1" x14ac:dyDescent="0.25">
      <c r="A29" s="17" t="s">
        <v>54</v>
      </c>
      <c r="B29" s="12" t="s">
        <v>55</v>
      </c>
      <c r="C29" s="13">
        <v>64242031.030000001</v>
      </c>
      <c r="D29" s="14">
        <v>110857844.3</v>
      </c>
      <c r="E29" s="15">
        <v>721525346.19000006</v>
      </c>
      <c r="F29" s="14">
        <v>19537514.190000001</v>
      </c>
      <c r="G29" s="13">
        <f t="shared" si="4"/>
        <v>-44704516.840000004</v>
      </c>
      <c r="H29" s="13">
        <f t="shared" si="5"/>
        <v>-701987832</v>
      </c>
      <c r="I29" s="23">
        <f>F29/F57*100</f>
        <v>0.13681579479977926</v>
      </c>
      <c r="J29" s="24">
        <v>23220247.440000001</v>
      </c>
      <c r="K29" s="24">
        <v>6032845.3399999999</v>
      </c>
    </row>
    <row r="30" spans="1:11" outlineLevel="1" x14ac:dyDescent="0.25">
      <c r="A30" s="17" t="s">
        <v>56</v>
      </c>
      <c r="B30" s="12" t="s">
        <v>57</v>
      </c>
      <c r="C30" s="13">
        <v>175136905.99000001</v>
      </c>
      <c r="D30" s="14">
        <v>404922794.20999998</v>
      </c>
      <c r="E30" s="15">
        <f>678596904.46+71594938.45</f>
        <v>750191842.91000009</v>
      </c>
      <c r="F30" s="14">
        <v>33389213.539999999</v>
      </c>
      <c r="G30" s="13">
        <f t="shared" si="4"/>
        <v>-141747692.45000002</v>
      </c>
      <c r="H30" s="13">
        <f t="shared" si="5"/>
        <v>-716802629.37000012</v>
      </c>
      <c r="I30" s="23">
        <f>F30/F57*100</f>
        <v>0.23381540475363055</v>
      </c>
      <c r="J30" s="24">
        <v>56670474.370000005</v>
      </c>
      <c r="K30" s="24">
        <v>38856090.259999998</v>
      </c>
    </row>
    <row r="31" spans="1:11" outlineLevel="1" x14ac:dyDescent="0.25">
      <c r="A31" s="17" t="s">
        <v>58</v>
      </c>
      <c r="B31" s="12" t="s">
        <v>59</v>
      </c>
      <c r="C31" s="13">
        <v>406485135.37</v>
      </c>
      <c r="D31" s="14">
        <v>323144288.68000001</v>
      </c>
      <c r="E31" s="15">
        <f>482143612.04+12811300.79</f>
        <v>494954912.83000004</v>
      </c>
      <c r="F31" s="14">
        <v>230103898.46000001</v>
      </c>
      <c r="G31" s="13">
        <f t="shared" si="4"/>
        <v>-176381236.91</v>
      </c>
      <c r="H31" s="13">
        <f t="shared" si="5"/>
        <v>-264851014.37000003</v>
      </c>
      <c r="I31" s="23">
        <f>F31/F57*100</f>
        <v>1.6113538011118187</v>
      </c>
      <c r="J31" s="25">
        <v>227104271.56</v>
      </c>
      <c r="K31" s="25">
        <v>223821350.66999999</v>
      </c>
    </row>
    <row r="32" spans="1:11" ht="29.25" outlineLevel="1" x14ac:dyDescent="0.25">
      <c r="A32" s="17" t="s">
        <v>60</v>
      </c>
      <c r="B32" s="12" t="s">
        <v>61</v>
      </c>
      <c r="C32" s="13">
        <v>110435892.37</v>
      </c>
      <c r="D32" s="14">
        <v>119354210.20999999</v>
      </c>
      <c r="E32" s="15">
        <f>106870260.51+31144202.47</f>
        <v>138014462.98000002</v>
      </c>
      <c r="F32" s="14">
        <v>84628897.730000004</v>
      </c>
      <c r="G32" s="13">
        <f t="shared" si="4"/>
        <v>-25806994.640000001</v>
      </c>
      <c r="H32" s="13">
        <f t="shared" si="5"/>
        <v>-53385565.250000015</v>
      </c>
      <c r="I32" s="23">
        <f>F32/F57*100</f>
        <v>0.59263270615488584</v>
      </c>
      <c r="J32" s="26">
        <v>90383260.400000006</v>
      </c>
      <c r="K32" s="26">
        <v>80736070.560000002</v>
      </c>
    </row>
    <row r="33" spans="1:11" ht="28.5" x14ac:dyDescent="0.25">
      <c r="A33" s="27" t="s">
        <v>62</v>
      </c>
      <c r="B33" s="18" t="s">
        <v>63</v>
      </c>
      <c r="C33" s="10">
        <f>C34</f>
        <v>0</v>
      </c>
      <c r="D33" s="10">
        <f t="shared" ref="D33:H33" si="11">D34</f>
        <v>0</v>
      </c>
      <c r="E33" s="10">
        <f t="shared" si="11"/>
        <v>0</v>
      </c>
      <c r="F33" s="10">
        <f t="shared" si="11"/>
        <v>11676000</v>
      </c>
      <c r="G33" s="10">
        <f t="shared" si="11"/>
        <v>11676000</v>
      </c>
      <c r="H33" s="10">
        <f t="shared" si="11"/>
        <v>11676000</v>
      </c>
      <c r="I33" s="10">
        <f>F33/F57*100</f>
        <v>8.1763790651518009E-2</v>
      </c>
      <c r="J33" s="22">
        <f t="shared" ref="J33:K33" si="12">J34</f>
        <v>11788000</v>
      </c>
      <c r="K33" s="22">
        <f t="shared" si="12"/>
        <v>12578000</v>
      </c>
    </row>
    <row r="34" spans="1:11" ht="30" outlineLevel="1" x14ac:dyDescent="0.25">
      <c r="A34" s="28" t="s">
        <v>64</v>
      </c>
      <c r="B34" s="12" t="s">
        <v>65</v>
      </c>
      <c r="C34" s="13">
        <v>0</v>
      </c>
      <c r="D34" s="14">
        <v>0</v>
      </c>
      <c r="E34" s="15"/>
      <c r="F34" s="14">
        <v>11676000</v>
      </c>
      <c r="G34" s="13">
        <f t="shared" si="4"/>
        <v>11676000</v>
      </c>
      <c r="H34" s="13">
        <f t="shared" si="5"/>
        <v>11676000</v>
      </c>
      <c r="I34" s="23">
        <f>F34/F57*100</f>
        <v>8.1763790651518009E-2</v>
      </c>
      <c r="J34" s="24">
        <v>11788000</v>
      </c>
      <c r="K34" s="24">
        <v>12578000</v>
      </c>
    </row>
    <row r="35" spans="1:11" x14ac:dyDescent="0.25">
      <c r="A35" s="8" t="s">
        <v>66</v>
      </c>
      <c r="B35" s="18" t="s">
        <v>67</v>
      </c>
      <c r="C35" s="10">
        <f>SUM(C36:C41)</f>
        <v>6613948998.1300001</v>
      </c>
      <c r="D35" s="10">
        <f t="shared" ref="D35:H35" si="13">SUM(D36:D41)</f>
        <v>6622951698.5999994</v>
      </c>
      <c r="E35" s="10">
        <f t="shared" si="13"/>
        <v>8291089206.1000013</v>
      </c>
      <c r="F35" s="10">
        <f t="shared" si="13"/>
        <v>7553367370.5499992</v>
      </c>
      <c r="G35" s="10">
        <f t="shared" si="13"/>
        <v>939418372.4200002</v>
      </c>
      <c r="H35" s="10">
        <f t="shared" si="13"/>
        <v>-737721835.55000043</v>
      </c>
      <c r="I35" s="10">
        <f>F35/F57*100</f>
        <v>52.894137410042575</v>
      </c>
      <c r="J35" s="29">
        <f t="shared" ref="J35:K35" si="14">SUM(J36:J41)</f>
        <v>8160245845.1300001</v>
      </c>
      <c r="K35" s="29">
        <f t="shared" si="14"/>
        <v>7430247698.3100004</v>
      </c>
    </row>
    <row r="36" spans="1:11" outlineLevel="1" x14ac:dyDescent="0.25">
      <c r="A36" s="17" t="s">
        <v>68</v>
      </c>
      <c r="B36" s="12" t="s">
        <v>69</v>
      </c>
      <c r="C36" s="13">
        <v>2580936777.9000001</v>
      </c>
      <c r="D36" s="14">
        <v>2348520454.1399999</v>
      </c>
      <c r="E36" s="15">
        <f>81331395.57+2837326246.1</f>
        <v>2918657641.6700001</v>
      </c>
      <c r="F36" s="14">
        <v>2776884636.73</v>
      </c>
      <c r="G36" s="13">
        <f t="shared" si="4"/>
        <v>195947858.82999992</v>
      </c>
      <c r="H36" s="13">
        <f t="shared" si="5"/>
        <v>-141773004.94000006</v>
      </c>
      <c r="I36" s="13">
        <f>F36/F57*100</f>
        <v>19.445753177544393</v>
      </c>
      <c r="J36" s="14">
        <v>2263382258.46</v>
      </c>
      <c r="K36" s="14">
        <v>2293566104.46</v>
      </c>
    </row>
    <row r="37" spans="1:11" outlineLevel="1" x14ac:dyDescent="0.25">
      <c r="A37" s="17" t="s">
        <v>70</v>
      </c>
      <c r="B37" s="12" t="s">
        <v>71</v>
      </c>
      <c r="C37" s="13">
        <v>3313354820.9299998</v>
      </c>
      <c r="D37" s="14">
        <v>3534445953.0100002</v>
      </c>
      <c r="E37" s="15">
        <f>985122750.68+3637004996.84</f>
        <v>4622127747.5200005</v>
      </c>
      <c r="F37" s="14">
        <v>3990865581.6700001</v>
      </c>
      <c r="G37" s="13">
        <f t="shared" si="4"/>
        <v>677510760.74000025</v>
      </c>
      <c r="H37" s="13">
        <f t="shared" si="5"/>
        <v>-631262165.85000038</v>
      </c>
      <c r="I37" s="13">
        <f>F37/F57*100</f>
        <v>27.946925140289014</v>
      </c>
      <c r="J37" s="14">
        <v>5026961461.1999998</v>
      </c>
      <c r="K37" s="14">
        <v>4376657886.2699995</v>
      </c>
    </row>
    <row r="38" spans="1:11" outlineLevel="1" x14ac:dyDescent="0.25">
      <c r="A38" s="17" t="s">
        <v>72</v>
      </c>
      <c r="B38" s="12" t="s">
        <v>73</v>
      </c>
      <c r="C38" s="13">
        <v>512667533.31</v>
      </c>
      <c r="D38" s="14">
        <v>494339761.19</v>
      </c>
      <c r="E38" s="15">
        <f>265303829+231648185.67</f>
        <v>496952014.66999996</v>
      </c>
      <c r="F38" s="14">
        <v>524160284.19999999</v>
      </c>
      <c r="G38" s="13">
        <f t="shared" si="4"/>
        <v>11492750.889999986</v>
      </c>
      <c r="H38" s="13">
        <f t="shared" si="5"/>
        <v>27208269.530000031</v>
      </c>
      <c r="I38" s="13">
        <f>F38/F57*100</f>
        <v>3.6705491388462637</v>
      </c>
      <c r="J38" s="14">
        <v>609368428.74000001</v>
      </c>
      <c r="K38" s="14">
        <v>499294357.85000002</v>
      </c>
    </row>
    <row r="39" spans="1:11" ht="43.5" outlineLevel="1" x14ac:dyDescent="0.25">
      <c r="A39" s="17" t="s">
        <v>74</v>
      </c>
      <c r="B39" s="12" t="s">
        <v>75</v>
      </c>
      <c r="C39" s="13">
        <v>177608</v>
      </c>
      <c r="D39" s="14">
        <v>287826.68</v>
      </c>
      <c r="E39" s="15">
        <v>0</v>
      </c>
      <c r="F39" s="14">
        <v>0</v>
      </c>
      <c r="G39" s="13">
        <f t="shared" si="4"/>
        <v>-177608</v>
      </c>
      <c r="H39" s="13">
        <f t="shared" si="5"/>
        <v>0</v>
      </c>
      <c r="I39" s="13">
        <f>F39/F57*100</f>
        <v>0</v>
      </c>
      <c r="J39" s="14">
        <v>0</v>
      </c>
      <c r="K39" s="30">
        <v>0</v>
      </c>
    </row>
    <row r="40" spans="1:11" outlineLevel="1" x14ac:dyDescent="0.25">
      <c r="A40" s="17" t="s">
        <v>76</v>
      </c>
      <c r="B40" s="12" t="s">
        <v>77</v>
      </c>
      <c r="C40" s="13">
        <v>31550357.949999999</v>
      </c>
      <c r="D40" s="14">
        <v>34155514.259999998</v>
      </c>
      <c r="E40" s="15">
        <f>468000+4251426.17+676597.95+33799228.98</f>
        <v>39195253.099999994</v>
      </c>
      <c r="F40" s="14">
        <v>4092982.07</v>
      </c>
      <c r="G40" s="13">
        <f t="shared" si="4"/>
        <v>-27457375.879999999</v>
      </c>
      <c r="H40" s="13">
        <f t="shared" si="5"/>
        <v>-35102271.029999994</v>
      </c>
      <c r="I40" s="13">
        <f>F40/F57*100</f>
        <v>2.8662018594715379E-2</v>
      </c>
      <c r="J40" s="14">
        <v>3325921.05</v>
      </c>
      <c r="K40" s="14">
        <v>3339802.05</v>
      </c>
    </row>
    <row r="41" spans="1:11" ht="29.25" outlineLevel="1" x14ac:dyDescent="0.25">
      <c r="A41" s="17" t="s">
        <v>78</v>
      </c>
      <c r="B41" s="12" t="s">
        <v>79</v>
      </c>
      <c r="C41" s="13">
        <v>175261900.03999999</v>
      </c>
      <c r="D41" s="14">
        <v>211202189.31999999</v>
      </c>
      <c r="E41" s="15">
        <f>29904397.35+184252151.79</f>
        <v>214156549.13999999</v>
      </c>
      <c r="F41" s="14">
        <v>257363885.88</v>
      </c>
      <c r="G41" s="13">
        <f t="shared" si="4"/>
        <v>82101985.840000004</v>
      </c>
      <c r="H41" s="13">
        <f t="shared" si="5"/>
        <v>43207336.74000001</v>
      </c>
      <c r="I41" s="13">
        <f>F41/F57*100</f>
        <v>1.8022479347681988</v>
      </c>
      <c r="J41" s="14">
        <v>257207775.67999998</v>
      </c>
      <c r="K41" s="14">
        <v>257389547.67999998</v>
      </c>
    </row>
    <row r="42" spans="1:11" ht="28.5" x14ac:dyDescent="0.25">
      <c r="A42" s="8" t="s">
        <v>80</v>
      </c>
      <c r="B42" s="18" t="s">
        <v>81</v>
      </c>
      <c r="C42" s="10">
        <f>SUM(C43:C44)</f>
        <v>472497400.45999998</v>
      </c>
      <c r="D42" s="10">
        <f t="shared" ref="D42:H42" si="15">SUM(D43:D44)</f>
        <v>455546802.56</v>
      </c>
      <c r="E42" s="10">
        <f t="shared" si="15"/>
        <v>502669236.61000001</v>
      </c>
      <c r="F42" s="10">
        <f t="shared" si="15"/>
        <v>498005424.32999998</v>
      </c>
      <c r="G42" s="10">
        <f t="shared" si="15"/>
        <v>25508023.869999982</v>
      </c>
      <c r="H42" s="10">
        <f t="shared" si="15"/>
        <v>-4663812.2800000086</v>
      </c>
      <c r="I42" s="10">
        <f>F42/F57*100</f>
        <v>3.4873939070091216</v>
      </c>
      <c r="J42" s="10">
        <f t="shared" ref="J42:K42" si="16">SUM(J43:J44)</f>
        <v>449984416.19999999</v>
      </c>
      <c r="K42" s="10">
        <f t="shared" si="16"/>
        <v>451611845</v>
      </c>
    </row>
    <row r="43" spans="1:11" outlineLevel="1" x14ac:dyDescent="0.25">
      <c r="A43" s="20" t="s">
        <v>82</v>
      </c>
      <c r="B43" s="12" t="s">
        <v>83</v>
      </c>
      <c r="C43" s="13">
        <v>410737346.19</v>
      </c>
      <c r="D43" s="14">
        <v>389787132.11000001</v>
      </c>
      <c r="E43" s="15">
        <v>436769322.50999999</v>
      </c>
      <c r="F43" s="14">
        <v>426092872.45999998</v>
      </c>
      <c r="G43" s="13">
        <f t="shared" si="4"/>
        <v>15355526.269999981</v>
      </c>
      <c r="H43" s="13">
        <f t="shared" si="5"/>
        <v>-10676450.050000012</v>
      </c>
      <c r="I43" s="13">
        <f>F43/F57*100</f>
        <v>2.9838102451116306</v>
      </c>
      <c r="J43" s="14">
        <v>381307615.32999998</v>
      </c>
      <c r="K43" s="14">
        <v>382935063.13</v>
      </c>
    </row>
    <row r="44" spans="1:11" ht="28.5" outlineLevel="1" x14ac:dyDescent="0.25">
      <c r="A44" s="20" t="s">
        <v>84</v>
      </c>
      <c r="B44" s="12" t="s">
        <v>85</v>
      </c>
      <c r="C44" s="13">
        <v>61760054.270000003</v>
      </c>
      <c r="D44" s="14">
        <v>65759670.450000003</v>
      </c>
      <c r="E44" s="15">
        <v>65899914.100000001</v>
      </c>
      <c r="F44" s="14">
        <v>71912551.870000005</v>
      </c>
      <c r="G44" s="13">
        <f t="shared" si="4"/>
        <v>10152497.600000001</v>
      </c>
      <c r="H44" s="13">
        <f t="shared" si="5"/>
        <v>6012637.7700000033</v>
      </c>
      <c r="I44" s="13">
        <f>F44/F57*100</f>
        <v>0.50358366189749137</v>
      </c>
      <c r="J44" s="14">
        <v>68676800.870000005</v>
      </c>
      <c r="K44" s="14">
        <v>68676781.870000005</v>
      </c>
    </row>
    <row r="45" spans="1:11" x14ac:dyDescent="0.25">
      <c r="A45" s="8" t="s">
        <v>86</v>
      </c>
      <c r="B45" s="18" t="s">
        <v>87</v>
      </c>
      <c r="C45" s="10">
        <f>SUM(C46:C49)</f>
        <v>325040826.18000001</v>
      </c>
      <c r="D45" s="10">
        <f t="shared" ref="D45:H45" si="17">SUM(D46:D49)</f>
        <v>333387205.61000001</v>
      </c>
      <c r="E45" s="10">
        <f t="shared" si="17"/>
        <v>385827964.62</v>
      </c>
      <c r="F45" s="10">
        <f t="shared" si="17"/>
        <v>358441509.30000001</v>
      </c>
      <c r="G45" s="10">
        <f t="shared" si="17"/>
        <v>33400683.119999997</v>
      </c>
      <c r="H45" s="10">
        <f t="shared" si="17"/>
        <v>-27386455.319999956</v>
      </c>
      <c r="I45" s="10">
        <f>F45/F57*100</f>
        <v>2.5100665062709271</v>
      </c>
      <c r="J45" s="10">
        <f t="shared" ref="J45:K45" si="18">SUM(J46:J49)</f>
        <v>386487130.62</v>
      </c>
      <c r="K45" s="10">
        <f t="shared" si="18"/>
        <v>389052406.62</v>
      </c>
    </row>
    <row r="46" spans="1:11" outlineLevel="1" x14ac:dyDescent="0.25">
      <c r="A46" s="20" t="s">
        <v>88</v>
      </c>
      <c r="B46" s="12" t="s">
        <v>89</v>
      </c>
      <c r="C46" s="13">
        <v>75675343.329999998</v>
      </c>
      <c r="D46" s="14">
        <v>72588720.950000003</v>
      </c>
      <c r="E46" s="15">
        <f>79769305.58</f>
        <v>79769305.579999998</v>
      </c>
      <c r="F46" s="14">
        <v>82872978.629999995</v>
      </c>
      <c r="G46" s="13">
        <f t="shared" si="4"/>
        <v>7197635.299999997</v>
      </c>
      <c r="H46" s="13">
        <f t="shared" si="5"/>
        <v>3103673.049999997</v>
      </c>
      <c r="I46" s="13">
        <f>F46/F57*100</f>
        <v>0.58033649155284728</v>
      </c>
      <c r="J46" s="14">
        <v>72940951.950000003</v>
      </c>
      <c r="K46" s="14">
        <v>72940951.950000003</v>
      </c>
    </row>
    <row r="47" spans="1:11" outlineLevel="1" x14ac:dyDescent="0.25">
      <c r="A47" s="20" t="s">
        <v>90</v>
      </c>
      <c r="B47" s="12" t="s">
        <v>91</v>
      </c>
      <c r="C47" s="13">
        <v>16223614.560000001</v>
      </c>
      <c r="D47" s="14">
        <v>23858131.559999999</v>
      </c>
      <c r="E47" s="15">
        <f>305000+33773263.63</f>
        <v>34078263.630000003</v>
      </c>
      <c r="F47" s="14">
        <v>1228600</v>
      </c>
      <c r="G47" s="13">
        <f t="shared" si="4"/>
        <v>-14995014.560000001</v>
      </c>
      <c r="H47" s="13">
        <f t="shared" si="5"/>
        <v>-32849663.630000003</v>
      </c>
      <c r="I47" s="13">
        <f>F47/F57*100</f>
        <v>8.6035451519745655E-3</v>
      </c>
      <c r="J47" s="14">
        <v>1048600</v>
      </c>
      <c r="K47" s="14">
        <v>1148600</v>
      </c>
    </row>
    <row r="48" spans="1:11" outlineLevel="1" x14ac:dyDescent="0.25">
      <c r="A48" s="20" t="s">
        <v>92</v>
      </c>
      <c r="B48" s="12" t="s">
        <v>93</v>
      </c>
      <c r="C48" s="13">
        <v>196091310.61000001</v>
      </c>
      <c r="D48" s="14">
        <v>236160353.10000002</v>
      </c>
      <c r="E48" s="13">
        <f>85156900+131276226.41+54767709</f>
        <v>271200835.40999997</v>
      </c>
      <c r="F48" s="14">
        <v>273569930.67000002</v>
      </c>
      <c r="G48" s="13">
        <f t="shared" si="4"/>
        <v>77478620.060000002</v>
      </c>
      <c r="H48" s="13">
        <f t="shared" si="5"/>
        <v>2369095.2600000501</v>
      </c>
      <c r="I48" s="13">
        <f>F48/F57*100</f>
        <v>1.9157343730603096</v>
      </c>
      <c r="J48" s="14">
        <v>311827578.67000002</v>
      </c>
      <c r="K48" s="14">
        <v>314292854.67000002</v>
      </c>
    </row>
    <row r="49" spans="1:11" ht="28.5" outlineLevel="1" x14ac:dyDescent="0.25">
      <c r="A49" s="20" t="s">
        <v>94</v>
      </c>
      <c r="B49" s="12" t="s">
        <v>95</v>
      </c>
      <c r="C49" s="13">
        <v>37050557.68</v>
      </c>
      <c r="D49" s="14">
        <v>780000</v>
      </c>
      <c r="E49" s="13">
        <f>780000-440</f>
        <v>779560</v>
      </c>
      <c r="F49" s="14">
        <v>770000</v>
      </c>
      <c r="G49" s="13">
        <f t="shared" si="4"/>
        <v>-36280557.68</v>
      </c>
      <c r="H49" s="13">
        <f t="shared" si="5"/>
        <v>-9560</v>
      </c>
      <c r="I49" s="13">
        <f>F49/F57*100</f>
        <v>5.392096505795552E-3</v>
      </c>
      <c r="J49" s="14">
        <v>670000</v>
      </c>
      <c r="K49" s="14">
        <v>670000</v>
      </c>
    </row>
    <row r="50" spans="1:11" x14ac:dyDescent="0.25">
      <c r="A50" s="8" t="s">
        <v>96</v>
      </c>
      <c r="B50" s="18" t="s">
        <v>97</v>
      </c>
      <c r="C50" s="10">
        <f>SUM(C51:C54)</f>
        <v>438365493.05000001</v>
      </c>
      <c r="D50" s="10">
        <f t="shared" ref="D50:H50" si="19">SUM(D51:D54)</f>
        <v>485961555.62</v>
      </c>
      <c r="E50" s="10">
        <f t="shared" si="19"/>
        <v>456230917.40999997</v>
      </c>
      <c r="F50" s="10">
        <f t="shared" si="19"/>
        <v>419267484.86000001</v>
      </c>
      <c r="G50" s="10">
        <f t="shared" si="19"/>
        <v>-19098008.189999998</v>
      </c>
      <c r="H50" s="10">
        <f t="shared" si="19"/>
        <v>-36963432.549999982</v>
      </c>
      <c r="I50" s="10">
        <f>F50/F57*100</f>
        <v>2.9360139481912926</v>
      </c>
      <c r="J50" s="10">
        <f t="shared" ref="J50:K50" si="20">SUM(J51:J54)</f>
        <v>351798785.61000001</v>
      </c>
      <c r="K50" s="10">
        <f t="shared" si="20"/>
        <v>417402998.20999998</v>
      </c>
    </row>
    <row r="51" spans="1:11" x14ac:dyDescent="0.25">
      <c r="A51" s="17" t="s">
        <v>98</v>
      </c>
      <c r="B51" s="12" t="s">
        <v>99</v>
      </c>
      <c r="C51" s="13">
        <v>300750385.92000002</v>
      </c>
      <c r="D51" s="13">
        <v>341739463.16000003</v>
      </c>
      <c r="E51" s="13">
        <v>388865360.44</v>
      </c>
      <c r="F51" s="14">
        <v>341213838.55000001</v>
      </c>
      <c r="G51" s="13">
        <f t="shared" si="4"/>
        <v>40463452.629999995</v>
      </c>
      <c r="H51" s="13">
        <f t="shared" si="5"/>
        <v>-47651521.889999986</v>
      </c>
      <c r="I51" s="13">
        <f>F51/F57*100</f>
        <v>2.389425904642263</v>
      </c>
      <c r="J51" s="14">
        <v>281507876.30000001</v>
      </c>
      <c r="K51" s="14">
        <v>286506028.30000001</v>
      </c>
    </row>
    <row r="52" spans="1:11" x14ac:dyDescent="0.25">
      <c r="A52" s="17" t="s">
        <v>100</v>
      </c>
      <c r="B52" s="12" t="s">
        <v>101</v>
      </c>
      <c r="C52" s="13">
        <v>126978613.98999999</v>
      </c>
      <c r="D52" s="13">
        <v>129443466.26000001</v>
      </c>
      <c r="E52" s="13">
        <f>1295000+366754+50736509.69</f>
        <v>52398263.689999998</v>
      </c>
      <c r="F52" s="14">
        <v>62301060.609999999</v>
      </c>
      <c r="G52" s="13">
        <f t="shared" si="4"/>
        <v>-64677553.379999995</v>
      </c>
      <c r="H52" s="13">
        <f t="shared" si="5"/>
        <v>9902796.9200000018</v>
      </c>
      <c r="I52" s="13">
        <f>F52/F57*100</f>
        <v>0.43627705353576351</v>
      </c>
      <c r="J52" s="14">
        <v>61901060.609999999</v>
      </c>
      <c r="K52" s="14">
        <v>122507121.20999999</v>
      </c>
    </row>
    <row r="53" spans="1:11" x14ac:dyDescent="0.25">
      <c r="A53" s="17" t="s">
        <v>102</v>
      </c>
      <c r="B53" s="12" t="s">
        <v>103</v>
      </c>
      <c r="C53" s="13">
        <v>2539312.5</v>
      </c>
      <c r="D53" s="13">
        <v>6755109</v>
      </c>
      <c r="E53" s="13">
        <v>6753291</v>
      </c>
      <c r="F53" s="14">
        <v>7383737</v>
      </c>
      <c r="G53" s="13">
        <f t="shared" si="4"/>
        <v>4844424.5</v>
      </c>
      <c r="H53" s="13">
        <f t="shared" si="5"/>
        <v>630446</v>
      </c>
      <c r="I53" s="13">
        <f>F53/F57*100</f>
        <v>5.1706262957679647E-2</v>
      </c>
      <c r="J53" s="14">
        <v>0</v>
      </c>
      <c r="K53" s="14">
        <v>0</v>
      </c>
    </row>
    <row r="54" spans="1:11" ht="29.25" outlineLevel="1" x14ac:dyDescent="0.25">
      <c r="A54" s="17" t="s">
        <v>104</v>
      </c>
      <c r="B54" s="12" t="s">
        <v>105</v>
      </c>
      <c r="C54" s="13">
        <v>8097180.6399999997</v>
      </c>
      <c r="D54" s="14">
        <v>8023517.2000000002</v>
      </c>
      <c r="E54" s="13">
        <v>8214002.2800000003</v>
      </c>
      <c r="F54" s="14">
        <v>8368848.7000000002</v>
      </c>
      <c r="G54" s="13">
        <f t="shared" si="4"/>
        <v>271668.06000000052</v>
      </c>
      <c r="H54" s="13">
        <f t="shared" si="5"/>
        <v>154846.41999999993</v>
      </c>
      <c r="I54" s="13">
        <f>F54/F57*100</f>
        <v>5.8604727055586552E-2</v>
      </c>
      <c r="J54" s="13">
        <v>8389848.6999999993</v>
      </c>
      <c r="K54" s="13">
        <v>8389848.6999999993</v>
      </c>
    </row>
    <row r="55" spans="1:11" ht="42.75" x14ac:dyDescent="0.25">
      <c r="A55" s="8" t="s">
        <v>106</v>
      </c>
      <c r="B55" s="18" t="s">
        <v>107</v>
      </c>
      <c r="C55" s="10">
        <f>C56</f>
        <v>144188928.87</v>
      </c>
      <c r="D55" s="10">
        <f t="shared" ref="D55:H55" si="21">D56</f>
        <v>195085548.28999999</v>
      </c>
      <c r="E55" s="10">
        <f t="shared" si="21"/>
        <v>118205596.61</v>
      </c>
      <c r="F55" s="10">
        <f t="shared" si="21"/>
        <v>131450970.95</v>
      </c>
      <c r="G55" s="10">
        <f t="shared" si="21"/>
        <v>-12737957.920000002</v>
      </c>
      <c r="H55" s="10">
        <f t="shared" si="21"/>
        <v>13245374.340000004</v>
      </c>
      <c r="I55" s="10">
        <f>F55/F57*100</f>
        <v>0.92051470278302283</v>
      </c>
      <c r="J55" s="10">
        <f t="shared" ref="J55:K55" si="22">J56</f>
        <v>159063258.94999999</v>
      </c>
      <c r="K55" s="10">
        <f t="shared" si="22"/>
        <v>156499761.30000001</v>
      </c>
    </row>
    <row r="56" spans="1:11" ht="29.25" outlineLevel="1" x14ac:dyDescent="0.25">
      <c r="A56" s="17" t="s">
        <v>108</v>
      </c>
      <c r="B56" s="12" t="s">
        <v>109</v>
      </c>
      <c r="C56" s="13">
        <v>144188928.87</v>
      </c>
      <c r="D56" s="14">
        <v>195085548.28999999</v>
      </c>
      <c r="E56" s="13">
        <v>118205596.61</v>
      </c>
      <c r="F56" s="14">
        <v>131450970.95</v>
      </c>
      <c r="G56" s="13">
        <f t="shared" si="4"/>
        <v>-12737957.920000002</v>
      </c>
      <c r="H56" s="13">
        <f t="shared" si="5"/>
        <v>13245374.340000004</v>
      </c>
      <c r="I56" s="13">
        <f>F56/F57*100</f>
        <v>0.92051470278302283</v>
      </c>
      <c r="J56" s="14">
        <v>159063258.94999999</v>
      </c>
      <c r="K56" s="13">
        <v>156499761.30000001</v>
      </c>
    </row>
    <row r="57" spans="1:11" ht="27.75" customHeight="1" x14ac:dyDescent="0.25">
      <c r="A57" s="44" t="s">
        <v>110</v>
      </c>
      <c r="B57" s="45"/>
      <c r="C57" s="31">
        <f>C8+C16+C18+C22+C28+C35+C42+C45+C50+C55+C33</f>
        <v>12730569292.609999</v>
      </c>
      <c r="D57" s="31">
        <f t="shared" ref="D57:K57" si="23">D8+D16+D18+D22+D28+D35+D42+D45+D50+D55+D33</f>
        <v>14438710614.790001</v>
      </c>
      <c r="E57" s="31">
        <f t="shared" si="23"/>
        <v>18114432646.77</v>
      </c>
      <c r="F57" s="31">
        <f t="shared" si="23"/>
        <v>14280159844.549999</v>
      </c>
      <c r="G57" s="31">
        <f t="shared" si="23"/>
        <v>1549590551.9399996</v>
      </c>
      <c r="H57" s="31">
        <f t="shared" si="23"/>
        <v>-3834272802.2200012</v>
      </c>
      <c r="I57" s="31"/>
      <c r="J57" s="31">
        <f t="shared" si="23"/>
        <v>13153905569.100002</v>
      </c>
      <c r="K57" s="31">
        <f t="shared" si="23"/>
        <v>12396713377.26</v>
      </c>
    </row>
    <row r="58" spans="1:11" ht="12.75" customHeight="1" x14ac:dyDescent="0.25">
      <c r="A58" s="1"/>
      <c r="B58" s="32"/>
      <c r="C58" s="33"/>
      <c r="D58" s="33"/>
      <c r="E58" s="1"/>
      <c r="F58" s="33"/>
      <c r="G58" s="33"/>
      <c r="H58" s="33"/>
      <c r="I58" s="34"/>
      <c r="J58" s="1"/>
      <c r="K58" s="1"/>
    </row>
    <row r="59" spans="1:11" x14ac:dyDescent="0.25">
      <c r="C59" s="36"/>
      <c r="D59" s="37"/>
      <c r="E59" s="36"/>
      <c r="F59" s="36"/>
      <c r="G59" s="36"/>
      <c r="H59" s="36"/>
      <c r="I59" s="38"/>
      <c r="J59" s="36"/>
      <c r="K59" s="36"/>
    </row>
    <row r="60" spans="1:11" x14ac:dyDescent="0.25">
      <c r="C60" s="36"/>
      <c r="D60" s="37"/>
      <c r="E60" s="36"/>
      <c r="F60" s="36"/>
      <c r="G60" s="36"/>
      <c r="H60" s="36"/>
      <c r="I60" s="38"/>
      <c r="J60" s="36"/>
      <c r="K60" s="36"/>
    </row>
    <row r="61" spans="1:11" x14ac:dyDescent="0.25">
      <c r="C61" s="36"/>
      <c r="D61" s="36"/>
      <c r="E61" s="36"/>
      <c r="F61" s="36"/>
      <c r="G61" s="36"/>
      <c r="H61" s="36"/>
      <c r="I61" s="36"/>
      <c r="J61" s="36"/>
      <c r="K61" s="36"/>
    </row>
    <row r="62" spans="1:11" x14ac:dyDescent="0.25">
      <c r="C62" s="36"/>
      <c r="D62" s="36"/>
      <c r="E62" s="36"/>
      <c r="F62" s="36"/>
      <c r="G62" s="36"/>
      <c r="H62" s="36"/>
      <c r="I62" s="38"/>
      <c r="J62" s="36"/>
      <c r="K62" s="36"/>
    </row>
    <row r="63" spans="1:11" x14ac:dyDescent="0.25">
      <c r="C63" s="36"/>
      <c r="D63" s="36"/>
      <c r="E63" s="36"/>
      <c r="F63" s="36"/>
      <c r="G63" s="36"/>
      <c r="H63" s="36"/>
      <c r="I63" s="38"/>
      <c r="J63" s="36"/>
      <c r="K63" s="36"/>
    </row>
  </sheetData>
  <mergeCells count="16">
    <mergeCell ref="A57:B57"/>
    <mergeCell ref="A1:E1"/>
    <mergeCell ref="A2:E2"/>
    <mergeCell ref="A3:K3"/>
    <mergeCell ref="A4:K4"/>
    <mergeCell ref="A5:K5"/>
    <mergeCell ref="A6:A7"/>
    <mergeCell ref="B6:B7"/>
    <mergeCell ref="C6:C7"/>
    <mergeCell ref="E6:E7"/>
    <mergeCell ref="F6:F7"/>
    <mergeCell ref="G6:G7"/>
    <mergeCell ref="H6:H7"/>
    <mergeCell ref="I6:I7"/>
    <mergeCell ref="J6:J7"/>
    <mergeCell ref="K6:K7"/>
  </mergeCells>
  <pageMargins left="0.59027779102325439" right="0.59027779102325439" top="0.59027779102325439" bottom="0.59027779102325439" header="0.39375001192092896" footer="0.39375001192092896"/>
  <pageSetup paperSize="9" scale="51" fitToHeight="200" orientation="portrait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 РЗ,Пр</vt:lpstr>
      <vt:lpstr>'Расходы по РЗ,Пр'!Заголовки_для_печати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2022-12-05T11:46:06Z</dcterms:created>
  <dcterms:modified xsi:type="dcterms:W3CDTF">2022-12-05T11:48:35Z</dcterms:modified>
</cp:coreProperties>
</file>