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 tabRatio="856"/>
  </bookViews>
  <sheets>
    <sheet name="01.11.2022" sheetId="19" r:id="rId1"/>
  </sheets>
  <calcPr calcId="145621"/>
</workbook>
</file>

<file path=xl/calcChain.xml><?xml version="1.0" encoding="utf-8"?>
<calcChain xmlns="http://schemas.openxmlformats.org/spreadsheetml/2006/main">
  <c r="O237" i="19" l="1"/>
  <c r="Q236" i="19" l="1"/>
  <c r="N232" i="19"/>
  <c r="L232" i="19"/>
  <c r="J232" i="19"/>
  <c r="H232" i="19"/>
  <c r="F232" i="19"/>
  <c r="D232" i="19"/>
  <c r="C232" i="19"/>
  <c r="N231" i="19"/>
  <c r="L231" i="19"/>
  <c r="J231" i="19"/>
  <c r="H231" i="19"/>
  <c r="F231" i="19"/>
  <c r="D231" i="19"/>
  <c r="C231" i="19"/>
  <c r="N230" i="19"/>
  <c r="L230" i="19"/>
  <c r="J230" i="19"/>
  <c r="H230" i="19"/>
  <c r="F230" i="19"/>
  <c r="D230" i="19"/>
  <c r="C230" i="19"/>
  <c r="N229" i="19"/>
  <c r="L229" i="19"/>
  <c r="J229" i="19"/>
  <c r="H229" i="19"/>
  <c r="F229" i="19"/>
  <c r="D229" i="19"/>
  <c r="C229" i="19"/>
  <c r="N228" i="19"/>
  <c r="L228" i="19"/>
  <c r="J228" i="19"/>
  <c r="H228" i="19"/>
  <c r="F228" i="19"/>
  <c r="D228" i="19"/>
  <c r="C228" i="19"/>
  <c r="N227" i="19"/>
  <c r="L227" i="19"/>
  <c r="J227" i="19"/>
  <c r="H227" i="19"/>
  <c r="F227" i="19"/>
  <c r="D227" i="19"/>
  <c r="C227" i="19"/>
  <c r="N226" i="19"/>
  <c r="L226" i="19"/>
  <c r="J226" i="19"/>
  <c r="H226" i="19"/>
  <c r="F226" i="19"/>
  <c r="D226" i="19"/>
  <c r="C226" i="19"/>
  <c r="E225" i="19"/>
  <c r="N225" i="19"/>
  <c r="L225" i="19"/>
  <c r="J225" i="19"/>
  <c r="H225" i="19"/>
  <c r="F225" i="19"/>
  <c r="D225" i="19"/>
  <c r="C225" i="19"/>
  <c r="N222" i="19"/>
  <c r="L222" i="19"/>
  <c r="J222" i="19"/>
  <c r="H222" i="19"/>
  <c r="F222" i="19"/>
  <c r="D222" i="19"/>
  <c r="C222" i="19"/>
  <c r="N221" i="19"/>
  <c r="L221" i="19"/>
  <c r="J221" i="19"/>
  <c r="H221" i="19"/>
  <c r="F221" i="19"/>
  <c r="D221" i="19"/>
  <c r="C221" i="19"/>
  <c r="N219" i="19"/>
  <c r="N218" i="19" s="1"/>
  <c r="L219" i="19"/>
  <c r="L218" i="19" s="1"/>
  <c r="J219" i="19"/>
  <c r="J218" i="19" s="1"/>
  <c r="H219" i="19"/>
  <c r="H218" i="19" s="1"/>
  <c r="F219" i="19"/>
  <c r="F218" i="19" s="1"/>
  <c r="D219" i="19"/>
  <c r="D218" i="19" s="1"/>
  <c r="C219" i="19"/>
  <c r="C218" i="19" s="1"/>
  <c r="K217" i="19"/>
  <c r="N217" i="19"/>
  <c r="L217" i="19"/>
  <c r="J217" i="19"/>
  <c r="H217" i="19"/>
  <c r="F217" i="19"/>
  <c r="D217" i="19"/>
  <c r="C217" i="19"/>
  <c r="N216" i="19"/>
  <c r="L216" i="19"/>
  <c r="J216" i="19"/>
  <c r="H216" i="19"/>
  <c r="F216" i="19"/>
  <c r="D216" i="19"/>
  <c r="C216" i="19"/>
  <c r="N215" i="19"/>
  <c r="L215" i="19"/>
  <c r="J215" i="19"/>
  <c r="H215" i="19"/>
  <c r="F215" i="19"/>
  <c r="D215" i="19"/>
  <c r="C215" i="19"/>
  <c r="N214" i="19"/>
  <c r="L214" i="19"/>
  <c r="J214" i="19"/>
  <c r="H214" i="19"/>
  <c r="F214" i="19"/>
  <c r="D214" i="19"/>
  <c r="C214" i="19"/>
  <c r="N212" i="19"/>
  <c r="L212" i="19"/>
  <c r="J212" i="19"/>
  <c r="H212" i="19"/>
  <c r="F212" i="19"/>
  <c r="D212" i="19"/>
  <c r="C212" i="19"/>
  <c r="N211" i="19"/>
  <c r="L211" i="19"/>
  <c r="J211" i="19"/>
  <c r="H211" i="19"/>
  <c r="F211" i="19"/>
  <c r="D211" i="19"/>
  <c r="C211" i="19"/>
  <c r="N210" i="19"/>
  <c r="L210" i="19"/>
  <c r="J210" i="19"/>
  <c r="H210" i="19"/>
  <c r="F210" i="19"/>
  <c r="D210" i="19"/>
  <c r="C210" i="19"/>
  <c r="N209" i="19"/>
  <c r="L209" i="19"/>
  <c r="J209" i="19"/>
  <c r="H209" i="19"/>
  <c r="F209" i="19"/>
  <c r="D209" i="19"/>
  <c r="C209" i="19"/>
  <c r="N208" i="19"/>
  <c r="L208" i="19"/>
  <c r="J208" i="19"/>
  <c r="H208" i="19"/>
  <c r="F208" i="19"/>
  <c r="D208" i="19"/>
  <c r="C208" i="19"/>
  <c r="N207" i="19"/>
  <c r="L207" i="19"/>
  <c r="J207" i="19"/>
  <c r="H207" i="19"/>
  <c r="F207" i="19"/>
  <c r="D207" i="19"/>
  <c r="C207" i="19"/>
  <c r="N206" i="19"/>
  <c r="L206" i="19"/>
  <c r="J206" i="19"/>
  <c r="H206" i="19"/>
  <c r="F206" i="19"/>
  <c r="D206" i="19"/>
  <c r="C206" i="19"/>
  <c r="K204" i="19"/>
  <c r="K203" i="19" s="1"/>
  <c r="N204" i="19"/>
  <c r="N203" i="19" s="1"/>
  <c r="L204" i="19"/>
  <c r="L203" i="19" s="1"/>
  <c r="J204" i="19"/>
  <c r="J203" i="19" s="1"/>
  <c r="H204" i="19"/>
  <c r="H203" i="19" s="1"/>
  <c r="F204" i="19"/>
  <c r="F203" i="19" s="1"/>
  <c r="D204" i="19"/>
  <c r="D203" i="19" s="1"/>
  <c r="C204" i="19"/>
  <c r="C203" i="19" s="1"/>
  <c r="N201" i="19"/>
  <c r="N200" i="19" s="1"/>
  <c r="L201" i="19"/>
  <c r="L200" i="19" s="1"/>
  <c r="J201" i="19"/>
  <c r="J200" i="19" s="1"/>
  <c r="H201" i="19"/>
  <c r="H200" i="19" s="1"/>
  <c r="F201" i="19"/>
  <c r="F200" i="19" s="1"/>
  <c r="D201" i="19"/>
  <c r="D200" i="19" s="1"/>
  <c r="C201" i="19"/>
  <c r="C200" i="19" s="1"/>
  <c r="N199" i="19"/>
  <c r="L199" i="19"/>
  <c r="J199" i="19"/>
  <c r="H199" i="19"/>
  <c r="F199" i="19"/>
  <c r="D199" i="19"/>
  <c r="C199" i="19"/>
  <c r="K198" i="19"/>
  <c r="N198" i="19"/>
  <c r="N197" i="19" s="1"/>
  <c r="L198" i="19"/>
  <c r="J198" i="19"/>
  <c r="J197" i="19" s="1"/>
  <c r="H198" i="19"/>
  <c r="H197" i="19" s="1"/>
  <c r="F198" i="19"/>
  <c r="F197" i="19" s="1"/>
  <c r="D198" i="19"/>
  <c r="C198" i="19"/>
  <c r="C197" i="19" s="1"/>
  <c r="N196" i="19"/>
  <c r="L196" i="19"/>
  <c r="J196" i="19"/>
  <c r="H196" i="19"/>
  <c r="F196" i="19"/>
  <c r="D196" i="19"/>
  <c r="C196" i="19"/>
  <c r="N195" i="19"/>
  <c r="L195" i="19"/>
  <c r="J195" i="19"/>
  <c r="H195" i="19"/>
  <c r="F195" i="19"/>
  <c r="D195" i="19"/>
  <c r="C195" i="19"/>
  <c r="N193" i="19"/>
  <c r="L193" i="19"/>
  <c r="J193" i="19"/>
  <c r="H193" i="19"/>
  <c r="F193" i="19"/>
  <c r="D193" i="19"/>
  <c r="C193" i="19"/>
  <c r="N192" i="19"/>
  <c r="L192" i="19"/>
  <c r="J192" i="19"/>
  <c r="H192" i="19"/>
  <c r="F192" i="19"/>
  <c r="D192" i="19"/>
  <c r="C192" i="19"/>
  <c r="N190" i="19"/>
  <c r="L190" i="19"/>
  <c r="J190" i="19"/>
  <c r="H190" i="19"/>
  <c r="F190" i="19"/>
  <c r="D190" i="19"/>
  <c r="C190" i="19"/>
  <c r="N189" i="19"/>
  <c r="L189" i="19"/>
  <c r="J189" i="19"/>
  <c r="H189" i="19"/>
  <c r="F189" i="19"/>
  <c r="D189" i="19"/>
  <c r="C189" i="19"/>
  <c r="E186" i="19"/>
  <c r="E185" i="19" s="1"/>
  <c r="N186" i="19"/>
  <c r="N185" i="19" s="1"/>
  <c r="L186" i="19"/>
  <c r="L185" i="19" s="1"/>
  <c r="J186" i="19"/>
  <c r="J185" i="19" s="1"/>
  <c r="H186" i="19"/>
  <c r="H185" i="19" s="1"/>
  <c r="F186" i="19"/>
  <c r="F185" i="19" s="1"/>
  <c r="D186" i="19"/>
  <c r="D185" i="19" s="1"/>
  <c r="C186" i="19"/>
  <c r="C185" i="19" s="1"/>
  <c r="E184" i="19"/>
  <c r="E183" i="19" s="1"/>
  <c r="N184" i="19"/>
  <c r="N183" i="19" s="1"/>
  <c r="L184" i="19"/>
  <c r="L183" i="19" s="1"/>
  <c r="J184" i="19"/>
  <c r="J183" i="19" s="1"/>
  <c r="H184" i="19"/>
  <c r="H183" i="19" s="1"/>
  <c r="F184" i="19"/>
  <c r="F183" i="19" s="1"/>
  <c r="D184" i="19"/>
  <c r="D183" i="19" s="1"/>
  <c r="C184" i="19"/>
  <c r="C183" i="19" s="1"/>
  <c r="N181" i="19"/>
  <c r="M181" i="19"/>
  <c r="L181" i="19"/>
  <c r="J181" i="19"/>
  <c r="H181" i="19"/>
  <c r="F181" i="19"/>
  <c r="D181" i="19"/>
  <c r="C181" i="19"/>
  <c r="N180" i="19"/>
  <c r="L180" i="19"/>
  <c r="J180" i="19"/>
  <c r="H180" i="19"/>
  <c r="F180" i="19"/>
  <c r="D180" i="19"/>
  <c r="C180" i="19"/>
  <c r="E179" i="19"/>
  <c r="N179" i="19"/>
  <c r="L179" i="19"/>
  <c r="J179" i="19"/>
  <c r="H179" i="19"/>
  <c r="F179" i="19"/>
  <c r="D179" i="19"/>
  <c r="C179" i="19"/>
  <c r="N176" i="19"/>
  <c r="L176" i="19"/>
  <c r="J176" i="19"/>
  <c r="H176" i="19"/>
  <c r="F176" i="19"/>
  <c r="D176" i="19"/>
  <c r="C176" i="19"/>
  <c r="N175" i="19"/>
  <c r="L175" i="19"/>
  <c r="J175" i="19"/>
  <c r="H175" i="19"/>
  <c r="F175" i="19"/>
  <c r="D175" i="19"/>
  <c r="C175" i="19"/>
  <c r="N173" i="19"/>
  <c r="L173" i="19"/>
  <c r="J173" i="19"/>
  <c r="H173" i="19"/>
  <c r="F173" i="19"/>
  <c r="D173" i="19"/>
  <c r="C173" i="19"/>
  <c r="N172" i="19"/>
  <c r="L172" i="19"/>
  <c r="J172" i="19"/>
  <c r="H172" i="19"/>
  <c r="F172" i="19"/>
  <c r="D172" i="19"/>
  <c r="C172" i="19"/>
  <c r="E171" i="19"/>
  <c r="N171" i="19"/>
  <c r="L171" i="19"/>
  <c r="J171" i="19"/>
  <c r="H171" i="19"/>
  <c r="F171" i="19"/>
  <c r="D171" i="19"/>
  <c r="C171" i="19"/>
  <c r="N170" i="19"/>
  <c r="L170" i="19"/>
  <c r="J170" i="19"/>
  <c r="H170" i="19"/>
  <c r="F170" i="19"/>
  <c r="D170" i="19"/>
  <c r="C170" i="19"/>
  <c r="N168" i="19"/>
  <c r="L168" i="19"/>
  <c r="J168" i="19"/>
  <c r="H168" i="19"/>
  <c r="F168" i="19"/>
  <c r="D168" i="19"/>
  <c r="C168" i="19"/>
  <c r="N167" i="19"/>
  <c r="L167" i="19"/>
  <c r="J167" i="19"/>
  <c r="H167" i="19"/>
  <c r="F167" i="19"/>
  <c r="D167" i="19"/>
  <c r="C167" i="19"/>
  <c r="N166" i="19"/>
  <c r="L166" i="19"/>
  <c r="J166" i="19"/>
  <c r="H166" i="19"/>
  <c r="F166" i="19"/>
  <c r="D166" i="19"/>
  <c r="C166" i="19"/>
  <c r="E165" i="19"/>
  <c r="N165" i="19"/>
  <c r="L165" i="19"/>
  <c r="J165" i="19"/>
  <c r="H165" i="19"/>
  <c r="F165" i="19"/>
  <c r="D165" i="19"/>
  <c r="C165" i="19"/>
  <c r="N164" i="19"/>
  <c r="L164" i="19"/>
  <c r="J164" i="19"/>
  <c r="H164" i="19"/>
  <c r="F164" i="19"/>
  <c r="D164" i="19"/>
  <c r="C164" i="19"/>
  <c r="E163" i="19"/>
  <c r="N163" i="19"/>
  <c r="L163" i="19"/>
  <c r="J163" i="19"/>
  <c r="H163" i="19"/>
  <c r="F163" i="19"/>
  <c r="D163" i="19"/>
  <c r="C163" i="19"/>
  <c r="E162" i="19"/>
  <c r="N162" i="19"/>
  <c r="L162" i="19"/>
  <c r="J162" i="19"/>
  <c r="H162" i="19"/>
  <c r="F162" i="19"/>
  <c r="D162" i="19"/>
  <c r="C162" i="19"/>
  <c r="N160" i="19"/>
  <c r="L160" i="19"/>
  <c r="J160" i="19"/>
  <c r="H160" i="19"/>
  <c r="F160" i="19"/>
  <c r="D160" i="19"/>
  <c r="C160" i="19"/>
  <c r="N158" i="19"/>
  <c r="N157" i="19" s="1"/>
  <c r="L158" i="19"/>
  <c r="L157" i="19" s="1"/>
  <c r="J158" i="19"/>
  <c r="J157" i="19" s="1"/>
  <c r="H158" i="19"/>
  <c r="H157" i="19" s="1"/>
  <c r="F158" i="19"/>
  <c r="F157" i="19" s="1"/>
  <c r="D158" i="19"/>
  <c r="D157" i="19" s="1"/>
  <c r="C158" i="19"/>
  <c r="C157" i="19" s="1"/>
  <c r="N156" i="19"/>
  <c r="L156" i="19"/>
  <c r="J156" i="19"/>
  <c r="H156" i="19"/>
  <c r="F156" i="19"/>
  <c r="D156" i="19"/>
  <c r="C156" i="19"/>
  <c r="N155" i="19"/>
  <c r="L155" i="19"/>
  <c r="J155" i="19"/>
  <c r="H155" i="19"/>
  <c r="F155" i="19"/>
  <c r="D155" i="19"/>
  <c r="C155" i="19"/>
  <c r="N153" i="19"/>
  <c r="L153" i="19"/>
  <c r="J153" i="19"/>
  <c r="H153" i="19"/>
  <c r="F153" i="19"/>
  <c r="D153" i="19"/>
  <c r="C153" i="19"/>
  <c r="N152" i="19"/>
  <c r="L152" i="19"/>
  <c r="J152" i="19"/>
  <c r="H152" i="19"/>
  <c r="F152" i="19"/>
  <c r="D152" i="19"/>
  <c r="C152" i="19"/>
  <c r="N151" i="19"/>
  <c r="L151" i="19"/>
  <c r="J151" i="19"/>
  <c r="H151" i="19"/>
  <c r="F151" i="19"/>
  <c r="D151" i="19"/>
  <c r="C151" i="19"/>
  <c r="N150" i="19"/>
  <c r="L150" i="19"/>
  <c r="J150" i="19"/>
  <c r="H150" i="19"/>
  <c r="F150" i="19"/>
  <c r="D150" i="19"/>
  <c r="C150" i="19"/>
  <c r="N147" i="19"/>
  <c r="N146" i="19" s="1"/>
  <c r="L147" i="19"/>
  <c r="L146" i="19" s="1"/>
  <c r="J147" i="19"/>
  <c r="J146" i="19" s="1"/>
  <c r="H147" i="19"/>
  <c r="H146" i="19" s="1"/>
  <c r="F147" i="19"/>
  <c r="F146" i="19" s="1"/>
  <c r="D147" i="19"/>
  <c r="D146" i="19" s="1"/>
  <c r="C147" i="19"/>
  <c r="C146" i="19" s="1"/>
  <c r="N145" i="19"/>
  <c r="N144" i="19" s="1"/>
  <c r="L145" i="19"/>
  <c r="L144" i="19" s="1"/>
  <c r="J145" i="19"/>
  <c r="J144" i="19" s="1"/>
  <c r="H145" i="19"/>
  <c r="H144" i="19" s="1"/>
  <c r="F145" i="19"/>
  <c r="F144" i="19" s="1"/>
  <c r="D145" i="19"/>
  <c r="D144" i="19" s="1"/>
  <c r="C145" i="19"/>
  <c r="C144" i="19" s="1"/>
  <c r="N140" i="19"/>
  <c r="L140" i="19"/>
  <c r="J140" i="19"/>
  <c r="H140" i="19"/>
  <c r="F140" i="19"/>
  <c r="D140" i="19"/>
  <c r="C140" i="19"/>
  <c r="N138" i="19"/>
  <c r="N137" i="19" s="1"/>
  <c r="L138" i="19"/>
  <c r="L137" i="19" s="1"/>
  <c r="J138" i="19"/>
  <c r="J137" i="19" s="1"/>
  <c r="H138" i="19"/>
  <c r="H137" i="19" s="1"/>
  <c r="F138" i="19"/>
  <c r="F137" i="19" s="1"/>
  <c r="D138" i="19"/>
  <c r="D137" i="19" s="1"/>
  <c r="C138" i="19"/>
  <c r="C137" i="19" s="1"/>
  <c r="N136" i="19"/>
  <c r="N135" i="19" s="1"/>
  <c r="L136" i="19"/>
  <c r="L135" i="19" s="1"/>
  <c r="J136" i="19"/>
  <c r="J135" i="19" s="1"/>
  <c r="H136" i="19"/>
  <c r="H135" i="19" s="1"/>
  <c r="F136" i="19"/>
  <c r="F135" i="19" s="1"/>
  <c r="D136" i="19"/>
  <c r="D135" i="19" s="1"/>
  <c r="C136" i="19"/>
  <c r="C135" i="19" s="1"/>
  <c r="E134" i="19"/>
  <c r="N134" i="19"/>
  <c r="L134" i="19"/>
  <c r="J134" i="19"/>
  <c r="H134" i="19"/>
  <c r="F134" i="19"/>
  <c r="D134" i="19"/>
  <c r="C134" i="19"/>
  <c r="E133" i="19"/>
  <c r="N133" i="19"/>
  <c r="L133" i="19"/>
  <c r="J133" i="19"/>
  <c r="H133" i="19"/>
  <c r="F133" i="19"/>
  <c r="D133" i="19"/>
  <c r="C133" i="19"/>
  <c r="N132" i="19"/>
  <c r="L132" i="19"/>
  <c r="J132" i="19"/>
  <c r="H132" i="19"/>
  <c r="F132" i="19"/>
  <c r="D132" i="19"/>
  <c r="C132" i="19"/>
  <c r="G131" i="19"/>
  <c r="N131" i="19"/>
  <c r="L131" i="19"/>
  <c r="J131" i="19"/>
  <c r="H131" i="19"/>
  <c r="F131" i="19"/>
  <c r="D131" i="19"/>
  <c r="C131" i="19"/>
  <c r="G129" i="19"/>
  <c r="N129" i="19"/>
  <c r="L129" i="19"/>
  <c r="J129" i="19"/>
  <c r="H129" i="19"/>
  <c r="F129" i="19"/>
  <c r="D129" i="19"/>
  <c r="C129" i="19"/>
  <c r="N128" i="19"/>
  <c r="L128" i="19"/>
  <c r="J128" i="19"/>
  <c r="H128" i="19"/>
  <c r="F128" i="19"/>
  <c r="D128" i="19"/>
  <c r="C128" i="19"/>
  <c r="N126" i="19"/>
  <c r="L126" i="19"/>
  <c r="J126" i="19"/>
  <c r="H126" i="19"/>
  <c r="F126" i="19"/>
  <c r="D126" i="19"/>
  <c r="C126" i="19"/>
  <c r="N124" i="19"/>
  <c r="L124" i="19"/>
  <c r="J124" i="19"/>
  <c r="H124" i="19"/>
  <c r="F124" i="19"/>
  <c r="D124" i="19"/>
  <c r="C124" i="19"/>
  <c r="N123" i="19"/>
  <c r="L123" i="19"/>
  <c r="J123" i="19"/>
  <c r="H123" i="19"/>
  <c r="F123" i="19"/>
  <c r="D123" i="19"/>
  <c r="C123" i="19"/>
  <c r="N122" i="19"/>
  <c r="L122" i="19"/>
  <c r="J122" i="19"/>
  <c r="H122" i="19"/>
  <c r="F122" i="19"/>
  <c r="D122" i="19"/>
  <c r="C122" i="19"/>
  <c r="N121" i="19"/>
  <c r="L121" i="19"/>
  <c r="J121" i="19"/>
  <c r="H121" i="19"/>
  <c r="F121" i="19"/>
  <c r="D121" i="19"/>
  <c r="C121" i="19"/>
  <c r="N120" i="19"/>
  <c r="L120" i="19"/>
  <c r="J120" i="19"/>
  <c r="H120" i="19"/>
  <c r="F120" i="19"/>
  <c r="D120" i="19"/>
  <c r="C120" i="19"/>
  <c r="N119" i="19"/>
  <c r="L119" i="19"/>
  <c r="J119" i="19"/>
  <c r="H119" i="19"/>
  <c r="F119" i="19"/>
  <c r="D119" i="19"/>
  <c r="C119" i="19"/>
  <c r="N115" i="19"/>
  <c r="L115" i="19"/>
  <c r="J115" i="19"/>
  <c r="H115" i="19"/>
  <c r="F115" i="19"/>
  <c r="D115" i="19"/>
  <c r="C115" i="19"/>
  <c r="N114" i="19"/>
  <c r="N113" i="19" s="1"/>
  <c r="L114" i="19"/>
  <c r="L113" i="19" s="1"/>
  <c r="J114" i="19"/>
  <c r="J113" i="19" s="1"/>
  <c r="H114" i="19"/>
  <c r="H113" i="19" s="1"/>
  <c r="F114" i="19"/>
  <c r="F113" i="19" s="1"/>
  <c r="D114" i="19"/>
  <c r="D113" i="19" s="1"/>
  <c r="C114" i="19"/>
  <c r="C113" i="19" s="1"/>
  <c r="E112" i="19"/>
  <c r="N112" i="19"/>
  <c r="L112" i="19"/>
  <c r="J112" i="19"/>
  <c r="H112" i="19"/>
  <c r="F112" i="19"/>
  <c r="D112" i="19"/>
  <c r="C112" i="19"/>
  <c r="N111" i="19"/>
  <c r="L111" i="19"/>
  <c r="J111" i="19"/>
  <c r="H111" i="19"/>
  <c r="F111" i="19"/>
  <c r="D111" i="19"/>
  <c r="C111" i="19"/>
  <c r="E110" i="19"/>
  <c r="N110" i="19"/>
  <c r="L110" i="19"/>
  <c r="J110" i="19"/>
  <c r="H110" i="19"/>
  <c r="F110" i="19"/>
  <c r="D110" i="19"/>
  <c r="C110" i="19"/>
  <c r="N109" i="19"/>
  <c r="L109" i="19"/>
  <c r="J109" i="19"/>
  <c r="H109" i="19"/>
  <c r="F109" i="19"/>
  <c r="D109" i="19"/>
  <c r="C109" i="19"/>
  <c r="N108" i="19"/>
  <c r="L108" i="19"/>
  <c r="J108" i="19"/>
  <c r="H108" i="19"/>
  <c r="F108" i="19"/>
  <c r="D108" i="19"/>
  <c r="C108" i="19"/>
  <c r="E107" i="19"/>
  <c r="N107" i="19"/>
  <c r="L107" i="19"/>
  <c r="J107" i="19"/>
  <c r="H107" i="19"/>
  <c r="F107" i="19"/>
  <c r="D107" i="19"/>
  <c r="C107" i="19"/>
  <c r="E105" i="19"/>
  <c r="N105" i="19"/>
  <c r="L105" i="19"/>
  <c r="J105" i="19"/>
  <c r="H105" i="19"/>
  <c r="F105" i="19"/>
  <c r="D105" i="19"/>
  <c r="C105" i="19"/>
  <c r="E104" i="19"/>
  <c r="N104" i="19"/>
  <c r="L104" i="19"/>
  <c r="J104" i="19"/>
  <c r="H104" i="19"/>
  <c r="F104" i="19"/>
  <c r="D104" i="19"/>
  <c r="C104" i="19"/>
  <c r="N103" i="19"/>
  <c r="L103" i="19"/>
  <c r="J103" i="19"/>
  <c r="H103" i="19"/>
  <c r="F103" i="19"/>
  <c r="D103" i="19"/>
  <c r="C103" i="19"/>
  <c r="N102" i="19"/>
  <c r="L102" i="19"/>
  <c r="J102" i="19"/>
  <c r="H102" i="19"/>
  <c r="F102" i="19"/>
  <c r="D102" i="19"/>
  <c r="C102" i="19"/>
  <c r="N101" i="19"/>
  <c r="L101" i="19"/>
  <c r="J101" i="19"/>
  <c r="H101" i="19"/>
  <c r="F101" i="19"/>
  <c r="D101" i="19"/>
  <c r="C101" i="19"/>
  <c r="N100" i="19"/>
  <c r="L100" i="19"/>
  <c r="J100" i="19"/>
  <c r="H100" i="19"/>
  <c r="F100" i="19"/>
  <c r="D100" i="19"/>
  <c r="C100" i="19"/>
  <c r="N98" i="19"/>
  <c r="L98" i="19"/>
  <c r="J98" i="19"/>
  <c r="H98" i="19"/>
  <c r="F98" i="19"/>
  <c r="D98" i="19"/>
  <c r="C98" i="19"/>
  <c r="N97" i="19"/>
  <c r="L97" i="19"/>
  <c r="J97" i="19"/>
  <c r="H97" i="19"/>
  <c r="F97" i="19"/>
  <c r="D97" i="19"/>
  <c r="C97" i="19"/>
  <c r="N96" i="19"/>
  <c r="L96" i="19"/>
  <c r="J96" i="19"/>
  <c r="H96" i="19"/>
  <c r="F96" i="19"/>
  <c r="D96" i="19"/>
  <c r="C96" i="19"/>
  <c r="E95" i="19"/>
  <c r="N95" i="19"/>
  <c r="L95" i="19"/>
  <c r="J95" i="19"/>
  <c r="H95" i="19"/>
  <c r="F95" i="19"/>
  <c r="D95" i="19"/>
  <c r="C95" i="19"/>
  <c r="N93" i="19"/>
  <c r="L93" i="19"/>
  <c r="J93" i="19"/>
  <c r="H93" i="19"/>
  <c r="F93" i="19"/>
  <c r="D93" i="19"/>
  <c r="C93" i="19"/>
  <c r="E92" i="19"/>
  <c r="N92" i="19"/>
  <c r="L92" i="19"/>
  <c r="J92" i="19"/>
  <c r="H92" i="19"/>
  <c r="F92" i="19"/>
  <c r="D92" i="19"/>
  <c r="C92" i="19"/>
  <c r="N91" i="19"/>
  <c r="L91" i="19"/>
  <c r="J91" i="19"/>
  <c r="H91" i="19"/>
  <c r="F91" i="19"/>
  <c r="D91" i="19"/>
  <c r="C91" i="19"/>
  <c r="N90" i="19"/>
  <c r="L90" i="19"/>
  <c r="J90" i="19"/>
  <c r="H90" i="19"/>
  <c r="F90" i="19"/>
  <c r="D90" i="19"/>
  <c r="C90" i="19"/>
  <c r="E89" i="19"/>
  <c r="N89" i="19"/>
  <c r="L89" i="19"/>
  <c r="J89" i="19"/>
  <c r="H89" i="19"/>
  <c r="F89" i="19"/>
  <c r="D89" i="19"/>
  <c r="C89" i="19"/>
  <c r="N88" i="19"/>
  <c r="L88" i="19"/>
  <c r="J88" i="19"/>
  <c r="H88" i="19"/>
  <c r="F88" i="19"/>
  <c r="D88" i="19"/>
  <c r="C88" i="19"/>
  <c r="E87" i="19"/>
  <c r="N87" i="19"/>
  <c r="L87" i="19"/>
  <c r="J87" i="19"/>
  <c r="H87" i="19"/>
  <c r="F87" i="19"/>
  <c r="D87" i="19"/>
  <c r="C87" i="19"/>
  <c r="N86" i="19"/>
  <c r="L86" i="19"/>
  <c r="J86" i="19"/>
  <c r="H86" i="19"/>
  <c r="F86" i="19"/>
  <c r="D86" i="19"/>
  <c r="C86" i="19"/>
  <c r="E85" i="19"/>
  <c r="N85" i="19"/>
  <c r="L85" i="19"/>
  <c r="J85" i="19"/>
  <c r="H85" i="19"/>
  <c r="F85" i="19"/>
  <c r="D85" i="19"/>
  <c r="C85" i="19"/>
  <c r="N84" i="19"/>
  <c r="L84" i="19"/>
  <c r="J84" i="19"/>
  <c r="H84" i="19"/>
  <c r="F84" i="19"/>
  <c r="D84" i="19"/>
  <c r="C84" i="19"/>
  <c r="N83" i="19"/>
  <c r="L83" i="19"/>
  <c r="J83" i="19"/>
  <c r="H83" i="19"/>
  <c r="F83" i="19"/>
  <c r="D83" i="19"/>
  <c r="C83" i="19"/>
  <c r="N81" i="19"/>
  <c r="L81" i="19"/>
  <c r="J81" i="19"/>
  <c r="H81" i="19"/>
  <c r="F81" i="19"/>
  <c r="D81" i="19"/>
  <c r="C81" i="19"/>
  <c r="N80" i="19"/>
  <c r="L80" i="19"/>
  <c r="J80" i="19"/>
  <c r="H80" i="19"/>
  <c r="F80" i="19"/>
  <c r="D80" i="19"/>
  <c r="C80" i="19"/>
  <c r="N79" i="19"/>
  <c r="L79" i="19"/>
  <c r="J79" i="19"/>
  <c r="H79" i="19"/>
  <c r="F79" i="19"/>
  <c r="D79" i="19"/>
  <c r="C79" i="19"/>
  <c r="N78" i="19"/>
  <c r="L78" i="19"/>
  <c r="J78" i="19"/>
  <c r="H78" i="19"/>
  <c r="F78" i="19"/>
  <c r="D78" i="19"/>
  <c r="C78" i="19"/>
  <c r="N77" i="19"/>
  <c r="L77" i="19"/>
  <c r="J77" i="19"/>
  <c r="H77" i="19"/>
  <c r="F77" i="19"/>
  <c r="D77" i="19"/>
  <c r="C77" i="19"/>
  <c r="E76" i="19"/>
  <c r="N76" i="19"/>
  <c r="L76" i="19"/>
  <c r="J76" i="19"/>
  <c r="H76" i="19"/>
  <c r="F76" i="19"/>
  <c r="D76" i="19"/>
  <c r="C76" i="19"/>
  <c r="N75" i="19"/>
  <c r="L75" i="19"/>
  <c r="J75" i="19"/>
  <c r="H75" i="19"/>
  <c r="F75" i="19"/>
  <c r="D75" i="19"/>
  <c r="C75" i="19"/>
  <c r="N73" i="19"/>
  <c r="L73" i="19"/>
  <c r="J73" i="19"/>
  <c r="H73" i="19"/>
  <c r="F73" i="19"/>
  <c r="D73" i="19"/>
  <c r="C73" i="19"/>
  <c r="N72" i="19"/>
  <c r="L72" i="19"/>
  <c r="J72" i="19"/>
  <c r="H72" i="19"/>
  <c r="F72" i="19"/>
  <c r="D72" i="19"/>
  <c r="C72" i="19"/>
  <c r="N71" i="19"/>
  <c r="L71" i="19"/>
  <c r="J71" i="19"/>
  <c r="H71" i="19"/>
  <c r="F71" i="19"/>
  <c r="D71" i="19"/>
  <c r="C71" i="19"/>
  <c r="N68" i="19"/>
  <c r="L68" i="19"/>
  <c r="J68" i="19"/>
  <c r="H68" i="19"/>
  <c r="F68" i="19"/>
  <c r="D68" i="19"/>
  <c r="C68" i="19"/>
  <c r="N66" i="19"/>
  <c r="N65" i="19" s="1"/>
  <c r="L66" i="19"/>
  <c r="L65" i="19" s="1"/>
  <c r="J66" i="19"/>
  <c r="J65" i="19" s="1"/>
  <c r="H66" i="19"/>
  <c r="H65" i="19" s="1"/>
  <c r="F66" i="19"/>
  <c r="F65" i="19" s="1"/>
  <c r="D66" i="19"/>
  <c r="D65" i="19" s="1"/>
  <c r="C66" i="19"/>
  <c r="C65" i="19" s="1"/>
  <c r="N63" i="19"/>
  <c r="N62" i="19" s="1"/>
  <c r="L63" i="19"/>
  <c r="L62" i="19" s="1"/>
  <c r="J63" i="19"/>
  <c r="J62" i="19" s="1"/>
  <c r="H63" i="19"/>
  <c r="H62" i="19" s="1"/>
  <c r="F63" i="19"/>
  <c r="F62" i="19" s="1"/>
  <c r="D63" i="19"/>
  <c r="D62" i="19" s="1"/>
  <c r="C63" i="19"/>
  <c r="C62" i="19" s="1"/>
  <c r="N61" i="19"/>
  <c r="L61" i="19"/>
  <c r="J61" i="19"/>
  <c r="H61" i="19"/>
  <c r="F61" i="19"/>
  <c r="D61" i="19"/>
  <c r="C61" i="19"/>
  <c r="N60" i="19"/>
  <c r="L60" i="19"/>
  <c r="J60" i="19"/>
  <c r="H60" i="19"/>
  <c r="F60" i="19"/>
  <c r="D60" i="19"/>
  <c r="C60" i="19"/>
  <c r="N59" i="19"/>
  <c r="L59" i="19"/>
  <c r="J59" i="19"/>
  <c r="H59" i="19"/>
  <c r="F59" i="19"/>
  <c r="D59" i="19"/>
  <c r="E57" i="19"/>
  <c r="E56" i="19" s="1"/>
  <c r="N57" i="19"/>
  <c r="N56" i="19" s="1"/>
  <c r="L57" i="19"/>
  <c r="L56" i="19" s="1"/>
  <c r="J57" i="19"/>
  <c r="J56" i="19" s="1"/>
  <c r="H57" i="19"/>
  <c r="H56" i="19" s="1"/>
  <c r="F57" i="19"/>
  <c r="F56" i="19" s="1"/>
  <c r="D57" i="19"/>
  <c r="D56" i="19" s="1"/>
  <c r="C57" i="19"/>
  <c r="C56" i="19" s="1"/>
  <c r="N55" i="19"/>
  <c r="L55" i="19"/>
  <c r="J55" i="19"/>
  <c r="H55" i="19"/>
  <c r="F55" i="19"/>
  <c r="D55" i="19"/>
  <c r="C55" i="19"/>
  <c r="N54" i="19"/>
  <c r="L54" i="19"/>
  <c r="J54" i="19"/>
  <c r="H54" i="19"/>
  <c r="F54" i="19"/>
  <c r="D54" i="19"/>
  <c r="C54" i="19"/>
  <c r="N53" i="19"/>
  <c r="L53" i="19"/>
  <c r="J53" i="19"/>
  <c r="H53" i="19"/>
  <c r="F53" i="19"/>
  <c r="D53" i="19"/>
  <c r="C53" i="19"/>
  <c r="N52" i="19"/>
  <c r="L52" i="19"/>
  <c r="J52" i="19"/>
  <c r="H52" i="19"/>
  <c r="F52" i="19"/>
  <c r="D52" i="19"/>
  <c r="C52" i="19"/>
  <c r="N50" i="19"/>
  <c r="N49" i="19" s="1"/>
  <c r="L50" i="19"/>
  <c r="L49" i="19" s="1"/>
  <c r="J50" i="19"/>
  <c r="J49" i="19" s="1"/>
  <c r="H50" i="19"/>
  <c r="H49" i="19" s="1"/>
  <c r="F50" i="19"/>
  <c r="F49" i="19" s="1"/>
  <c r="D50" i="19"/>
  <c r="D49" i="19" s="1"/>
  <c r="C50" i="19"/>
  <c r="C49" i="19" s="1"/>
  <c r="N48" i="19"/>
  <c r="L48" i="19"/>
  <c r="J48" i="19"/>
  <c r="H48" i="19"/>
  <c r="F48" i="19"/>
  <c r="D48" i="19"/>
  <c r="C48" i="19"/>
  <c r="E47" i="19"/>
  <c r="N47" i="19"/>
  <c r="L47" i="19"/>
  <c r="J47" i="19"/>
  <c r="H47" i="19"/>
  <c r="F47" i="19"/>
  <c r="D47" i="19"/>
  <c r="C47" i="19"/>
  <c r="N46" i="19"/>
  <c r="L46" i="19"/>
  <c r="J46" i="19"/>
  <c r="H46" i="19"/>
  <c r="F46" i="19"/>
  <c r="D46" i="19"/>
  <c r="C46" i="19"/>
  <c r="N44" i="19"/>
  <c r="L44" i="19"/>
  <c r="J44" i="19"/>
  <c r="H44" i="19"/>
  <c r="F44" i="19"/>
  <c r="D44" i="19"/>
  <c r="C44" i="19"/>
  <c r="N43" i="19"/>
  <c r="L43" i="19"/>
  <c r="J43" i="19"/>
  <c r="H43" i="19"/>
  <c r="F43" i="19"/>
  <c r="D43" i="19"/>
  <c r="C43" i="19"/>
  <c r="N41" i="19"/>
  <c r="N40" i="19" s="1"/>
  <c r="L41" i="19"/>
  <c r="L40" i="19" s="1"/>
  <c r="J41" i="19"/>
  <c r="J40" i="19" s="1"/>
  <c r="H41" i="19"/>
  <c r="H40" i="19" s="1"/>
  <c r="F41" i="19"/>
  <c r="F40" i="19" s="1"/>
  <c r="D41" i="19"/>
  <c r="D40" i="19" s="1"/>
  <c r="C41" i="19"/>
  <c r="C40" i="19" s="1"/>
  <c r="N39" i="19"/>
  <c r="N38" i="19" s="1"/>
  <c r="L39" i="19"/>
  <c r="L38" i="19" s="1"/>
  <c r="J39" i="19"/>
  <c r="J38" i="19" s="1"/>
  <c r="H39" i="19"/>
  <c r="H38" i="19" s="1"/>
  <c r="F39" i="19"/>
  <c r="F38" i="19" s="1"/>
  <c r="D39" i="19"/>
  <c r="D38" i="19" s="1"/>
  <c r="C39" i="19"/>
  <c r="C38" i="19" s="1"/>
  <c r="N37" i="19"/>
  <c r="N36" i="19" s="1"/>
  <c r="L37" i="19"/>
  <c r="L36" i="19" s="1"/>
  <c r="J37" i="19"/>
  <c r="J36" i="19" s="1"/>
  <c r="H37" i="19"/>
  <c r="H36" i="19" s="1"/>
  <c r="F37" i="19"/>
  <c r="F36" i="19" s="1"/>
  <c r="D37" i="19"/>
  <c r="D36" i="19" s="1"/>
  <c r="C37" i="19"/>
  <c r="C36" i="19" s="1"/>
  <c r="N35" i="19"/>
  <c r="N34" i="19" s="1"/>
  <c r="L35" i="19"/>
  <c r="L34" i="19" s="1"/>
  <c r="J35" i="19"/>
  <c r="J34" i="19" s="1"/>
  <c r="H35" i="19"/>
  <c r="H34" i="19" s="1"/>
  <c r="F35" i="19"/>
  <c r="F34" i="19" s="1"/>
  <c r="D35" i="19"/>
  <c r="D34" i="19" s="1"/>
  <c r="C35" i="19"/>
  <c r="C34" i="19" s="1"/>
  <c r="E31" i="19"/>
  <c r="N31" i="19"/>
  <c r="L31" i="19"/>
  <c r="J31" i="19"/>
  <c r="H31" i="19"/>
  <c r="F31" i="19"/>
  <c r="D31" i="19"/>
  <c r="C31" i="19"/>
  <c r="E30" i="19"/>
  <c r="N30" i="19"/>
  <c r="L30" i="19"/>
  <c r="J30" i="19"/>
  <c r="H30" i="19"/>
  <c r="F30" i="19"/>
  <c r="D30" i="19"/>
  <c r="C30" i="19"/>
  <c r="N28" i="19"/>
  <c r="L28" i="19"/>
  <c r="J28" i="19"/>
  <c r="H28" i="19"/>
  <c r="F28" i="19"/>
  <c r="D28" i="19"/>
  <c r="C28" i="19"/>
  <c r="E27" i="19"/>
  <c r="N27" i="19"/>
  <c r="L27" i="19"/>
  <c r="J27" i="19"/>
  <c r="H27" i="19"/>
  <c r="F27" i="19"/>
  <c r="D27" i="19"/>
  <c r="C27" i="19"/>
  <c r="N25" i="19"/>
  <c r="L25" i="19"/>
  <c r="J25" i="19"/>
  <c r="H25" i="19"/>
  <c r="F25" i="19"/>
  <c r="D25" i="19"/>
  <c r="C25" i="19"/>
  <c r="N23" i="19"/>
  <c r="L23" i="19"/>
  <c r="J23" i="19"/>
  <c r="H23" i="19"/>
  <c r="F23" i="19"/>
  <c r="D23" i="19"/>
  <c r="C23" i="19"/>
  <c r="E22" i="19"/>
  <c r="N22" i="19"/>
  <c r="L22" i="19"/>
  <c r="J22" i="19"/>
  <c r="H22" i="19"/>
  <c r="F22" i="19"/>
  <c r="D22" i="19"/>
  <c r="C22" i="19"/>
  <c r="N20" i="19"/>
  <c r="L20" i="19"/>
  <c r="J20" i="19"/>
  <c r="H20" i="19"/>
  <c r="F20" i="19"/>
  <c r="D20" i="19"/>
  <c r="C20" i="19"/>
  <c r="E19" i="19"/>
  <c r="N19" i="19"/>
  <c r="L19" i="19"/>
  <c r="J19" i="19"/>
  <c r="H19" i="19"/>
  <c r="F19" i="19"/>
  <c r="D19" i="19"/>
  <c r="C19" i="19"/>
  <c r="E18" i="19"/>
  <c r="N18" i="19"/>
  <c r="L18" i="19"/>
  <c r="J18" i="19"/>
  <c r="H18" i="19"/>
  <c r="F18" i="19"/>
  <c r="D18" i="19"/>
  <c r="C18" i="19"/>
  <c r="N15" i="19"/>
  <c r="N14" i="19" s="1"/>
  <c r="L15" i="19"/>
  <c r="L14" i="19" s="1"/>
  <c r="J15" i="19"/>
  <c r="J14" i="19" s="1"/>
  <c r="H15" i="19"/>
  <c r="H14" i="19" s="1"/>
  <c r="F15" i="19"/>
  <c r="F14" i="19" s="1"/>
  <c r="D15" i="19"/>
  <c r="D14" i="19" s="1"/>
  <c r="C15" i="19"/>
  <c r="C14" i="19" s="1"/>
  <c r="N13" i="19"/>
  <c r="N12" i="19" s="1"/>
  <c r="L13" i="19"/>
  <c r="L12" i="19" s="1"/>
  <c r="J13" i="19"/>
  <c r="J12" i="19" s="1"/>
  <c r="H13" i="19"/>
  <c r="H12" i="19" s="1"/>
  <c r="F13" i="19"/>
  <c r="F12" i="19" s="1"/>
  <c r="D13" i="19"/>
  <c r="D12" i="19" s="1"/>
  <c r="C13" i="19"/>
  <c r="C12" i="19" s="1"/>
  <c r="N11" i="19"/>
  <c r="L11" i="19"/>
  <c r="J11" i="19"/>
  <c r="H11" i="19"/>
  <c r="F11" i="19"/>
  <c r="D11" i="19"/>
  <c r="C11" i="19"/>
  <c r="N10" i="19"/>
  <c r="L10" i="19"/>
  <c r="J10" i="19"/>
  <c r="H10" i="19"/>
  <c r="F10" i="19"/>
  <c r="D10" i="19"/>
  <c r="C10" i="19"/>
  <c r="N8" i="19"/>
  <c r="N7" i="19" s="1"/>
  <c r="L8" i="19"/>
  <c r="L7" i="19" s="1"/>
  <c r="J8" i="19"/>
  <c r="J7" i="19" s="1"/>
  <c r="H8" i="19"/>
  <c r="H7" i="19" s="1"/>
  <c r="F8" i="19"/>
  <c r="F7" i="19" s="1"/>
  <c r="D8" i="19"/>
  <c r="D7" i="19" s="1"/>
  <c r="C8" i="19"/>
  <c r="C7" i="19" s="1"/>
  <c r="H194" i="19" l="1"/>
  <c r="J194" i="19"/>
  <c r="D188" i="19"/>
  <c r="L188" i="19"/>
  <c r="C194" i="19"/>
  <c r="D174" i="19"/>
  <c r="L174" i="19"/>
  <c r="D143" i="19"/>
  <c r="D142" i="19" s="1"/>
  <c r="D141" i="19" s="1"/>
  <c r="L143" i="19"/>
  <c r="L142" i="19" s="1"/>
  <c r="L141" i="19" s="1"/>
  <c r="N130" i="19"/>
  <c r="D130" i="19"/>
  <c r="H130" i="19"/>
  <c r="L106" i="19"/>
  <c r="G181" i="19"/>
  <c r="F139" i="19"/>
  <c r="E209" i="19"/>
  <c r="N139" i="19"/>
  <c r="E103" i="19"/>
  <c r="E61" i="19"/>
  <c r="J127" i="19"/>
  <c r="D26" i="19"/>
  <c r="D29" i="19"/>
  <c r="H67" i="19"/>
  <c r="C74" i="19"/>
  <c r="L149" i="19"/>
  <c r="F26" i="19"/>
  <c r="N26" i="19"/>
  <c r="C191" i="19"/>
  <c r="F213" i="19"/>
  <c r="N213" i="19"/>
  <c r="J191" i="19"/>
  <c r="C9" i="19"/>
  <c r="C6" i="19" s="1"/>
  <c r="J9" i="19"/>
  <c r="J6" i="19" s="1"/>
  <c r="F127" i="19"/>
  <c r="F9" i="19"/>
  <c r="H17" i="19"/>
  <c r="E25" i="19"/>
  <c r="E24" i="19" s="1"/>
  <c r="D94" i="19"/>
  <c r="E101" i="19"/>
  <c r="C139" i="19"/>
  <c r="J99" i="19"/>
  <c r="E176" i="19"/>
  <c r="J213" i="19"/>
  <c r="E97" i="19"/>
  <c r="N127" i="19"/>
  <c r="H174" i="19"/>
  <c r="L182" i="19"/>
  <c r="K84" i="19"/>
  <c r="G84" i="19"/>
  <c r="K27" i="19"/>
  <c r="K57" i="19"/>
  <c r="K56" i="19" s="1"/>
  <c r="E84" i="19"/>
  <c r="H99" i="19"/>
  <c r="C127" i="19"/>
  <c r="J220" i="19"/>
  <c r="F220" i="19"/>
  <c r="E226" i="19"/>
  <c r="C29" i="19"/>
  <c r="H149" i="19"/>
  <c r="E217" i="19"/>
  <c r="E221" i="19"/>
  <c r="H26" i="19"/>
  <c r="E80" i="19"/>
  <c r="E91" i="19"/>
  <c r="E122" i="19"/>
  <c r="K147" i="19"/>
  <c r="K146" i="19" s="1"/>
  <c r="E129" i="19"/>
  <c r="D159" i="19"/>
  <c r="N182" i="19"/>
  <c r="H9" i="19"/>
  <c r="H6" i="19" s="1"/>
  <c r="E11" i="19"/>
  <c r="E13" i="19"/>
  <c r="E12" i="19" s="1"/>
  <c r="D21" i="19"/>
  <c r="L21" i="19"/>
  <c r="D58" i="19"/>
  <c r="L58" i="19"/>
  <c r="C67" i="19"/>
  <c r="C64" i="19" s="1"/>
  <c r="J67" i="19"/>
  <c r="J64" i="19" s="1"/>
  <c r="G76" i="19"/>
  <c r="L94" i="19"/>
  <c r="E109" i="19"/>
  <c r="N154" i="19"/>
  <c r="C182" i="19"/>
  <c r="J182" i="19"/>
  <c r="D191" i="19"/>
  <c r="L191" i="19"/>
  <c r="H213" i="19"/>
  <c r="H29" i="19"/>
  <c r="F58" i="19"/>
  <c r="N58" i="19"/>
  <c r="H82" i="19"/>
  <c r="H106" i="19"/>
  <c r="F118" i="19"/>
  <c r="E128" i="19"/>
  <c r="L127" i="19"/>
  <c r="E160" i="19"/>
  <c r="L159" i="19"/>
  <c r="E166" i="19"/>
  <c r="F191" i="19"/>
  <c r="N191" i="19"/>
  <c r="H205" i="19"/>
  <c r="N220" i="19"/>
  <c r="D17" i="19"/>
  <c r="H51" i="19"/>
  <c r="D9" i="19"/>
  <c r="D6" i="19" s="1"/>
  <c r="L9" i="19"/>
  <c r="L6" i="19" s="1"/>
  <c r="H21" i="19"/>
  <c r="L24" i="19"/>
  <c r="D70" i="19"/>
  <c r="L70" i="19"/>
  <c r="L74" i="19"/>
  <c r="H94" i="19"/>
  <c r="E114" i="19"/>
  <c r="E113" i="19" s="1"/>
  <c r="E124" i="19"/>
  <c r="J154" i="19"/>
  <c r="F159" i="19"/>
  <c r="C169" i="19"/>
  <c r="J169" i="19"/>
  <c r="F174" i="19"/>
  <c r="F182" i="19"/>
  <c r="C188" i="19"/>
  <c r="H191" i="19"/>
  <c r="C205" i="19"/>
  <c r="E212" i="19"/>
  <c r="G15" i="19"/>
  <c r="G14" i="19" s="1"/>
  <c r="G176" i="19"/>
  <c r="I221" i="19"/>
  <c r="G221" i="19"/>
  <c r="M227" i="19"/>
  <c r="G227" i="19"/>
  <c r="E15" i="19"/>
  <c r="E14" i="19" s="1"/>
  <c r="C17" i="19"/>
  <c r="C21" i="19"/>
  <c r="J21" i="19"/>
  <c r="F24" i="19"/>
  <c r="N24" i="19"/>
  <c r="L26" i="19"/>
  <c r="F51" i="19"/>
  <c r="N51" i="19"/>
  <c r="E126" i="19"/>
  <c r="M184" i="19"/>
  <c r="M183" i="19" s="1"/>
  <c r="E66" i="19"/>
  <c r="E65" i="19" s="1"/>
  <c r="J205" i="19"/>
  <c r="E232" i="19"/>
  <c r="N9" i="19"/>
  <c r="N6" i="19" s="1"/>
  <c r="F21" i="19"/>
  <c r="N21" i="19"/>
  <c r="J24" i="19"/>
  <c r="C51" i="19"/>
  <c r="D67" i="19"/>
  <c r="D64" i="19" s="1"/>
  <c r="L67" i="19"/>
  <c r="L64" i="19" s="1"/>
  <c r="C70" i="19"/>
  <c r="E152" i="19"/>
  <c r="D205" i="19"/>
  <c r="E131" i="19"/>
  <c r="E204" i="19"/>
  <c r="E203" i="19" s="1"/>
  <c r="K166" i="19"/>
  <c r="G166" i="19"/>
  <c r="M122" i="19"/>
  <c r="G122" i="19"/>
  <c r="M128" i="19"/>
  <c r="G128" i="19"/>
  <c r="G127" i="19" s="1"/>
  <c r="K229" i="19"/>
  <c r="G229" i="19"/>
  <c r="D182" i="19"/>
  <c r="M189" i="19"/>
  <c r="G189" i="19"/>
  <c r="I93" i="19"/>
  <c r="G93" i="19"/>
  <c r="K93" i="19"/>
  <c r="I160" i="19"/>
  <c r="K160" i="19"/>
  <c r="G160" i="19"/>
  <c r="J130" i="19"/>
  <c r="J149" i="19"/>
  <c r="E189" i="19"/>
  <c r="F194" i="19"/>
  <c r="N194" i="19"/>
  <c r="F205" i="19"/>
  <c r="G209" i="19"/>
  <c r="C213" i="19"/>
  <c r="C24" i="19"/>
  <c r="F29" i="19"/>
  <c r="N29" i="19"/>
  <c r="H58" i="19"/>
  <c r="E93" i="19"/>
  <c r="E98" i="19"/>
  <c r="G100" i="19"/>
  <c r="N99" i="19"/>
  <c r="K100" i="19"/>
  <c r="D99" i="19"/>
  <c r="N118" i="19"/>
  <c r="H127" i="19"/>
  <c r="L130" i="19"/>
  <c r="D149" i="19"/>
  <c r="E206" i="19"/>
  <c r="L205" i="19"/>
  <c r="D213" i="19"/>
  <c r="L213" i="19"/>
  <c r="C220" i="19"/>
  <c r="E231" i="19"/>
  <c r="E41" i="19"/>
  <c r="E40" i="19" s="1"/>
  <c r="C42" i="19"/>
  <c r="J42" i="19"/>
  <c r="D106" i="19"/>
  <c r="D127" i="19"/>
  <c r="F130" i="19"/>
  <c r="L139" i="19"/>
  <c r="N159" i="19"/>
  <c r="H159" i="19"/>
  <c r="C174" i="19"/>
  <c r="D194" i="19"/>
  <c r="L194" i="19"/>
  <c r="F74" i="19"/>
  <c r="N74" i="19"/>
  <c r="F99" i="19"/>
  <c r="G104" i="19"/>
  <c r="F106" i="19"/>
  <c r="H143" i="19"/>
  <c r="H142" i="19" s="1"/>
  <c r="H141" i="19" s="1"/>
  <c r="H188" i="19"/>
  <c r="G210" i="19"/>
  <c r="K227" i="19"/>
  <c r="J94" i="19"/>
  <c r="E138" i="19"/>
  <c r="E137" i="19" s="1"/>
  <c r="E150" i="19"/>
  <c r="M152" i="19"/>
  <c r="K152" i="19"/>
  <c r="G152" i="19"/>
  <c r="G102" i="19"/>
  <c r="K109" i="19"/>
  <c r="G109" i="19"/>
  <c r="G11" i="19"/>
  <c r="D24" i="19"/>
  <c r="K25" i="19"/>
  <c r="G25" i="19"/>
  <c r="J26" i="19"/>
  <c r="D42" i="19"/>
  <c r="L42" i="19"/>
  <c r="M66" i="19"/>
  <c r="M65" i="19" s="1"/>
  <c r="G66" i="19"/>
  <c r="G65" i="19" s="1"/>
  <c r="J74" i="19"/>
  <c r="E79" i="19"/>
  <c r="C94" i="19"/>
  <c r="E100" i="19"/>
  <c r="K101" i="19"/>
  <c r="G101" i="19"/>
  <c r="K102" i="19"/>
  <c r="C106" i="19"/>
  <c r="J106" i="19"/>
  <c r="G120" i="19"/>
  <c r="E156" i="19"/>
  <c r="G19" i="19"/>
  <c r="M27" i="19"/>
  <c r="G27" i="19"/>
  <c r="E8" i="19"/>
  <c r="E7" i="19" s="1"/>
  <c r="L17" i="19"/>
  <c r="E35" i="19"/>
  <c r="E34" i="19" s="1"/>
  <c r="F42" i="19"/>
  <c r="N42" i="19"/>
  <c r="M61" i="19"/>
  <c r="G61" i="19"/>
  <c r="D74" i="19"/>
  <c r="D82" i="19"/>
  <c r="L82" i="19"/>
  <c r="E83" i="19"/>
  <c r="C82" i="19"/>
  <c r="F94" i="19"/>
  <c r="N94" i="19"/>
  <c r="L99" i="19"/>
  <c r="E102" i="19"/>
  <c r="K103" i="19"/>
  <c r="G103" i="19"/>
  <c r="C118" i="19"/>
  <c r="G124" i="19"/>
  <c r="F6" i="19"/>
  <c r="F17" i="19"/>
  <c r="N17" i="19"/>
  <c r="L29" i="19"/>
  <c r="E29" i="19"/>
  <c r="J70" i="19"/>
  <c r="F82" i="19"/>
  <c r="N82" i="19"/>
  <c r="C99" i="19"/>
  <c r="G119" i="19"/>
  <c r="G121" i="19"/>
  <c r="H118" i="19"/>
  <c r="G126" i="19"/>
  <c r="J159" i="19"/>
  <c r="C130" i="19"/>
  <c r="H139" i="19"/>
  <c r="E180" i="19"/>
  <c r="H182" i="19"/>
  <c r="L118" i="19"/>
  <c r="J139" i="19"/>
  <c r="C149" i="19"/>
  <c r="F149" i="19"/>
  <c r="N149" i="19"/>
  <c r="F154" i="19"/>
  <c r="F169" i="19"/>
  <c r="N169" i="19"/>
  <c r="K201" i="19"/>
  <c r="K200" i="19" s="1"/>
  <c r="G201" i="19"/>
  <c r="G200" i="19" s="1"/>
  <c r="M201" i="19"/>
  <c r="M200" i="19" s="1"/>
  <c r="K231" i="19"/>
  <c r="G231" i="19"/>
  <c r="J118" i="19"/>
  <c r="D118" i="19"/>
  <c r="E10" i="19"/>
  <c r="J17" i="19"/>
  <c r="H24" i="19"/>
  <c r="C26" i="19"/>
  <c r="J29" i="19"/>
  <c r="H42" i="19"/>
  <c r="J58" i="19"/>
  <c r="H70" i="19"/>
  <c r="H74" i="19"/>
  <c r="J82" i="19"/>
  <c r="C143" i="19"/>
  <c r="C142" i="19" s="1"/>
  <c r="C141" i="19" s="1"/>
  <c r="F143" i="19"/>
  <c r="F142" i="19" s="1"/>
  <c r="F141" i="19" s="1"/>
  <c r="N143" i="19"/>
  <c r="N142" i="19" s="1"/>
  <c r="N141" i="19" s="1"/>
  <c r="H154" i="19"/>
  <c r="E172" i="19"/>
  <c r="H178" i="19"/>
  <c r="H177" i="19" s="1"/>
  <c r="C178" i="19"/>
  <c r="C177" i="19" s="1"/>
  <c r="E181" i="19"/>
  <c r="I181" i="19"/>
  <c r="K181" i="19"/>
  <c r="N106" i="19"/>
  <c r="E136" i="19"/>
  <c r="E135" i="19" s="1"/>
  <c r="D139" i="19"/>
  <c r="J143" i="19"/>
  <c r="J142" i="19" s="1"/>
  <c r="J141" i="19" s="1"/>
  <c r="D154" i="19"/>
  <c r="L154" i="19"/>
  <c r="C154" i="19"/>
  <c r="D178" i="19"/>
  <c r="D177" i="19" s="1"/>
  <c r="L178" i="19"/>
  <c r="L177" i="19" s="1"/>
  <c r="M219" i="19"/>
  <c r="M218" i="19" s="1"/>
  <c r="G219" i="19"/>
  <c r="G218" i="19" s="1"/>
  <c r="D169" i="19"/>
  <c r="L169" i="19"/>
  <c r="J174" i="19"/>
  <c r="F178" i="19"/>
  <c r="F177" i="19" s="1"/>
  <c r="N178" i="19"/>
  <c r="N177" i="19" s="1"/>
  <c r="K186" i="19"/>
  <c r="K185" i="19" s="1"/>
  <c r="J188" i="19"/>
  <c r="J187" i="19" s="1"/>
  <c r="E199" i="19"/>
  <c r="L197" i="19"/>
  <c r="E201" i="19"/>
  <c r="E200" i="19" s="1"/>
  <c r="G217" i="19"/>
  <c r="E219" i="19"/>
  <c r="E218" i="19" s="1"/>
  <c r="D220" i="19"/>
  <c r="H220" i="19"/>
  <c r="F224" i="19"/>
  <c r="F223" i="19" s="1"/>
  <c r="N224" i="19"/>
  <c r="N223" i="19" s="1"/>
  <c r="L224" i="19"/>
  <c r="L223" i="19" s="1"/>
  <c r="E229" i="19"/>
  <c r="E216" i="19"/>
  <c r="H169" i="19"/>
  <c r="N174" i="19"/>
  <c r="J178" i="19"/>
  <c r="J177" i="19" s="1"/>
  <c r="E182" i="19"/>
  <c r="F188" i="19"/>
  <c r="N188" i="19"/>
  <c r="E198" i="19"/>
  <c r="M206" i="19"/>
  <c r="L220" i="19"/>
  <c r="E222" i="19"/>
  <c r="C224" i="19"/>
  <c r="C223" i="19" s="1"/>
  <c r="J224" i="19"/>
  <c r="J223" i="19" s="1"/>
  <c r="H224" i="19"/>
  <c r="H223" i="19" s="1"/>
  <c r="E228" i="19"/>
  <c r="E230" i="19"/>
  <c r="D197" i="19"/>
  <c r="N205" i="19"/>
  <c r="D224" i="19"/>
  <c r="D223" i="19" s="1"/>
  <c r="I27" i="19"/>
  <c r="G20" i="19"/>
  <c r="G28" i="19"/>
  <c r="K28" i="19"/>
  <c r="G43" i="19"/>
  <c r="K43" i="19"/>
  <c r="M15" i="19"/>
  <c r="M14" i="19" s="1"/>
  <c r="I15" i="19"/>
  <c r="I14" i="19" s="1"/>
  <c r="M19" i="19"/>
  <c r="I19" i="19"/>
  <c r="G23" i="19"/>
  <c r="K23" i="19"/>
  <c r="G35" i="19"/>
  <c r="G34" i="19" s="1"/>
  <c r="G37" i="19"/>
  <c r="G36" i="19" s="1"/>
  <c r="K37" i="19"/>
  <c r="K36" i="19" s="1"/>
  <c r="G39" i="19"/>
  <c r="G38" i="19" s="1"/>
  <c r="K13" i="19"/>
  <c r="K12" i="19" s="1"/>
  <c r="K15" i="19"/>
  <c r="K14" i="19" s="1"/>
  <c r="K19" i="19"/>
  <c r="E20" i="19"/>
  <c r="E23" i="19"/>
  <c r="E21" i="19" s="1"/>
  <c r="E28" i="19"/>
  <c r="E26" i="19" s="1"/>
  <c r="E37" i="19"/>
  <c r="E36" i="19" s="1"/>
  <c r="E39" i="19"/>
  <c r="E38" i="19" s="1"/>
  <c r="E43" i="19"/>
  <c r="D51" i="19"/>
  <c r="L51" i="19"/>
  <c r="E52" i="19"/>
  <c r="E54" i="19"/>
  <c r="H64" i="19"/>
  <c r="G73" i="19"/>
  <c r="G114" i="19"/>
  <c r="G113" i="19" s="1"/>
  <c r="E44" i="19"/>
  <c r="C59" i="19"/>
  <c r="C58" i="19" s="1"/>
  <c r="E60" i="19"/>
  <c r="E71" i="19"/>
  <c r="G90" i="19"/>
  <c r="G96" i="19"/>
  <c r="K96" i="19"/>
  <c r="G108" i="19"/>
  <c r="K108" i="19"/>
  <c r="E46" i="19"/>
  <c r="E48" i="19"/>
  <c r="E53" i="19"/>
  <c r="E55" i="19"/>
  <c r="K61" i="19"/>
  <c r="E63" i="19"/>
  <c r="E62" i="19" s="1"/>
  <c r="K66" i="19"/>
  <c r="K65" i="19" s="1"/>
  <c r="E68" i="19"/>
  <c r="F70" i="19"/>
  <c r="N70" i="19"/>
  <c r="G77" i="19"/>
  <c r="K77" i="19"/>
  <c r="G78" i="19"/>
  <c r="K78" i="19"/>
  <c r="G111" i="19"/>
  <c r="K111" i="19"/>
  <c r="E50" i="19"/>
  <c r="E49" i="19" s="1"/>
  <c r="J51" i="19"/>
  <c r="I66" i="19"/>
  <c r="I65" i="19" s="1"/>
  <c r="F67" i="19"/>
  <c r="F64" i="19" s="1"/>
  <c r="N67" i="19"/>
  <c r="N64" i="19" s="1"/>
  <c r="E72" i="19"/>
  <c r="E75" i="19"/>
  <c r="G81" i="19"/>
  <c r="G86" i="19"/>
  <c r="K86" i="19"/>
  <c r="G88" i="19"/>
  <c r="K88" i="19"/>
  <c r="I100" i="19"/>
  <c r="M100" i="19"/>
  <c r="I102" i="19"/>
  <c r="M102" i="19"/>
  <c r="E73" i="19"/>
  <c r="E77" i="19"/>
  <c r="E78" i="19"/>
  <c r="E81" i="19"/>
  <c r="E86" i="19"/>
  <c r="E88" i="19"/>
  <c r="E90" i="19"/>
  <c r="E96" i="19"/>
  <c r="E108" i="19"/>
  <c r="E111" i="19"/>
  <c r="E115" i="19"/>
  <c r="G115" i="19" s="1"/>
  <c r="K119" i="19"/>
  <c r="K120" i="19"/>
  <c r="K121" i="19"/>
  <c r="K131" i="19"/>
  <c r="K145" i="19"/>
  <c r="K144" i="19" s="1"/>
  <c r="G145" i="19"/>
  <c r="G144" i="19" s="1"/>
  <c r="E119" i="19"/>
  <c r="E120" i="19"/>
  <c r="E121" i="19"/>
  <c r="K128" i="19"/>
  <c r="K129" i="19"/>
  <c r="E123" i="19"/>
  <c r="G132" i="19"/>
  <c r="K132" i="19"/>
  <c r="G140" i="19"/>
  <c r="E132" i="19"/>
  <c r="E140" i="19"/>
  <c r="E145" i="19"/>
  <c r="E144" i="19" s="1"/>
  <c r="G147" i="19"/>
  <c r="G146" i="19" s="1"/>
  <c r="E147" i="19"/>
  <c r="E146" i="19" s="1"/>
  <c r="E151" i="19"/>
  <c r="E153" i="19"/>
  <c r="C159" i="19"/>
  <c r="G170" i="19"/>
  <c r="K170" i="19"/>
  <c r="E155" i="19"/>
  <c r="G164" i="19"/>
  <c r="K164" i="19"/>
  <c r="G175" i="19"/>
  <c r="K175" i="19"/>
  <c r="E158" i="19"/>
  <c r="E157" i="19" s="1"/>
  <c r="G173" i="19"/>
  <c r="G167" i="19"/>
  <c r="G168" i="19"/>
  <c r="K168" i="19"/>
  <c r="E164" i="19"/>
  <c r="E167" i="19"/>
  <c r="E168" i="19"/>
  <c r="E170" i="19"/>
  <c r="E173" i="19"/>
  <c r="E175" i="19"/>
  <c r="E190" i="19"/>
  <c r="E196" i="19"/>
  <c r="E192" i="19"/>
  <c r="E195" i="19"/>
  <c r="G199" i="19"/>
  <c r="E193" i="19"/>
  <c r="G204" i="19"/>
  <c r="G203" i="19" s="1"/>
  <c r="G206" i="19"/>
  <c r="E207" i="19"/>
  <c r="K212" i="19"/>
  <c r="G212" i="19"/>
  <c r="K207" i="19"/>
  <c r="G208" i="19"/>
  <c r="G211" i="19"/>
  <c r="G214" i="19"/>
  <c r="G198" i="19"/>
  <c r="E208" i="19"/>
  <c r="G215" i="19"/>
  <c r="G207" i="19"/>
  <c r="E211" i="19"/>
  <c r="E215" i="19"/>
  <c r="G226" i="19"/>
  <c r="K226" i="19"/>
  <c r="G232" i="19"/>
  <c r="K232" i="19"/>
  <c r="E210" i="19"/>
  <c r="E214" i="19"/>
  <c r="K228" i="19"/>
  <c r="G228" i="19"/>
  <c r="K222" i="19"/>
  <c r="G222" i="19"/>
  <c r="G230" i="19"/>
  <c r="K230" i="19"/>
  <c r="K219" i="19"/>
  <c r="K218" i="19" s="1"/>
  <c r="K221" i="19"/>
  <c r="E227" i="19"/>
  <c r="K184" i="19" l="1"/>
  <c r="K183" i="19" s="1"/>
  <c r="K182" i="19" s="1"/>
  <c r="I184" i="19"/>
  <c r="I183" i="19" s="1"/>
  <c r="E130" i="19"/>
  <c r="G184" i="19"/>
  <c r="G183" i="19" s="1"/>
  <c r="I227" i="19"/>
  <c r="E154" i="19"/>
  <c r="K143" i="19"/>
  <c r="K142" i="19" s="1"/>
  <c r="K141" i="19" s="1"/>
  <c r="N202" i="19"/>
  <c r="K173" i="19"/>
  <c r="K215" i="19"/>
  <c r="E174" i="19"/>
  <c r="G80" i="19"/>
  <c r="H16" i="19"/>
  <c r="I122" i="19"/>
  <c r="K26" i="19"/>
  <c r="K167" i="19"/>
  <c r="M93" i="19"/>
  <c r="N187" i="19"/>
  <c r="H202" i="19"/>
  <c r="F202" i="19"/>
  <c r="I219" i="19"/>
  <c r="I218" i="19" s="1"/>
  <c r="K208" i="19"/>
  <c r="K156" i="19"/>
  <c r="G174" i="19"/>
  <c r="G91" i="19"/>
  <c r="C33" i="19"/>
  <c r="M160" i="19"/>
  <c r="H33" i="19"/>
  <c r="E139" i="19"/>
  <c r="M124" i="19"/>
  <c r="G26" i="19"/>
  <c r="C202" i="19"/>
  <c r="E220" i="19"/>
  <c r="M221" i="19"/>
  <c r="E9" i="19"/>
  <c r="E6" i="19" s="1"/>
  <c r="M76" i="19"/>
  <c r="E94" i="19"/>
  <c r="K76" i="19"/>
  <c r="C187" i="19"/>
  <c r="K199" i="19"/>
  <c r="K197" i="19" s="1"/>
  <c r="I152" i="19"/>
  <c r="I124" i="19"/>
  <c r="M120" i="19"/>
  <c r="F187" i="19"/>
  <c r="C148" i="19"/>
  <c r="J33" i="19"/>
  <c r="D187" i="19"/>
  <c r="M119" i="19"/>
  <c r="D33" i="19"/>
  <c r="I128" i="19"/>
  <c r="N117" i="19"/>
  <c r="H187" i="19"/>
  <c r="N33" i="19"/>
  <c r="F117" i="19"/>
  <c r="J202" i="19"/>
  <c r="K91" i="19"/>
  <c r="E127" i="19"/>
  <c r="I119" i="19"/>
  <c r="G57" i="19"/>
  <c r="G56" i="19" s="1"/>
  <c r="D202" i="19"/>
  <c r="K176" i="19"/>
  <c r="K174" i="19" s="1"/>
  <c r="L16" i="19"/>
  <c r="F33" i="19"/>
  <c r="D16" i="19"/>
  <c r="L187" i="19"/>
  <c r="K210" i="19"/>
  <c r="K214" i="19"/>
  <c r="I61" i="19"/>
  <c r="J69" i="19"/>
  <c r="K206" i="19"/>
  <c r="E194" i="19"/>
  <c r="E149" i="19"/>
  <c r="L33" i="19"/>
  <c r="H117" i="19"/>
  <c r="L202" i="19"/>
  <c r="E188" i="19"/>
  <c r="E224" i="19"/>
  <c r="E223" i="19" s="1"/>
  <c r="I209" i="19"/>
  <c r="I206" i="19"/>
  <c r="K81" i="19"/>
  <c r="G156" i="19"/>
  <c r="C16" i="19"/>
  <c r="K104" i="19"/>
  <c r="K80" i="19"/>
  <c r="K209" i="19"/>
  <c r="I189" i="19"/>
  <c r="N69" i="19"/>
  <c r="E213" i="19"/>
  <c r="I201" i="19"/>
  <c r="I200" i="19" s="1"/>
  <c r="K124" i="19"/>
  <c r="M121" i="19"/>
  <c r="E106" i="19"/>
  <c r="F69" i="19"/>
  <c r="L148" i="19"/>
  <c r="F16" i="19"/>
  <c r="E178" i="19"/>
  <c r="E177" i="19" s="1"/>
  <c r="E67" i="19"/>
  <c r="E64" i="19" s="1"/>
  <c r="N16" i="19"/>
  <c r="L69" i="19"/>
  <c r="D69" i="19"/>
  <c r="E197" i="19"/>
  <c r="D148" i="19"/>
  <c r="L117" i="19"/>
  <c r="C69" i="19"/>
  <c r="K98" i="19"/>
  <c r="G98" i="19"/>
  <c r="H148" i="19"/>
  <c r="J148" i="19"/>
  <c r="K47" i="19"/>
  <c r="G47" i="19"/>
  <c r="G205" i="19"/>
  <c r="E159" i="19"/>
  <c r="I156" i="19"/>
  <c r="M156" i="19"/>
  <c r="K127" i="19"/>
  <c r="E17" i="19"/>
  <c r="E16" i="19" s="1"/>
  <c r="K39" i="19"/>
  <c r="K38" i="19" s="1"/>
  <c r="M172" i="19"/>
  <c r="K172" i="19"/>
  <c r="H69" i="19"/>
  <c r="J16" i="19"/>
  <c r="K133" i="19"/>
  <c r="G133" i="19"/>
  <c r="J117" i="19"/>
  <c r="G172" i="19"/>
  <c r="F148" i="19"/>
  <c r="K180" i="19"/>
  <c r="G180" i="19"/>
  <c r="C117" i="19"/>
  <c r="K105" i="19"/>
  <c r="G105" i="19"/>
  <c r="G99" i="19" s="1"/>
  <c r="E99" i="19"/>
  <c r="K11" i="19"/>
  <c r="E205" i="19"/>
  <c r="K189" i="19"/>
  <c r="K163" i="19"/>
  <c r="G163" i="19"/>
  <c r="K107" i="19"/>
  <c r="G107" i="19"/>
  <c r="K95" i="19"/>
  <c r="G95" i="19"/>
  <c r="K31" i="19"/>
  <c r="G31" i="19"/>
  <c r="K150" i="19"/>
  <c r="G150" i="19"/>
  <c r="I215" i="19"/>
  <c r="K114" i="19"/>
  <c r="K113" i="19" s="1"/>
  <c r="K35" i="19"/>
  <c r="K34" i="19" s="1"/>
  <c r="G186" i="19"/>
  <c r="G185" i="19" s="1"/>
  <c r="M126" i="19"/>
  <c r="I126" i="19"/>
  <c r="K138" i="19"/>
  <c r="K137" i="19" s="1"/>
  <c r="G138" i="19"/>
  <c r="G137" i="19" s="1"/>
  <c r="E82" i="19"/>
  <c r="D117" i="19"/>
  <c r="N148" i="19"/>
  <c r="K110" i="19"/>
  <c r="G110" i="19"/>
  <c r="M13" i="19"/>
  <c r="M12" i="19" s="1"/>
  <c r="G13" i="19"/>
  <c r="G12" i="19" s="1"/>
  <c r="M228" i="19"/>
  <c r="I228" i="19"/>
  <c r="K225" i="19"/>
  <c r="K224" i="19" s="1"/>
  <c r="K223" i="19" s="1"/>
  <c r="G225" i="19"/>
  <c r="G224" i="19" s="1"/>
  <c r="G223" i="19" s="1"/>
  <c r="M210" i="19"/>
  <c r="I210" i="19"/>
  <c r="I231" i="19"/>
  <c r="M231" i="19"/>
  <c r="M229" i="19"/>
  <c r="I229" i="19"/>
  <c r="K220" i="19"/>
  <c r="M222" i="19"/>
  <c r="I222" i="19"/>
  <c r="G220" i="19"/>
  <c r="M211" i="19"/>
  <c r="I207" i="19"/>
  <c r="M207" i="19"/>
  <c r="G197" i="19"/>
  <c r="M215" i="19"/>
  <c r="I163" i="19"/>
  <c r="M163" i="19"/>
  <c r="G192" i="19"/>
  <c r="K192" i="19"/>
  <c r="K179" i="19"/>
  <c r="G179" i="19"/>
  <c r="E169" i="19"/>
  <c r="K165" i="19"/>
  <c r="G165" i="19"/>
  <c r="M140" i="19"/>
  <c r="I140" i="19"/>
  <c r="I121" i="19"/>
  <c r="M109" i="19"/>
  <c r="I109" i="19"/>
  <c r="M101" i="19"/>
  <c r="I101" i="19"/>
  <c r="K92" i="19"/>
  <c r="G92" i="19"/>
  <c r="M81" i="19"/>
  <c r="I81" i="19"/>
  <c r="M77" i="19"/>
  <c r="I77" i="19"/>
  <c r="G68" i="19"/>
  <c r="K68" i="19"/>
  <c r="G48" i="19"/>
  <c r="K48" i="19"/>
  <c r="K10" i="19"/>
  <c r="M91" i="19"/>
  <c r="M90" i="19"/>
  <c r="I90" i="19"/>
  <c r="G71" i="19"/>
  <c r="K71" i="19"/>
  <c r="E59" i="19"/>
  <c r="E58" i="19" s="1"/>
  <c r="K115" i="19"/>
  <c r="M80" i="19"/>
  <c r="K73" i="19"/>
  <c r="E51" i="19"/>
  <c r="M23" i="19"/>
  <c r="I23" i="19"/>
  <c r="K20" i="19"/>
  <c r="G10" i="19"/>
  <c r="G9" i="19" s="1"/>
  <c r="I147" i="19"/>
  <c r="I146" i="19" s="1"/>
  <c r="M147" i="19"/>
  <c r="M146" i="19" s="1"/>
  <c r="I138" i="19"/>
  <c r="I137" i="19" s="1"/>
  <c r="M138" i="19"/>
  <c r="M137" i="19" s="1"/>
  <c r="M170" i="19"/>
  <c r="I170" i="19"/>
  <c r="G151" i="19"/>
  <c r="K151" i="19"/>
  <c r="K112" i="19"/>
  <c r="G112" i="19"/>
  <c r="M98" i="19"/>
  <c r="I98" i="19"/>
  <c r="K85" i="19"/>
  <c r="G85" i="19"/>
  <c r="M86" i="19"/>
  <c r="I86" i="19"/>
  <c r="K75" i="19"/>
  <c r="G75" i="19"/>
  <c r="G50" i="19"/>
  <c r="G49" i="19" s="1"/>
  <c r="K50" i="19"/>
  <c r="K49" i="19" s="1"/>
  <c r="M78" i="19"/>
  <c r="I78" i="19"/>
  <c r="K63" i="19"/>
  <c r="K62" i="19" s="1"/>
  <c r="G63" i="19"/>
  <c r="G62" i="19" s="1"/>
  <c r="K55" i="19"/>
  <c r="G55" i="19"/>
  <c r="I25" i="19"/>
  <c r="M25" i="19"/>
  <c r="M108" i="19"/>
  <c r="I108" i="19"/>
  <c r="I91" i="19"/>
  <c r="I73" i="19"/>
  <c r="K44" i="19"/>
  <c r="G44" i="19"/>
  <c r="I80" i="19"/>
  <c r="G52" i="19"/>
  <c r="K52" i="19"/>
  <c r="E42" i="19"/>
  <c r="K24" i="19"/>
  <c r="G24" i="19"/>
  <c r="K216" i="19"/>
  <c r="G216" i="19"/>
  <c r="G213" i="19" s="1"/>
  <c r="M232" i="19"/>
  <c r="I232" i="19"/>
  <c r="G196" i="19"/>
  <c r="K196" i="19"/>
  <c r="M176" i="19"/>
  <c r="I176" i="19"/>
  <c r="M230" i="19"/>
  <c r="I230" i="19"/>
  <c r="M226" i="19"/>
  <c r="I226" i="19"/>
  <c r="K211" i="19"/>
  <c r="M214" i="19"/>
  <c r="I214" i="19"/>
  <c r="I212" i="19"/>
  <c r="M212" i="19"/>
  <c r="M204" i="19"/>
  <c r="M203" i="19" s="1"/>
  <c r="I204" i="19"/>
  <c r="I203" i="19" s="1"/>
  <c r="M199" i="19"/>
  <c r="I199" i="19"/>
  <c r="M167" i="19"/>
  <c r="I167" i="19"/>
  <c r="M173" i="19"/>
  <c r="I173" i="19"/>
  <c r="E143" i="19"/>
  <c r="E142" i="19" s="1"/>
  <c r="E141" i="19" s="1"/>
  <c r="K136" i="19"/>
  <c r="K135" i="19" s="1"/>
  <c r="G136" i="19"/>
  <c r="G135" i="19" s="1"/>
  <c r="K140" i="19"/>
  <c r="I120" i="19"/>
  <c r="E118" i="19"/>
  <c r="G143" i="19"/>
  <c r="G142" i="19" s="1"/>
  <c r="G141" i="19" s="1"/>
  <c r="I131" i="19"/>
  <c r="M131" i="19"/>
  <c r="K126" i="19"/>
  <c r="K122" i="19"/>
  <c r="M105" i="19"/>
  <c r="I105" i="19"/>
  <c r="K97" i="19"/>
  <c r="G97" i="19"/>
  <c r="M84" i="19"/>
  <c r="I84" i="19"/>
  <c r="K79" i="19"/>
  <c r="G79" i="19"/>
  <c r="M88" i="19"/>
  <c r="I88" i="19"/>
  <c r="E74" i="19"/>
  <c r="G46" i="19"/>
  <c r="K46" i="19"/>
  <c r="I31" i="19"/>
  <c r="M31" i="19"/>
  <c r="K90" i="19"/>
  <c r="M73" i="19"/>
  <c r="G60" i="19"/>
  <c r="K60" i="19"/>
  <c r="M115" i="19"/>
  <c r="I115" i="19"/>
  <c r="M114" i="19"/>
  <c r="M113" i="19" s="1"/>
  <c r="K30" i="19"/>
  <c r="G30" i="19"/>
  <c r="K18" i="19"/>
  <c r="G18" i="19"/>
  <c r="G17" i="19" s="1"/>
  <c r="M43" i="19"/>
  <c r="I43" i="19"/>
  <c r="I11" i="19"/>
  <c r="M28" i="19"/>
  <c r="M26" i="19" s="1"/>
  <c r="I28" i="19"/>
  <c r="I26" i="19" s="1"/>
  <c r="M20" i="19"/>
  <c r="I20" i="19"/>
  <c r="I198" i="19"/>
  <c r="M198" i="19"/>
  <c r="K193" i="19"/>
  <c r="G193" i="19"/>
  <c r="G190" i="19"/>
  <c r="G188" i="19" s="1"/>
  <c r="K190" i="19"/>
  <c r="M217" i="19"/>
  <c r="I217" i="19"/>
  <c r="I211" i="19"/>
  <c r="M208" i="19"/>
  <c r="I208" i="19"/>
  <c r="G195" i="19"/>
  <c r="K195" i="19"/>
  <c r="I166" i="19"/>
  <c r="M166" i="19"/>
  <c r="E191" i="19"/>
  <c r="K171" i="19"/>
  <c r="G171" i="19"/>
  <c r="K162" i="19"/>
  <c r="G162" i="19"/>
  <c r="M168" i="19"/>
  <c r="I168" i="19"/>
  <c r="G158" i="19"/>
  <c r="G157" i="19" s="1"/>
  <c r="K158" i="19"/>
  <c r="K157" i="19" s="1"/>
  <c r="M175" i="19"/>
  <c r="I175" i="19"/>
  <c r="M164" i="19"/>
  <c r="I164" i="19"/>
  <c r="G155" i="19"/>
  <c r="K155" i="19"/>
  <c r="G153" i="19"/>
  <c r="K153" i="19"/>
  <c r="K134" i="19"/>
  <c r="G134" i="19"/>
  <c r="G139" i="19"/>
  <c r="M132" i="19"/>
  <c r="I132" i="19"/>
  <c r="G123" i="19"/>
  <c r="K123" i="19"/>
  <c r="I129" i="19"/>
  <c r="M129" i="19"/>
  <c r="M127" i="19" s="1"/>
  <c r="M145" i="19"/>
  <c r="M144" i="19" s="1"/>
  <c r="I145" i="19"/>
  <c r="I144" i="19" s="1"/>
  <c r="M103" i="19"/>
  <c r="I103" i="19"/>
  <c r="K89" i="19"/>
  <c r="G89" i="19"/>
  <c r="K87" i="19"/>
  <c r="G87" i="19"/>
  <c r="K83" i="19"/>
  <c r="G83" i="19"/>
  <c r="K72" i="19"/>
  <c r="G72" i="19"/>
  <c r="M111" i="19"/>
  <c r="I111" i="19"/>
  <c r="K53" i="19"/>
  <c r="G53" i="19"/>
  <c r="I35" i="19"/>
  <c r="I34" i="19" s="1"/>
  <c r="M96" i="19"/>
  <c r="I96" i="19"/>
  <c r="E70" i="19"/>
  <c r="I114" i="19"/>
  <c r="I113" i="19" s="1"/>
  <c r="G54" i="19"/>
  <c r="K54" i="19"/>
  <c r="K41" i="19"/>
  <c r="K40" i="19" s="1"/>
  <c r="G41" i="19"/>
  <c r="G40" i="19" s="1"/>
  <c r="K22" i="19"/>
  <c r="K21" i="19" s="1"/>
  <c r="G22" i="19"/>
  <c r="G21" i="19" s="1"/>
  <c r="K8" i="19"/>
  <c r="K7" i="19" s="1"/>
  <c r="G8" i="19"/>
  <c r="G7" i="19" s="1"/>
  <c r="M39" i="19"/>
  <c r="M38" i="19" s="1"/>
  <c r="I39" i="19"/>
  <c r="I38" i="19" s="1"/>
  <c r="M37" i="19"/>
  <c r="M36" i="19" s="1"/>
  <c r="I37" i="19"/>
  <c r="I36" i="19" s="1"/>
  <c r="M11" i="19"/>
  <c r="G182" i="19" l="1"/>
  <c r="K130" i="19"/>
  <c r="I76" i="19"/>
  <c r="G154" i="19"/>
  <c r="I127" i="19"/>
  <c r="G169" i="19"/>
  <c r="M35" i="19"/>
  <c r="M34" i="19" s="1"/>
  <c r="G159" i="19"/>
  <c r="K9" i="19"/>
  <c r="K6" i="19" s="1"/>
  <c r="K205" i="19"/>
  <c r="E148" i="19"/>
  <c r="G29" i="19"/>
  <c r="G16" i="19" s="1"/>
  <c r="K169" i="19"/>
  <c r="K188" i="19"/>
  <c r="K213" i="19"/>
  <c r="G130" i="19"/>
  <c r="E187" i="19"/>
  <c r="E117" i="19"/>
  <c r="K29" i="19"/>
  <c r="M209" i="19"/>
  <c r="M205" i="19" s="1"/>
  <c r="G118" i="19"/>
  <c r="M220" i="19"/>
  <c r="K194" i="19"/>
  <c r="I139" i="19"/>
  <c r="H233" i="19"/>
  <c r="E69" i="19"/>
  <c r="G178" i="19"/>
  <c r="G177" i="19" s="1"/>
  <c r="D233" i="19"/>
  <c r="C233" i="19"/>
  <c r="K82" i="19"/>
  <c r="K17" i="19"/>
  <c r="K16" i="19" s="1"/>
  <c r="E202" i="19"/>
  <c r="K94" i="19"/>
  <c r="I13" i="19"/>
  <c r="I12" i="19" s="1"/>
  <c r="E33" i="19"/>
  <c r="F233" i="19"/>
  <c r="M57" i="19"/>
  <c r="M56" i="19" s="1"/>
  <c r="I57" i="19"/>
  <c r="I56" i="19" s="1"/>
  <c r="L233" i="19"/>
  <c r="G42" i="19"/>
  <c r="I220" i="19"/>
  <c r="G106" i="19"/>
  <c r="N233" i="19"/>
  <c r="I172" i="19"/>
  <c r="G194" i="19"/>
  <c r="K106" i="19"/>
  <c r="K99" i="19"/>
  <c r="G6" i="19"/>
  <c r="G94" i="19"/>
  <c r="K139" i="19"/>
  <c r="I205" i="19"/>
  <c r="M47" i="19"/>
  <c r="I47" i="19"/>
  <c r="M104" i="19"/>
  <c r="M99" i="19" s="1"/>
  <c r="I104" i="19"/>
  <c r="I99" i="19" s="1"/>
  <c r="J233" i="19"/>
  <c r="K118" i="19"/>
  <c r="G202" i="19"/>
  <c r="K67" i="19"/>
  <c r="K64" i="19" s="1"/>
  <c r="M110" i="19"/>
  <c r="I110" i="19"/>
  <c r="I180" i="19"/>
  <c r="M180" i="19"/>
  <c r="K42" i="19"/>
  <c r="M150" i="19"/>
  <c r="I150" i="19"/>
  <c r="I107" i="19"/>
  <c r="M107" i="19"/>
  <c r="M197" i="19"/>
  <c r="M186" i="19"/>
  <c r="M185" i="19" s="1"/>
  <c r="M182" i="19" s="1"/>
  <c r="I186" i="19"/>
  <c r="I185" i="19" s="1"/>
  <c r="I182" i="19" s="1"/>
  <c r="M95" i="19"/>
  <c r="I95" i="19"/>
  <c r="I133" i="19"/>
  <c r="M133" i="19"/>
  <c r="I63" i="19"/>
  <c r="I62" i="19" s="1"/>
  <c r="M63" i="19"/>
  <c r="M62" i="19" s="1"/>
  <c r="I48" i="19"/>
  <c r="M48" i="19"/>
  <c r="I72" i="19"/>
  <c r="M72" i="19"/>
  <c r="I18" i="19"/>
  <c r="I17" i="19" s="1"/>
  <c r="M18" i="19"/>
  <c r="M17" i="19" s="1"/>
  <c r="I52" i="19"/>
  <c r="M52" i="19"/>
  <c r="I10" i="19"/>
  <c r="I9" i="19" s="1"/>
  <c r="I55" i="19"/>
  <c r="M55" i="19"/>
  <c r="G74" i="19"/>
  <c r="M112" i="19"/>
  <c r="I112" i="19"/>
  <c r="I151" i="19"/>
  <c r="M151" i="19"/>
  <c r="K70" i="19"/>
  <c r="G67" i="19"/>
  <c r="G64" i="19" s="1"/>
  <c r="M139" i="19"/>
  <c r="M179" i="19"/>
  <c r="I179" i="19"/>
  <c r="G191" i="19"/>
  <c r="M162" i="19"/>
  <c r="I162" i="19"/>
  <c r="M30" i="19"/>
  <c r="M29" i="19" s="1"/>
  <c r="I30" i="19"/>
  <c r="I29" i="19" s="1"/>
  <c r="I54" i="19"/>
  <c r="M54" i="19"/>
  <c r="M89" i="19"/>
  <c r="I89" i="19"/>
  <c r="K159" i="19"/>
  <c r="I22" i="19"/>
  <c r="I21" i="19" s="1"/>
  <c r="M22" i="19"/>
  <c r="M21" i="19" s="1"/>
  <c r="G82" i="19"/>
  <c r="M87" i="19"/>
  <c r="I87" i="19"/>
  <c r="I143" i="19"/>
  <c r="I142" i="19" s="1"/>
  <c r="I141" i="19" s="1"/>
  <c r="M134" i="19"/>
  <c r="I134" i="19"/>
  <c r="I153" i="19"/>
  <c r="M153" i="19"/>
  <c r="I155" i="19"/>
  <c r="I154" i="19" s="1"/>
  <c r="M155" i="19"/>
  <c r="M154" i="19" s="1"/>
  <c r="I158" i="19"/>
  <c r="I157" i="19" s="1"/>
  <c r="M158" i="19"/>
  <c r="M157" i="19" s="1"/>
  <c r="M195" i="19"/>
  <c r="I195" i="19"/>
  <c r="I190" i="19"/>
  <c r="I188" i="19" s="1"/>
  <c r="M190" i="19"/>
  <c r="M188" i="19" s="1"/>
  <c r="I193" i="19"/>
  <c r="M193" i="19"/>
  <c r="I197" i="19"/>
  <c r="M79" i="19"/>
  <c r="I79" i="19"/>
  <c r="M24" i="19"/>
  <c r="I24" i="19"/>
  <c r="K51" i="19"/>
  <c r="I44" i="19"/>
  <c r="M44" i="19"/>
  <c r="M10" i="19"/>
  <c r="M9" i="19" s="1"/>
  <c r="I50" i="19"/>
  <c r="I49" i="19" s="1"/>
  <c r="M50" i="19"/>
  <c r="M49" i="19" s="1"/>
  <c r="I75" i="19"/>
  <c r="M75" i="19"/>
  <c r="K149" i="19"/>
  <c r="G59" i="19"/>
  <c r="G58" i="19" s="1"/>
  <c r="K59" i="19"/>
  <c r="K58" i="19" s="1"/>
  <c r="G70" i="19"/>
  <c r="K178" i="19"/>
  <c r="K177" i="19" s="1"/>
  <c r="I60" i="19"/>
  <c r="M60" i="19"/>
  <c r="I46" i="19"/>
  <c r="M46" i="19"/>
  <c r="M136" i="19"/>
  <c r="M135" i="19" s="1"/>
  <c r="I136" i="19"/>
  <c r="I135" i="19" s="1"/>
  <c r="M174" i="19"/>
  <c r="M85" i="19"/>
  <c r="I85" i="19"/>
  <c r="I71" i="19"/>
  <c r="M71" i="19"/>
  <c r="M92" i="19"/>
  <c r="I92" i="19"/>
  <c r="K191" i="19"/>
  <c r="I8" i="19"/>
  <c r="I7" i="19" s="1"/>
  <c r="M8" i="19"/>
  <c r="M7" i="19" s="1"/>
  <c r="M41" i="19"/>
  <c r="M40" i="19" s="1"/>
  <c r="I41" i="19"/>
  <c r="I40" i="19" s="1"/>
  <c r="I53" i="19"/>
  <c r="M53" i="19"/>
  <c r="M83" i="19"/>
  <c r="I83" i="19"/>
  <c r="M143" i="19"/>
  <c r="M142" i="19" s="1"/>
  <c r="M141" i="19" s="1"/>
  <c r="I123" i="19"/>
  <c r="M123" i="19"/>
  <c r="K154" i="19"/>
  <c r="M171" i="19"/>
  <c r="M169" i="19" s="1"/>
  <c r="I171" i="19"/>
  <c r="M97" i="19"/>
  <c r="I97" i="19"/>
  <c r="I174" i="19"/>
  <c r="M196" i="19"/>
  <c r="I196" i="19"/>
  <c r="I216" i="19"/>
  <c r="I213" i="19" s="1"/>
  <c r="M216" i="19"/>
  <c r="M213" i="19" s="1"/>
  <c r="G51" i="19"/>
  <c r="K74" i="19"/>
  <c r="G149" i="19"/>
  <c r="I68" i="19"/>
  <c r="I67" i="19" s="1"/>
  <c r="M68" i="19"/>
  <c r="M165" i="19"/>
  <c r="I165" i="19"/>
  <c r="I192" i="19"/>
  <c r="M192" i="19"/>
  <c r="I225" i="19"/>
  <c r="I224" i="19" s="1"/>
  <c r="I223" i="19" s="1"/>
  <c r="M225" i="19"/>
  <c r="M224" i="19" s="1"/>
  <c r="M223" i="19" s="1"/>
  <c r="G148" i="19" l="1"/>
  <c r="G117" i="19"/>
  <c r="K202" i="19"/>
  <c r="K187" i="19"/>
  <c r="M202" i="19"/>
  <c r="G187" i="19"/>
  <c r="I191" i="19"/>
  <c r="E233" i="19"/>
  <c r="M94" i="19"/>
  <c r="I169" i="19"/>
  <c r="M130" i="19"/>
  <c r="I64" i="19"/>
  <c r="I6" i="19"/>
  <c r="K117" i="19"/>
  <c r="I202" i="19"/>
  <c r="I94" i="19"/>
  <c r="I82" i="19"/>
  <c r="I70" i="19"/>
  <c r="I74" i="19"/>
  <c r="M42" i="19"/>
  <c r="M178" i="19"/>
  <c r="M177" i="19" s="1"/>
  <c r="I106" i="19"/>
  <c r="M191" i="19"/>
  <c r="M67" i="19"/>
  <c r="M64" i="19" s="1"/>
  <c r="G33" i="19"/>
  <c r="I118" i="19"/>
  <c r="M6" i="19"/>
  <c r="G69" i="19"/>
  <c r="K33" i="19"/>
  <c r="M118" i="19"/>
  <c r="M82" i="19"/>
  <c r="I42" i="19"/>
  <c r="I130" i="19"/>
  <c r="M159" i="19"/>
  <c r="M106" i="19"/>
  <c r="I159" i="19"/>
  <c r="M70" i="19"/>
  <c r="M74" i="19"/>
  <c r="I178" i="19"/>
  <c r="I177" i="19" s="1"/>
  <c r="M59" i="19"/>
  <c r="M58" i="19" s="1"/>
  <c r="I59" i="19"/>
  <c r="I58" i="19" s="1"/>
  <c r="P237" i="19"/>
  <c r="I149" i="19"/>
  <c r="I16" i="19"/>
  <c r="K69" i="19"/>
  <c r="M51" i="19"/>
  <c r="K148" i="19"/>
  <c r="I194" i="19"/>
  <c r="I51" i="19"/>
  <c r="M194" i="19"/>
  <c r="M149" i="19"/>
  <c r="M16" i="19"/>
  <c r="I187" i="19" l="1"/>
  <c r="M117" i="19"/>
  <c r="I117" i="19"/>
  <c r="M148" i="19"/>
  <c r="K233" i="19"/>
  <c r="I69" i="19"/>
  <c r="M187" i="19"/>
  <c r="G233" i="19"/>
  <c r="I33" i="19"/>
  <c r="M69" i="19"/>
  <c r="I148" i="19"/>
  <c r="M33" i="19"/>
  <c r="M233" i="19" l="1"/>
  <c r="I233" i="19"/>
</calcChain>
</file>

<file path=xl/sharedStrings.xml><?xml version="1.0" encoding="utf-8"?>
<sst xmlns="http://schemas.openxmlformats.org/spreadsheetml/2006/main" count="251" uniqueCount="199">
  <si>
    <t>руб.</t>
  </si>
  <si>
    <t>№ п/п</t>
  </si>
  <si>
    <t>% исполнения</t>
  </si>
  <si>
    <t>изменение</t>
  </si>
  <si>
    <t>сумма</t>
  </si>
  <si>
    <t xml:space="preserve">"Стимулирование экономической активности в городе Брянске" </t>
  </si>
  <si>
    <t xml:space="preserve">Подпрограмма "Поддержка малого и среднего предпринимательства в городе Брянске"                                     </t>
  </si>
  <si>
    <t>Подпрограмма "Организация транспортного обслуживания                                    в городе Брянске"</t>
  </si>
  <si>
    <t>"Повышение безопасности дорожного движения в городе Брянске"</t>
  </si>
  <si>
    <t>Обеспечение сохранности автомобильных дорог местного значения и условий безопасности движения по ним</t>
  </si>
  <si>
    <t>Повышение безопасности дорожного движения</t>
  </si>
  <si>
    <t>Бюджетные инвестиции в объекты капитального строительства муниципальной собственности</t>
  </si>
  <si>
    <t xml:space="preserve">Развитие и совершенствование сети автомобильных дорог местного значения общего пользования </t>
  </si>
  <si>
    <t>Региональный проект "Жилье (Брянская область)"</t>
  </si>
  <si>
    <t>Региональный проект "Региональная и местная дорожная сеть (Брянская область)"</t>
  </si>
  <si>
    <t xml:space="preserve">"Осуществление полномочий исполнительного органа местного самоуправления города Брянска" </t>
  </si>
  <si>
    <t>Подпрограмма "Обеспечение деятельности Брянской городской администрации "</t>
  </si>
  <si>
    <t xml:space="preserve">Подпрограмма "Повышение качества и доступности предоставления государственных и муниципальных услуг в городе Брянске" </t>
  </si>
  <si>
    <t>Оповещение населения об опасностях, возникающих при ведении военных действий и возникновении чрезвычайных ситуаций</t>
  </si>
  <si>
    <t>Учреждения в сфере пожарной безопасности, защиты населения и территори муниципальных образований от чрезвычайных ситуаций природного и техногенного характера, гражданской обороны</t>
  </si>
  <si>
    <t>Развитие кадрового потенциала, переподготовка и повышение квалификации персонала</t>
  </si>
  <si>
    <t xml:space="preserve"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 </t>
  </si>
  <si>
    <t>Исполнение исковых требований на основании вступивших в законную силу судебных актов</t>
  </si>
  <si>
    <t>Выплата муниципальных пенсий (доплат к государственным пенсиям)</t>
  </si>
  <si>
    <t>Социальные выплаты лицам, награжденным медалью "За вклад в развитие города Брянска"</t>
  </si>
  <si>
    <t>Социальные выплаты лицам, награжденным знаком отличия "За заслуги перед городом Брянском"</t>
  </si>
  <si>
    <t>Социальные выплаты лицам, удостоенным звания почетного гражданина муниципального образования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</si>
  <si>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</si>
  <si>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</si>
  <si>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</si>
  <si>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Основное мероприятие "Реализация программ (проектов) инициативного бюджетирования"</t>
  </si>
  <si>
    <t>Реализация программ (проектов) инициативного бюджетирования</t>
  </si>
  <si>
    <t>"Управление муниципальными финансами города Брянска"</t>
  </si>
  <si>
    <t>Подпрограмма "Управление муниципальным долгом города Брянска"</t>
  </si>
  <si>
    <t>Руководство и управление в сфере установленных функций органов местного самоуправления</t>
  </si>
  <si>
    <t>"Развитие образования в городе Брянске"</t>
  </si>
  <si>
    <t>Подпрограмма "Увеличение сети образовательных организаций                                                     города Брянска"</t>
  </si>
  <si>
    <t>Региональный проект "Современная школа (Брянская область)"</t>
  </si>
  <si>
    <t>Осуществление отдельных полномочий в сфере образования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</si>
  <si>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</si>
  <si>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Дошкольные образовательные организации</t>
  </si>
  <si>
    <t>Общеобразовательные организации</t>
  </si>
  <si>
    <t>Замена оконных блоков муниципальных образовательных организаций</t>
  </si>
  <si>
    <t>Капитальный ремонт бассейнов муниципальных образовательных организаций Брянской области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</si>
  <si>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</si>
  <si>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Учреждения, обеспечивающие деятельность органов местного самоуправления и муниципальных учреждений</t>
  </si>
  <si>
    <t>Организация питания в образовательных организациях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</si>
  <si>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</si>
  <si>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Организации дополнительного образования</t>
  </si>
  <si>
    <t>Капитальный ремонт кровель муниципальных образовательных организаций</t>
  </si>
  <si>
    <t>Учреждения, обеспечивающие оздоровление детей</t>
  </si>
  <si>
    <t>Профилактика безнадзорности и правонарушений несовершеннолетних</t>
  </si>
  <si>
    <t>Стипендии</t>
  </si>
  <si>
    <t>Мероприятия по проведению оздоровительной кампании детей</t>
  </si>
  <si>
    <t>Учреждения психолого-медико-социального сопровождения</t>
  </si>
  <si>
    <t>Грантовая поддержка работников муниципальных учреждений</t>
  </si>
  <si>
    <t>Обеспечение функционирования модели персонифицированного финансирования дополнительного образования детей</t>
  </si>
  <si>
    <t xml:space="preserve">"Поддержка и сохранение культуры и искусства в городе Брянске" </t>
  </si>
  <si>
    <t>Организация дополнительного образования</t>
  </si>
  <si>
    <t>Библиотеки</t>
  </si>
  <si>
    <t>Концертные и другие организации исполнительских искусств</t>
  </si>
  <si>
    <t>Дворцы и дома культуры, клубы, выставочные залы</t>
  </si>
  <si>
    <t>Парки</t>
  </si>
  <si>
    <t>Организация и проведение праздничных и других мероприятий по вопросам местного значения</t>
  </si>
  <si>
    <t>Предоставление мер социальной 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</si>
  <si>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Муниципальный архив</t>
  </si>
  <si>
    <t>Региональный проект "Культурная среда (Брянская область)"</t>
  </si>
  <si>
    <t>Создание модельных муниципальных библиотек</t>
  </si>
  <si>
    <t>Государственная поддержка отрасли культуры</t>
  </si>
  <si>
    <t>"Осуществление полномочий исполнительного органа местного самоуправления  по участию  в профилактике терроризма и экстремизма, минимизации и (или) ликвидации последствий  их проявлений на территории города  Брянска"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</si>
  <si>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</si>
  <si>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Совершенствование системы профилактики правонарушений и усиление борьбы с преступностью</t>
  </si>
  <si>
    <t>"Жилищно-коммунальное хозяйство города Брянска"</t>
  </si>
  <si>
    <t>Региональный проект "Обеспечение устойчивого сокращения непригодного для проживания жилищного фонда (Брянская область)"</t>
  </si>
  <si>
    <t>Основное мероприятие "Обеспечение мероприятий по содержанию, ремонту, капитальному ремонту объектов внешнего благоустройства в соответствии со стандартами качества и санитарными нормами"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</si>
  <si>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</si>
  <si>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Учреждения, осуществляющие функции и полномочия в сфере ЖКХ и дорожного хозяйства</t>
  </si>
  <si>
    <t>Оценка имущества, признание прав и регулирование отношений муниципальной собственности</t>
  </si>
  <si>
    <t>Эксплуатация и содержание имущества, находящегося в муниципальной собственности, арендованного недвижимого имущества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</si>
  <si>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самоуправления"</t>
  </si>
  <si>
    <t>Мероприятия по переселению граждан из аварийного жилищного фонда</t>
  </si>
  <si>
    <t>Прочие мероприятия в области жилищно-коммунального хозяйства</t>
  </si>
  <si>
    <t>Содержание, текущий и капитальный ремонт и обеспечение безопасности гидротехнических сооружений</t>
  </si>
  <si>
    <t xml:space="preserve">Приобретение специализированной техники для предприятий жилищно-коммунального комплекса </t>
  </si>
  <si>
    <t>Региональный проект "Чистая вода (Брянская область)"</t>
  </si>
  <si>
    <t>Учреждения, осуществляющие функции и полномочия в сфере капитального строительства</t>
  </si>
  <si>
    <t>Мероприятия в сфере архитектуры и градостроительства</t>
  </si>
  <si>
    <t>"Формирование современной городской среды города Брянска"</t>
  </si>
  <si>
    <t>Мероприятия по формированию современной городской среды</t>
  </si>
  <si>
    <t>Региональный проект "Формирование комфортной городской среды (Брянская область)"</t>
  </si>
  <si>
    <t>Реализация программ формирования современной городской среды</t>
  </si>
  <si>
    <t xml:space="preserve">"Молодежная и семейная политика города Брянска"              </t>
  </si>
  <si>
    <t xml:space="preserve">Подпрограмма "Молодое поколение города Брянска"                         </t>
  </si>
  <si>
    <t>Учреждения по  работе с детьми, семьями и молодежью</t>
  </si>
  <si>
    <t>Оказание поддержки социально ориентированным некоммерческим организациям</t>
  </si>
  <si>
    <t xml:space="preserve">Мероприятия по социальной поддержке отдельных категорий граждан </t>
  </si>
  <si>
    <t xml:space="preserve">"Физическая культура и спорт в городе Брянске"  </t>
  </si>
  <si>
    <t>Спортивно-оздоровительные комплексы и центры</t>
  </si>
  <si>
    <t>Мероприятия по развитию физической культуры и спорта</t>
  </si>
  <si>
    <t>Реализация мерприятий по поэтапному внедрению Всероссийского физкультурно-спортивного комплекса "Готов к труду и обороне" (ГТО)</t>
  </si>
  <si>
    <t>Софинансирование объектов капитальных вложений муниципальной собственности</t>
  </si>
  <si>
    <t>Развитие материально-технической базы и обеспечение уровня финансирования организаций, осуществляющих спортвную подготовку в соответствии с требованиями федеральных стандартов спортивной подготовки</t>
  </si>
  <si>
    <t>Организации, осуществляющие спортивную подготовку</t>
  </si>
  <si>
    <t>Региональный проект "Спорт - норма жизни (Брянская область)"</t>
  </si>
  <si>
    <t>Проведение ремонта спортивных сооружений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</si>
  <si>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</si>
  <si>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"Управление и распоряжение муниципальной собственностью                          города Брянска"</t>
  </si>
  <si>
    <t>Мероприятия по землеустройству и землепользованию</t>
  </si>
  <si>
    <t>Эксплуатация и содержание имущества казны муниципального образования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</si>
  <si>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</si>
  <si>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Доля муниципальных программ в расходной части бюджета</t>
  </si>
  <si>
    <t>Начальник финансового управления</t>
  </si>
  <si>
    <t>Е.В. Качур</t>
  </si>
  <si>
    <t>Исполнение муниципальных программ города Брянска в 2022 году</t>
  </si>
  <si>
    <t>Утверждено                на 2022 год</t>
  </si>
  <si>
    <t>План на 2022 год по программе</t>
  </si>
  <si>
    <t>Уточненный план на 2022 год</t>
  </si>
  <si>
    <t>Всего расходы бюджета города Брянска на 2022 год</t>
  </si>
  <si>
    <t>Поддержка субъектов малого и среднего предпринимательства</t>
  </si>
  <si>
    <t>Обеспечение устойчивой работы  транспорта общего пользования, повышение доступности, безопасности и качества оказываемых населению транспортных услуг</t>
  </si>
  <si>
    <t xml:space="preserve">Подпрограмма "Обеспечение жильем молодых семей в городе Брянске"                                     </t>
  </si>
  <si>
    <t>Предоставление молодым семьям, участникам подпрограммы, социальных выплат на приобретение жилья или создание объекта индивидуального жилищного строительства, с привлечением молодыми семьями собственных средств, дополнительных финансовых средств кредитных и других организаций, предоставляющих жилищные кредиты и займы, в том числе ипотечные, для приобретения жилья или создание объекта индивидуального жилищного строительства</t>
  </si>
  <si>
    <t>Обеспечение жильем граждан, уволенных с военной службы (службы), и приравненных к ним лиц</t>
  </si>
  <si>
    <t>Реализация инфраструктурных проектов на территории города Брянска</t>
  </si>
  <si>
    <t>Обеспечение безопасности дорожного движения посредством совершенствования улично-дорожной сети и внедрения  современных технических средств организации дорожного движения на ней</t>
  </si>
  <si>
    <t>Развитие дорожной сети</t>
  </si>
  <si>
    <t>Стимулирование программ развития жилищного строительства субъектов Российской Федерации</t>
  </si>
  <si>
    <t>Финансовое обеспечение дорожной деятельности на территории Брянской области в рамках реализации национального проекта "Безопасные и качественные автомобильные дороги"</t>
  </si>
  <si>
    <t>Развитие инфраструктуры дорожного хозяйства, обеспечивающей транспортную связанность между центрами экономического роста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</si>
  <si>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</t>
  </si>
  <si>
    <t>Организация и осуществление мероприятий по мобилизационной подготовке муниципальных предприятий и учреждений, находящихся на территории города Брянска</t>
  </si>
  <si>
    <t>Предупреждение чрезвычайных ситуаций, развитие гражданской обороны, защита населения и территорий города Брянска от чрезвычайных ситуаций природного и техногенного характера, обеспечение безопасности населения на водных объектах города Брянска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</si>
  <si>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</si>
  <si>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</si>
  <si>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</si>
  <si>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реализации отдельных государственных полномочий Брянской области, переданных на муниципальный уровень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</si>
  <si>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</si>
  <si>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Создание условий для эффективного исполнения полномочий исполнительного органа местного самоуправления города  Брянска</t>
  </si>
  <si>
    <t>Подпрограмма "Информационное обеспечение деятельности Брянской городской администрации"</t>
  </si>
  <si>
    <t>Осуществление бюджетной политики города Брянска</t>
  </si>
  <si>
    <t>Поддержание долговой нагрузки бюджета города на экономически безопасном уровне</t>
  </si>
  <si>
    <t>Реализация государственной политики в сфере дошкольного образования на территории города Брянска</t>
  </si>
  <si>
    <t>Реализация государственной политики в сфере общего образования на территории города Брянска</t>
  </si>
  <si>
    <t>Реализация государственной политики в сфере дополнительного образования на территории города Брянска</t>
  </si>
  <si>
    <t>Реализация государственной политики в сфере образования на территории города Брянска</t>
  </si>
  <si>
    <t>Реализация молодежной политики на территории города Брянска</t>
  </si>
  <si>
    <t>Организация и проведение олимпиад, выставок, конкурсов, конференций и других общественных мероприятий</t>
  </si>
  <si>
    <t>Содержание и развитие инфраструктуры учреждений культуры и искусства</t>
  </si>
  <si>
    <t>Создание условий для организации досуга и обеспечения жителей городского округа услугами организаций культуры</t>
  </si>
  <si>
    <t>Формирование и развитие эффективной системы поддержки одаренных детей, работников культуры и искусства</t>
  </si>
  <si>
    <t>Обеспечение сохранности, пополнения и использования архивных фондов города Брянска</t>
  </si>
  <si>
    <t>Обеспечение руководства и управления в сфере установленных функций органов метного самоуправления</t>
  </si>
  <si>
    <t>Проведение  на плановой основе  предупредительно-профилактических мероприятий,  направленных на предупреждение проявлений террористической и экстремистской направленности</t>
  </si>
  <si>
    <t>Создание необходимых условий для обеспечения общественной безопасности и правопорядка</t>
  </si>
  <si>
    <t>Реализация единой государственной политики в сфере жилищно-коммунального хозяйства</t>
  </si>
  <si>
    <t>Обеспечение мероприятий по решению прочих вопросов в области жилищно-коммунального хозяйства</t>
  </si>
  <si>
    <t>Обеспечение мероприятий по содержанию жилищного фонда в соответствии с санитарными и техническими нормами</t>
  </si>
  <si>
    <t>Обеспечение мероприятий по капитальному ремонту общего имущества многоквартирных домов и муниципальных жилых помещений</t>
  </si>
  <si>
    <t>Обеспечение мероприятий по переселению граждан из аварийного жилищного фонда</t>
  </si>
  <si>
    <t>Содержание находящихся в муниципальной собственности объектов коммунальной инфраструктуры в надлежащем техническом состоянии</t>
  </si>
  <si>
    <t>Развитие инфраструктуры в сфере коммунального хозяйства</t>
  </si>
  <si>
    <t>"Развитие градостроительства на территории города Брянска"</t>
  </si>
  <si>
    <t>Реализация единой государственной политики в сфере градостроительства на территории города Брянска</t>
  </si>
  <si>
    <t>Обеспечение и повышение комфортности проживания граждан на территории города Брянска</t>
  </si>
  <si>
    <t>Реализация единой молодежной и семейной политики на территории города Брянска</t>
  </si>
  <si>
    <t>Создание эффективной поддержки социально значимых проектов и программ на конкурсной основе, общегородских мероприятий</t>
  </si>
  <si>
    <t>Обеспечение сохранности жилых помещений, закрепленных за детьми-сиротами и детьми, оставшимися без попечения родителей</t>
  </si>
  <si>
    <t>Организация и осуществление деятельности по опеке и попечительству</t>
  </si>
  <si>
    <t>Предоставление социальной поддержки отдельным категориям граждан и гражданам, оказавшимся в трудной жизненной ситуации</t>
  </si>
  <si>
    <t>Реализация мероприятий, направленных на развитие творческих, интеллектуальных, физических способностей молодежи</t>
  </si>
  <si>
    <t>Реализация мероприятий, направленных на противодействие употреблению наркотиков в молодежной среде</t>
  </si>
  <si>
    <t>Реализация единой государственной политики в сфере физической культуры и спорта на территории города Брянска</t>
  </si>
  <si>
    <t>Развитие массового спорта, общественного физкультурно-оздоровительного движения</t>
  </si>
  <si>
    <t>Развитие детско-юношеского спорта и системы подготовки высококвалифицированных спортсменов</t>
  </si>
  <si>
    <t>Организация  спортивно-оздоровительного отдыха детей и подростков</t>
  </si>
  <si>
    <t>Обеспечение эффективного управления и распоряжение муниципальным имуществом города Брянска и земельными участками в рамках наделенных полномочий</t>
  </si>
  <si>
    <t>Повышение уровня информационной открытости Брянской городской администрации</t>
  </si>
  <si>
    <t>Предоставление жилых помещений гражданам, страдающим тяжелыми формами хронических заболеваний, дающих право на внеочередное предоставление жилых помещений по договорам социального найма, признанным в установленном порядке нуждающимися в улучшении жилищных условий</t>
  </si>
  <si>
    <t>Реализация мероприятий по модернизации школьных систем образования</t>
  </si>
  <si>
    <t>Организация мероприятий при осуществлении деятельности по обращению с животными без владельцев</t>
  </si>
  <si>
    <t>Строительство и реконструкция (модернизация) объектов питьевого водоснабжения</t>
  </si>
  <si>
    <t>Решение БГСНД от 25.02.2022 № 560</t>
  </si>
  <si>
    <t>Увеличение сети общеобразовательных организаций</t>
  </si>
  <si>
    <t>Проведение комплексных кадастровых работ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</si>
  <si>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</si>
  <si>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Решение БГСНД от 11.03.2022 № 561</t>
  </si>
  <si>
    <t>Развитие спортивной инфраструктуры объектов спорта Брянской области</t>
  </si>
  <si>
    <t>Подпрограмма  "Жилищное  хозяйство города Брянска"</t>
  </si>
  <si>
    <t>Подпрограмма  "Коммунальное хозяйство города Брянска"</t>
  </si>
  <si>
    <t>Подпрограмма "Внешнее благоустройство территории горда Брянска"</t>
  </si>
  <si>
    <t>Модернизация школьных столовых муниципальных общеобразовательных организаций Брянской области</t>
  </si>
  <si>
    <t>Региональный проект "Творческие люди (Брянская область)"</t>
  </si>
  <si>
    <t>Организация и проведение фестивалей любительских творческих коллективов</t>
  </si>
  <si>
    <t>Обеспечение для граждан и организаций доступности услуг, оказываемых на основе информационно-телекоммуникационной инфраструктуры на территории города Брянска</t>
  </si>
  <si>
    <t>Развитие инфраструктуры дорожного хозяйства за счет средств резервного фонда Правительства Российской Федерации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</si>
  <si>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</si>
  <si>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</si>
  <si>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Обустройство и материально-техническое оснащение приютов для содержания животных без владельцев</t>
  </si>
  <si>
    <t>Исполнено на                  1 ноября                            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</si>
</sst>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"/>
  </numFmts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indexed="9"/>
      <name val="Calibri"/>
      <family val="2"/>
      <charset val="204"/>
    </font>
    <font>
      <i/>
      <sz val="11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b/>
      <i/>
      <sz val="12"/>
      <color indexed="9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i/>
      <sz val="12"/>
      <name val="Calibri"/>
      <family val="2"/>
      <charset val="204"/>
    </font>
    <font>
      <b/>
      <i/>
      <sz val="11"/>
      <name val="Calibri"/>
      <family val="2"/>
      <charset val="204"/>
    </font>
    <font>
      <b/>
      <i/>
      <sz val="11"/>
      <color theme="0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sz val="12"/>
      <name val="Calibri"/>
      <family val="2"/>
      <charset val="204"/>
    </font>
    <font>
      <sz val="10"/>
      <color indexed="8"/>
      <name val="Arial Cyr"/>
      <family val="2"/>
    </font>
    <font>
      <b/>
      <i/>
      <sz val="11"/>
      <color indexed="8"/>
      <name val="Calibri"/>
      <family val="2"/>
      <charset val="204"/>
    </font>
    <font>
      <sz val="12"/>
      <color theme="0"/>
      <name val="Calibri"/>
      <family val="2"/>
      <charset val="204"/>
    </font>
    <font>
      <sz val="12"/>
      <color rgb="FFFFFFFF"/>
      <name val="Calibri"/>
      <family val="2"/>
      <charset val="204"/>
    </font>
    <font>
      <b/>
      <sz val="14"/>
      <color rgb="FFFF0000"/>
      <name val="Calibri"/>
      <family val="2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sz val="10"/>
      <color rgb="FF000000"/>
      <name val="Arial Cyr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0"/>
      <color rgb="FF000000"/>
      <name val="Arial CYR"/>
    </font>
    <font>
      <b/>
      <sz val="12"/>
      <color rgb="FF000000"/>
      <name val="Arial Cyr"/>
    </font>
    <font>
      <sz val="8"/>
      <color rgb="FF000000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C0C0C0"/>
      </patternFill>
    </fill>
    <fill>
      <patternFill patternType="solid">
        <fgColor indexed="27"/>
      </patternFill>
    </fill>
    <fill>
      <patternFill patternType="solid">
        <fgColor rgb="FFCCFFFF"/>
      </patternFill>
    </fill>
  </fills>
  <borders count="8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</borders>
  <cellStyleXfs count="124">
    <xf numFmtId="0" fontId="0" fillId="0" borderId="0"/>
    <xf numFmtId="0" fontId="18" fillId="0" borderId="0">
      <alignment horizontal="left" wrapText="1"/>
    </xf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3" borderId="0" applyNumberFormat="0" applyBorder="0" applyAlignment="0" applyProtection="0"/>
    <xf numFmtId="0" fontId="23" fillId="6" borderId="0" applyNumberFormat="0" applyBorder="0" applyAlignment="0" applyProtection="0"/>
    <xf numFmtId="0" fontId="23" fillId="5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7" borderId="0" applyNumberFormat="0" applyBorder="0" applyAlignment="0" applyProtection="0"/>
    <xf numFmtId="0" fontId="23" fillId="4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7" borderId="0" applyNumberFormat="0" applyBorder="0" applyAlignment="0" applyProtection="0"/>
    <xf numFmtId="0" fontId="24" fillId="4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5" fillId="16" borderId="0" applyNumberFormat="0" applyBorder="0" applyAlignment="0" applyProtection="0"/>
    <xf numFmtId="0" fontId="26" fillId="0" borderId="0"/>
    <xf numFmtId="0" fontId="27" fillId="0" borderId="0"/>
    <xf numFmtId="0" fontId="28" fillId="17" borderId="66" applyNumberFormat="0" applyAlignment="0" applyProtection="0"/>
    <xf numFmtId="0" fontId="29" fillId="18" borderId="67" applyNumberFormat="0" applyAlignment="0" applyProtection="0"/>
    <xf numFmtId="0" fontId="26" fillId="0" borderId="0"/>
    <xf numFmtId="0" fontId="27" fillId="0" borderId="0"/>
    <xf numFmtId="0" fontId="30" fillId="0" borderId="0" applyNumberFormat="0" applyFill="0" applyBorder="0" applyAlignment="0" applyProtection="0"/>
    <xf numFmtId="0" fontId="31" fillId="19" borderId="0" applyNumberFormat="0" applyBorder="0" applyAlignment="0" applyProtection="0"/>
    <xf numFmtId="0" fontId="32" fillId="0" borderId="68" applyNumberFormat="0" applyFill="0" applyAlignment="0" applyProtection="0"/>
    <xf numFmtId="0" fontId="33" fillId="0" borderId="69" applyNumberFormat="0" applyFill="0" applyAlignment="0" applyProtection="0"/>
    <xf numFmtId="0" fontId="34" fillId="0" borderId="70" applyNumberFormat="0" applyFill="0" applyAlignment="0" applyProtection="0"/>
    <xf numFmtId="0" fontId="34" fillId="0" borderId="0" applyNumberFormat="0" applyFill="0" applyBorder="0" applyAlignment="0" applyProtection="0"/>
    <xf numFmtId="0" fontId="35" fillId="4" borderId="66" applyNumberFormat="0" applyAlignment="0" applyProtection="0"/>
    <xf numFmtId="0" fontId="36" fillId="0" borderId="71" applyNumberFormat="0" applyFill="0" applyAlignment="0" applyProtection="0"/>
    <xf numFmtId="0" fontId="37" fillId="9" borderId="0" applyNumberFormat="0" applyBorder="0" applyAlignment="0" applyProtection="0"/>
    <xf numFmtId="0" fontId="26" fillId="5" borderId="72" applyNumberFormat="0" applyFont="0" applyAlignment="0" applyProtection="0"/>
    <xf numFmtId="0" fontId="38" fillId="17" borderId="73" applyNumberFormat="0" applyAlignment="0" applyProtection="0"/>
    <xf numFmtId="0" fontId="39" fillId="0" borderId="0"/>
    <xf numFmtId="0" fontId="40" fillId="0" borderId="0"/>
    <xf numFmtId="0" fontId="39" fillId="0" borderId="0"/>
    <xf numFmtId="0" fontId="40" fillId="0" borderId="0"/>
    <xf numFmtId="0" fontId="41" fillId="0" borderId="0" applyNumberFormat="0" applyFill="0" applyBorder="0" applyAlignment="0" applyProtection="0"/>
    <xf numFmtId="0" fontId="42" fillId="0" borderId="74" applyNumberFormat="0" applyFill="0" applyAlignment="0" applyProtection="0"/>
    <xf numFmtId="0" fontId="26" fillId="0" borderId="0"/>
    <xf numFmtId="0" fontId="27" fillId="0" borderId="0"/>
    <xf numFmtId="0" fontId="43" fillId="0" borderId="0" applyNumberFormat="0" applyFill="0" applyBorder="0" applyAlignment="0" applyProtection="0"/>
    <xf numFmtId="0" fontId="18" fillId="20" borderId="0"/>
    <xf numFmtId="0" fontId="40" fillId="21" borderId="0"/>
    <xf numFmtId="0" fontId="18" fillId="0" borderId="0">
      <alignment wrapText="1"/>
    </xf>
    <xf numFmtId="0" fontId="40" fillId="0" borderId="75">
      <alignment horizontal="center" vertical="center" wrapText="1"/>
    </xf>
    <xf numFmtId="0" fontId="44" fillId="0" borderId="0">
      <alignment horizontal="center" wrapText="1"/>
    </xf>
    <xf numFmtId="1" fontId="40" fillId="0" borderId="75">
      <alignment horizontal="left" vertical="top" wrapText="1" indent="2"/>
    </xf>
    <xf numFmtId="0" fontId="44" fillId="0" borderId="0">
      <alignment horizontal="center"/>
    </xf>
    <xf numFmtId="0" fontId="40" fillId="0" borderId="0"/>
    <xf numFmtId="0" fontId="18" fillId="0" borderId="0">
      <alignment horizontal="right"/>
    </xf>
    <xf numFmtId="0" fontId="40" fillId="0" borderId="75">
      <alignment horizontal="center" vertical="center" wrapText="1"/>
    </xf>
    <xf numFmtId="0" fontId="18" fillId="20" borderId="76"/>
    <xf numFmtId="1" fontId="40" fillId="0" borderId="75">
      <alignment horizontal="center" vertical="top" shrinkToFit="1"/>
    </xf>
    <xf numFmtId="0" fontId="18" fillId="0" borderId="41">
      <alignment horizontal="center" vertical="center" wrapText="1"/>
    </xf>
    <xf numFmtId="0" fontId="40" fillId="0" borderId="75">
      <alignment horizontal="center" vertical="center" wrapText="1"/>
    </xf>
    <xf numFmtId="0" fontId="18" fillId="20" borderId="77"/>
    <xf numFmtId="0" fontId="40" fillId="0" borderId="75">
      <alignment horizontal="center" vertical="center" wrapText="1"/>
    </xf>
    <xf numFmtId="49" fontId="18" fillId="0" borderId="41">
      <alignment horizontal="left" vertical="top" wrapText="1" indent="2"/>
    </xf>
    <xf numFmtId="0" fontId="40" fillId="0" borderId="75">
      <alignment horizontal="center" vertical="center" wrapText="1"/>
    </xf>
    <xf numFmtId="0" fontId="45" fillId="0" borderId="41">
      <alignment horizontal="left"/>
    </xf>
    <xf numFmtId="0" fontId="40" fillId="0" borderId="75">
      <alignment horizontal="center" vertical="center" wrapText="1"/>
    </xf>
    <xf numFmtId="0" fontId="18" fillId="20" borderId="78"/>
    <xf numFmtId="0" fontId="40" fillId="0" borderId="75">
      <alignment horizontal="center" vertical="center" wrapText="1"/>
    </xf>
    <xf numFmtId="0" fontId="18" fillId="0" borderId="0"/>
    <xf numFmtId="0" fontId="40" fillId="0" borderId="75">
      <alignment horizontal="center" vertical="center" wrapText="1"/>
    </xf>
    <xf numFmtId="0" fontId="18" fillId="0" borderId="0">
      <alignment horizontal="left" wrapText="1"/>
    </xf>
    <xf numFmtId="0" fontId="40" fillId="21" borderId="0">
      <alignment shrinkToFit="1"/>
    </xf>
    <xf numFmtId="49" fontId="18" fillId="0" borderId="41">
      <alignment horizontal="center" vertical="top" shrinkToFit="1"/>
    </xf>
    <xf numFmtId="0" fontId="40" fillId="0" borderId="75">
      <alignment horizontal="center" vertical="center" wrapText="1"/>
    </xf>
    <xf numFmtId="4" fontId="18" fillId="0" borderId="41">
      <alignment horizontal="right" vertical="top" shrinkToFit="1"/>
    </xf>
    <xf numFmtId="0" fontId="40" fillId="0" borderId="75">
      <alignment horizontal="center" vertical="center" wrapText="1"/>
    </xf>
    <xf numFmtId="4" fontId="45" fillId="5" borderId="41">
      <alignment horizontal="right" vertical="top" shrinkToFit="1"/>
    </xf>
    <xf numFmtId="0" fontId="40" fillId="0" borderId="75">
      <alignment horizontal="center" vertical="center" wrapText="1"/>
    </xf>
    <xf numFmtId="0" fontId="18" fillId="0" borderId="41">
      <alignment horizontal="center" vertical="center" wrapText="1"/>
    </xf>
    <xf numFmtId="0" fontId="46" fillId="0" borderId="75">
      <alignment horizontal="left"/>
    </xf>
    <xf numFmtId="0" fontId="40" fillId="0" borderId="75">
      <alignment horizontal="center" vertical="center" wrapText="1"/>
    </xf>
    <xf numFmtId="10" fontId="18" fillId="0" borderId="41">
      <alignment horizontal="right" vertical="top" shrinkToFit="1"/>
    </xf>
    <xf numFmtId="4" fontId="40" fillId="0" borderId="75">
      <alignment horizontal="right" vertical="top" shrinkToFit="1"/>
    </xf>
    <xf numFmtId="10" fontId="45" fillId="5" borderId="41">
      <alignment horizontal="right" vertical="top" shrinkToFit="1"/>
    </xf>
    <xf numFmtId="4" fontId="46" fillId="2" borderId="75">
      <alignment horizontal="right" vertical="top" shrinkToFit="1"/>
    </xf>
    <xf numFmtId="0" fontId="44" fillId="0" borderId="0">
      <alignment horizontal="center" wrapText="1"/>
    </xf>
    <xf numFmtId="0" fontId="40" fillId="0" borderId="0">
      <alignment wrapText="1"/>
    </xf>
    <xf numFmtId="0" fontId="44" fillId="0" borderId="0">
      <alignment horizontal="center"/>
    </xf>
    <xf numFmtId="0" fontId="40" fillId="0" borderId="75">
      <alignment horizontal="center" vertical="center" wrapText="1"/>
    </xf>
    <xf numFmtId="0" fontId="45" fillId="0" borderId="41">
      <alignment vertical="top" wrapText="1"/>
    </xf>
    <xf numFmtId="0" fontId="40" fillId="0" borderId="75">
      <alignment horizontal="center" vertical="center" wrapText="1"/>
    </xf>
    <xf numFmtId="4" fontId="45" fillId="22" borderId="41">
      <alignment horizontal="right" vertical="top" shrinkToFit="1"/>
    </xf>
    <xf numFmtId="0" fontId="40" fillId="0" borderId="75">
      <alignment horizontal="center" vertical="center" wrapText="1"/>
    </xf>
    <xf numFmtId="10" fontId="45" fillId="22" borderId="41">
      <alignment horizontal="right" vertical="top" shrinkToFit="1"/>
    </xf>
    <xf numFmtId="0" fontId="40" fillId="0" borderId="75">
      <alignment horizontal="center" vertical="center" wrapText="1"/>
    </xf>
    <xf numFmtId="0" fontId="40" fillId="0" borderId="75">
      <alignment horizontal="center" vertical="center" wrapText="1"/>
    </xf>
    <xf numFmtId="0" fontId="40" fillId="0" borderId="75">
      <alignment horizontal="center" vertical="center" wrapText="1"/>
    </xf>
    <xf numFmtId="0" fontId="40" fillId="0" borderId="75">
      <alignment horizontal="center" vertical="center" wrapText="1"/>
    </xf>
    <xf numFmtId="0" fontId="40" fillId="0" borderId="75">
      <alignment horizontal="center" vertical="center" wrapText="1"/>
    </xf>
    <xf numFmtId="0" fontId="40" fillId="0" borderId="75">
      <alignment horizontal="center" vertical="center" wrapText="1"/>
    </xf>
    <xf numFmtId="0" fontId="40" fillId="0" borderId="75">
      <alignment horizontal="center" vertical="center" wrapText="1"/>
    </xf>
    <xf numFmtId="0" fontId="40" fillId="0" borderId="75">
      <alignment horizontal="center" vertical="center" wrapText="1"/>
    </xf>
    <xf numFmtId="0" fontId="40" fillId="0" borderId="0">
      <alignment horizontal="left" wrapText="1"/>
    </xf>
    <xf numFmtId="10" fontId="40" fillId="0" borderId="75">
      <alignment horizontal="right" vertical="top" shrinkToFit="1"/>
    </xf>
    <xf numFmtId="10" fontId="46" fillId="2" borderId="75">
      <alignment horizontal="right" vertical="top" shrinkToFit="1"/>
    </xf>
    <xf numFmtId="0" fontId="47" fillId="0" borderId="0">
      <alignment horizontal="center" wrapText="1"/>
    </xf>
    <xf numFmtId="0" fontId="47" fillId="0" borderId="0">
      <alignment horizontal="center"/>
    </xf>
    <xf numFmtId="0" fontId="40" fillId="0" borderId="0">
      <alignment horizontal="right"/>
    </xf>
    <xf numFmtId="0" fontId="40" fillId="0" borderId="0">
      <alignment vertical="top"/>
    </xf>
    <xf numFmtId="0" fontId="46" fillId="0" borderId="75">
      <alignment vertical="top" wrapText="1"/>
    </xf>
    <xf numFmtId="0" fontId="40" fillId="21" borderId="0">
      <alignment horizontal="center"/>
    </xf>
    <xf numFmtId="0" fontId="40" fillId="21" borderId="0">
      <alignment horizontal="left"/>
    </xf>
    <xf numFmtId="4" fontId="46" fillId="23" borderId="75">
      <alignment horizontal="right" vertical="top" shrinkToFit="1"/>
    </xf>
    <xf numFmtId="10" fontId="46" fillId="23" borderId="75">
      <alignment horizontal="right" vertical="top" shrinkToFit="1"/>
    </xf>
    <xf numFmtId="0" fontId="27" fillId="0" borderId="0"/>
    <xf numFmtId="0" fontId="1" fillId="0" borderId="0"/>
    <xf numFmtId="4" fontId="48" fillId="0" borderId="81">
      <alignment horizontal="right"/>
    </xf>
  </cellStyleXfs>
  <cellXfs count="188">
    <xf numFmtId="0" fontId="0" fillId="0" borderId="0" xfId="0"/>
    <xf numFmtId="0" fontId="0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10" fontId="4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5" fillId="0" borderId="0" xfId="0" applyFont="1"/>
    <xf numFmtId="0" fontId="8" fillId="0" borderId="0" xfId="0" applyFont="1"/>
    <xf numFmtId="4" fontId="8" fillId="0" borderId="15" xfId="0" applyNumberFormat="1" applyFont="1" applyFill="1" applyBorder="1" applyAlignment="1">
      <alignment horizontal="right" vertical="center" wrapText="1"/>
    </xf>
    <xf numFmtId="4" fontId="8" fillId="0" borderId="20" xfId="0" applyNumberFormat="1" applyFont="1" applyFill="1" applyBorder="1" applyAlignment="1">
      <alignment horizontal="right" vertical="center" wrapText="1"/>
    </xf>
    <xf numFmtId="4" fontId="8" fillId="0" borderId="16" xfId="0" applyNumberFormat="1" applyFont="1" applyFill="1" applyBorder="1" applyAlignment="1">
      <alignment horizontal="right" vertical="center" wrapText="1"/>
    </xf>
    <xf numFmtId="10" fontId="8" fillId="0" borderId="17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4" fillId="0" borderId="0" xfId="0" applyFont="1"/>
    <xf numFmtId="4" fontId="3" fillId="0" borderId="16" xfId="0" applyNumberFormat="1" applyFont="1" applyFill="1" applyBorder="1" applyAlignment="1">
      <alignment horizontal="right" vertical="center" wrapText="1"/>
    </xf>
    <xf numFmtId="0" fontId="12" fillId="0" borderId="0" xfId="0" applyFont="1"/>
    <xf numFmtId="0" fontId="15" fillId="0" borderId="0" xfId="0" applyFont="1"/>
    <xf numFmtId="10" fontId="8" fillId="0" borderId="23" xfId="0" applyNumberFormat="1" applyFont="1" applyFill="1" applyBorder="1" applyAlignment="1">
      <alignment horizontal="right" vertical="center" wrapText="1"/>
    </xf>
    <xf numFmtId="0" fontId="10" fillId="0" borderId="0" xfId="0" applyFont="1"/>
    <xf numFmtId="4" fontId="16" fillId="0" borderId="0" xfId="0" applyNumberFormat="1" applyFont="1"/>
    <xf numFmtId="0" fontId="16" fillId="0" borderId="0" xfId="0" applyFont="1"/>
    <xf numFmtId="0" fontId="6" fillId="0" borderId="0" xfId="0" applyFont="1"/>
    <xf numFmtId="4" fontId="8" fillId="0" borderId="21" xfId="0" applyNumberFormat="1" applyFont="1" applyFill="1" applyBorder="1" applyAlignment="1">
      <alignment horizontal="right" vertical="center" wrapText="1"/>
    </xf>
    <xf numFmtId="4" fontId="8" fillId="0" borderId="25" xfId="0" applyNumberFormat="1" applyFont="1" applyFill="1" applyBorder="1" applyAlignment="1">
      <alignment horizontal="right" vertical="center" wrapText="1"/>
    </xf>
    <xf numFmtId="4" fontId="8" fillId="0" borderId="22" xfId="0" applyNumberFormat="1" applyFont="1" applyFill="1" applyBorder="1" applyAlignment="1">
      <alignment horizontal="right" vertical="center" wrapText="1"/>
    </xf>
    <xf numFmtId="0" fontId="19" fillId="0" borderId="0" xfId="0" applyFont="1"/>
    <xf numFmtId="0" fontId="17" fillId="0" borderId="31" xfId="0" applyFont="1" applyFill="1" applyBorder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13" fillId="0" borderId="36" xfId="0" applyFont="1" applyFill="1" applyBorder="1" applyAlignment="1">
      <alignment horizontal="center" vertical="center"/>
    </xf>
    <xf numFmtId="0" fontId="13" fillId="0" borderId="0" xfId="0" applyFont="1"/>
    <xf numFmtId="0" fontId="11" fillId="0" borderId="0" xfId="0" applyFont="1"/>
    <xf numFmtId="0" fontId="13" fillId="0" borderId="9" xfId="0" applyFont="1" applyFill="1" applyBorder="1" applyAlignment="1">
      <alignment horizontal="center" vertical="center"/>
    </xf>
    <xf numFmtId="0" fontId="7" fillId="0" borderId="0" xfId="0" applyFont="1"/>
    <xf numFmtId="2" fontId="0" fillId="0" borderId="0" xfId="0" applyNumberFormat="1" applyAlignment="1">
      <alignment horizontal="left" vertical="center" wrapText="1"/>
    </xf>
    <xf numFmtId="4" fontId="0" fillId="0" borderId="0" xfId="0" applyNumberFormat="1" applyAlignment="1"/>
    <xf numFmtId="10" fontId="3" fillId="0" borderId="0" xfId="0" applyNumberFormat="1" applyFont="1" applyAlignment="1"/>
    <xf numFmtId="4" fontId="0" fillId="0" borderId="0" xfId="0" applyNumberFormat="1"/>
    <xf numFmtId="4" fontId="0" fillId="0" borderId="0" xfId="0" applyNumberFormat="1" applyFill="1" applyAlignment="1"/>
    <xf numFmtId="49" fontId="0" fillId="0" borderId="0" xfId="0" applyNumberFormat="1" applyFill="1" applyAlignment="1">
      <alignment horizontal="right" vertical="center"/>
    </xf>
    <xf numFmtId="4" fontId="0" fillId="0" borderId="0" xfId="0" applyNumberFormat="1" applyBorder="1" applyAlignment="1"/>
    <xf numFmtId="4" fontId="0" fillId="0" borderId="0" xfId="0" applyNumberFormat="1" applyFill="1" applyBorder="1" applyAlignment="1"/>
    <xf numFmtId="10" fontId="3" fillId="0" borderId="16" xfId="0" applyNumberFormat="1" applyFont="1" applyFill="1" applyBorder="1" applyAlignment="1">
      <alignment horizontal="right" vertical="center" wrapText="1"/>
    </xf>
    <xf numFmtId="2" fontId="0" fillId="0" borderId="0" xfId="0" applyNumberFormat="1" applyAlignment="1">
      <alignment horizontal="right" vertical="center" wrapText="1"/>
    </xf>
    <xf numFmtId="164" fontId="0" fillId="0" borderId="0" xfId="0" applyNumberFormat="1" applyBorder="1" applyAlignment="1"/>
    <xf numFmtId="164" fontId="0" fillId="0" borderId="0" xfId="0" applyNumberFormat="1" applyFill="1" applyBorder="1" applyAlignment="1"/>
    <xf numFmtId="10" fontId="0" fillId="0" borderId="0" xfId="0" applyNumberFormat="1" applyAlignment="1"/>
    <xf numFmtId="10" fontId="0" fillId="0" borderId="16" xfId="0" applyNumberFormat="1" applyBorder="1" applyAlignment="1"/>
    <xf numFmtId="10" fontId="3" fillId="0" borderId="16" xfId="0" applyNumberFormat="1" applyFont="1" applyBorder="1" applyAlignment="1"/>
    <xf numFmtId="2" fontId="19" fillId="0" borderId="0" xfId="0" applyNumberFormat="1" applyFont="1" applyFill="1" applyBorder="1" applyAlignment="1">
      <alignment horizontal="left" vertical="center" wrapText="1"/>
    </xf>
    <xf numFmtId="10" fontId="3" fillId="0" borderId="0" xfId="0" applyNumberFormat="1" applyFont="1" applyFill="1" applyAlignment="1"/>
    <xf numFmtId="4" fontId="0" fillId="0" borderId="0" xfId="0" applyNumberFormat="1" applyFill="1"/>
    <xf numFmtId="0" fontId="0" fillId="0" borderId="0" xfId="0" applyFill="1"/>
    <xf numFmtId="49" fontId="6" fillId="0" borderId="0" xfId="0" applyNumberFormat="1" applyFont="1" applyFill="1" applyAlignment="1">
      <alignment horizontal="left" vertical="center"/>
    </xf>
    <xf numFmtId="2" fontId="6" fillId="0" borderId="0" xfId="0" applyNumberFormat="1" applyFont="1" applyAlignment="1">
      <alignment horizontal="left" vertical="center" wrapText="1"/>
    </xf>
    <xf numFmtId="4" fontId="6" fillId="0" borderId="0" xfId="0" applyNumberFormat="1" applyFont="1" applyFill="1" applyAlignment="1"/>
    <xf numFmtId="4" fontId="6" fillId="0" borderId="0" xfId="0" applyNumberFormat="1" applyFont="1" applyFill="1" applyAlignment="1">
      <alignment horizontal="center"/>
    </xf>
    <xf numFmtId="4" fontId="10" fillId="0" borderId="0" xfId="0" applyNumberFormat="1" applyFont="1" applyFill="1" applyAlignment="1"/>
    <xf numFmtId="10" fontId="17" fillId="0" borderId="0" xfId="0" applyNumberFormat="1" applyFont="1" applyAlignment="1">
      <alignment horizontal="right"/>
    </xf>
    <xf numFmtId="4" fontId="22" fillId="0" borderId="0" xfId="0" applyNumberFormat="1" applyFont="1" applyAlignment="1"/>
    <xf numFmtId="10" fontId="3" fillId="0" borderId="0" xfId="0" applyNumberFormat="1" applyFont="1"/>
    <xf numFmtId="4" fontId="19" fillId="0" borderId="0" xfId="0" applyNumberFormat="1" applyFont="1" applyFill="1" applyAlignment="1"/>
    <xf numFmtId="0" fontId="14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horizontal="center" vertical="center"/>
    </xf>
    <xf numFmtId="0" fontId="14" fillId="0" borderId="5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3" fillId="0" borderId="5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57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17" fillId="0" borderId="80" xfId="0" applyFont="1" applyFill="1" applyBorder="1" applyAlignment="1">
      <alignment horizontal="center" vertical="center"/>
    </xf>
    <xf numFmtId="2" fontId="17" fillId="0" borderId="14" xfId="0" applyNumberFormat="1" applyFont="1" applyFill="1" applyBorder="1" applyAlignment="1">
      <alignment horizontal="left" vertical="center" wrapText="1"/>
    </xf>
    <xf numFmtId="2" fontId="13" fillId="0" borderId="24" xfId="0" applyNumberFormat="1" applyFont="1" applyFill="1" applyBorder="1" applyAlignment="1">
      <alignment horizontal="left" vertical="center" wrapText="1"/>
    </xf>
    <xf numFmtId="4" fontId="13" fillId="0" borderId="22" xfId="0" applyNumberFormat="1" applyFont="1" applyFill="1" applyBorder="1" applyAlignment="1">
      <alignment horizontal="right" vertical="center" wrapText="1"/>
    </xf>
    <xf numFmtId="10" fontId="13" fillId="0" borderId="23" xfId="0" applyNumberFormat="1" applyFont="1" applyFill="1" applyBorder="1" applyAlignment="1">
      <alignment horizontal="right" vertical="center" wrapText="1"/>
    </xf>
    <xf numFmtId="2" fontId="4" fillId="0" borderId="19" xfId="0" applyNumberFormat="1" applyFont="1" applyFill="1" applyBorder="1" applyAlignment="1">
      <alignment horizontal="left" vertical="center" wrapText="1"/>
    </xf>
    <xf numFmtId="4" fontId="4" fillId="0" borderId="16" xfId="0" applyNumberFormat="1" applyFont="1" applyFill="1" applyBorder="1" applyAlignment="1">
      <alignment horizontal="right" vertical="center" wrapText="1"/>
    </xf>
    <xf numFmtId="10" fontId="4" fillId="0" borderId="17" xfId="0" applyNumberFormat="1" applyFont="1" applyFill="1" applyBorder="1" applyAlignment="1">
      <alignment horizontal="right" vertical="center" wrapText="1"/>
    </xf>
    <xf numFmtId="2" fontId="13" fillId="0" borderId="19" xfId="0" applyNumberFormat="1" applyFont="1" applyFill="1" applyBorder="1" applyAlignment="1">
      <alignment horizontal="left" vertical="center" wrapText="1"/>
    </xf>
    <xf numFmtId="4" fontId="13" fillId="0" borderId="16" xfId="0" applyNumberFormat="1" applyFont="1" applyFill="1" applyBorder="1" applyAlignment="1">
      <alignment horizontal="right" vertical="center" wrapText="1"/>
    </xf>
    <xf numFmtId="10" fontId="13" fillId="0" borderId="17" xfId="0" applyNumberFormat="1" applyFont="1" applyFill="1" applyBorder="1" applyAlignment="1">
      <alignment horizontal="right" vertical="center" wrapText="1"/>
    </xf>
    <xf numFmtId="2" fontId="8" fillId="0" borderId="19" xfId="0" applyNumberFormat="1" applyFont="1" applyFill="1" applyBorder="1" applyAlignment="1">
      <alignment horizontal="left" vertical="center" wrapText="1"/>
    </xf>
    <xf numFmtId="4" fontId="14" fillId="0" borderId="16" xfId="0" applyNumberFormat="1" applyFont="1" applyFill="1" applyBorder="1" applyAlignment="1">
      <alignment horizontal="right" vertical="center" wrapText="1"/>
    </xf>
    <xf numFmtId="10" fontId="14" fillId="0" borderId="17" xfId="0" applyNumberFormat="1" applyFont="1" applyFill="1" applyBorder="1" applyAlignment="1">
      <alignment horizontal="right" vertical="center" wrapText="1"/>
    </xf>
    <xf numFmtId="4" fontId="17" fillId="0" borderId="12" xfId="0" applyNumberFormat="1" applyFont="1" applyFill="1" applyBorder="1" applyAlignment="1">
      <alignment horizontal="right" vertical="center" wrapText="1"/>
    </xf>
    <xf numFmtId="10" fontId="17" fillId="0" borderId="13" xfId="0" applyNumberFormat="1" applyFont="1" applyFill="1" applyBorder="1" applyAlignment="1">
      <alignment horizontal="right" vertical="center" wrapText="1"/>
    </xf>
    <xf numFmtId="2" fontId="13" fillId="0" borderId="50" xfId="0" applyNumberFormat="1" applyFont="1" applyFill="1" applyBorder="1" applyAlignment="1">
      <alignment horizontal="left" vertical="center" wrapText="1"/>
    </xf>
    <xf numFmtId="2" fontId="8" fillId="0" borderId="50" xfId="0" applyNumberFormat="1" applyFont="1" applyFill="1" applyBorder="1" applyAlignment="1">
      <alignment horizontal="left" vertical="center" wrapText="1"/>
    </xf>
    <xf numFmtId="2" fontId="13" fillId="0" borderId="53" xfId="0" applyNumberFormat="1" applyFont="1" applyFill="1" applyBorder="1" applyAlignment="1">
      <alignment horizontal="left" vertical="center" wrapText="1"/>
    </xf>
    <xf numFmtId="2" fontId="13" fillId="0" borderId="79" xfId="0" applyNumberFormat="1" applyFont="1" applyFill="1" applyBorder="1" applyAlignment="1">
      <alignment horizontal="left" vertical="center" wrapText="1"/>
    </xf>
    <xf numFmtId="2" fontId="8" fillId="0" borderId="79" xfId="0" applyNumberFormat="1" applyFont="1" applyFill="1" applyBorder="1" applyAlignment="1">
      <alignment horizontal="left" vertical="center" wrapText="1"/>
    </xf>
    <xf numFmtId="4" fontId="17" fillId="0" borderId="33" xfId="0" applyNumberFormat="1" applyFont="1" applyFill="1" applyBorder="1" applyAlignment="1">
      <alignment horizontal="right" vertical="center" wrapText="1"/>
    </xf>
    <xf numFmtId="10" fontId="17" fillId="0" borderId="34" xfId="0" applyNumberFormat="1" applyFont="1" applyFill="1" applyBorder="1" applyAlignment="1">
      <alignment horizontal="right" vertical="center" wrapText="1"/>
    </xf>
    <xf numFmtId="4" fontId="13" fillId="0" borderId="39" xfId="0" applyNumberFormat="1" applyFont="1" applyFill="1" applyBorder="1" applyAlignment="1">
      <alignment horizontal="right" vertical="center" wrapText="1"/>
    </xf>
    <xf numFmtId="10" fontId="13" fillId="0" borderId="52" xfId="0" applyNumberFormat="1" applyFont="1" applyFill="1" applyBorder="1" applyAlignment="1">
      <alignment horizontal="right" vertical="center" wrapText="1"/>
    </xf>
    <xf numFmtId="2" fontId="4" fillId="0" borderId="50" xfId="0" applyNumberFormat="1" applyFont="1" applyFill="1" applyBorder="1" applyAlignment="1">
      <alignment horizontal="left" vertical="center" wrapText="1"/>
    </xf>
    <xf numFmtId="4" fontId="4" fillId="0" borderId="39" xfId="0" applyNumberFormat="1" applyFont="1" applyFill="1" applyBorder="1" applyAlignment="1">
      <alignment horizontal="right" vertical="center" wrapText="1"/>
    </xf>
    <xf numFmtId="10" fontId="4" fillId="0" borderId="52" xfId="0" applyNumberFormat="1" applyFont="1" applyFill="1" applyBorder="1" applyAlignment="1">
      <alignment horizontal="right" vertical="center" wrapText="1"/>
    </xf>
    <xf numFmtId="4" fontId="13" fillId="0" borderId="41" xfId="0" applyNumberFormat="1" applyFont="1" applyFill="1" applyBorder="1" applyAlignment="1">
      <alignment horizontal="right" vertical="center" wrapText="1"/>
    </xf>
    <xf numFmtId="10" fontId="13" fillId="0" borderId="55" xfId="0" applyNumberFormat="1" applyFont="1" applyFill="1" applyBorder="1" applyAlignment="1">
      <alignment horizontal="right" vertical="center" wrapText="1"/>
    </xf>
    <xf numFmtId="2" fontId="8" fillId="0" borderId="53" xfId="0" applyNumberFormat="1" applyFont="1" applyFill="1" applyBorder="1" applyAlignment="1">
      <alignment horizontal="left" vertical="center" wrapText="1"/>
    </xf>
    <xf numFmtId="4" fontId="8" fillId="0" borderId="41" xfId="0" applyNumberFormat="1" applyFont="1" applyFill="1" applyBorder="1" applyAlignment="1">
      <alignment horizontal="right" vertical="center" wrapText="1"/>
    </xf>
    <xf numFmtId="10" fontId="8" fillId="0" borderId="55" xfId="0" applyNumberFormat="1" applyFont="1" applyFill="1" applyBorder="1" applyAlignment="1">
      <alignment horizontal="right" vertical="center" wrapText="1"/>
    </xf>
    <xf numFmtId="2" fontId="17" fillId="0" borderId="65" xfId="0" applyNumberFormat="1" applyFont="1" applyFill="1" applyBorder="1" applyAlignment="1">
      <alignment horizontal="left" vertical="center" wrapText="1"/>
    </xf>
    <xf numFmtId="2" fontId="4" fillId="0" borderId="24" xfId="0" applyNumberFormat="1" applyFont="1" applyFill="1" applyBorder="1" applyAlignment="1">
      <alignment horizontal="left" vertical="center" wrapText="1"/>
    </xf>
    <xf numFmtId="4" fontId="13" fillId="0" borderId="46" xfId="0" applyNumberFormat="1" applyFont="1" applyFill="1" applyBorder="1" applyAlignment="1">
      <alignment horizontal="right" vertical="center" wrapText="1"/>
    </xf>
    <xf numFmtId="10" fontId="13" fillId="0" borderId="47" xfId="0" applyNumberFormat="1" applyFont="1" applyFill="1" applyBorder="1" applyAlignment="1">
      <alignment horizontal="right" vertical="center" wrapText="1"/>
    </xf>
    <xf numFmtId="4" fontId="8" fillId="0" borderId="39" xfId="0" applyNumberFormat="1" applyFont="1" applyFill="1" applyBorder="1" applyAlignment="1">
      <alignment horizontal="right" vertical="center" wrapText="1"/>
    </xf>
    <xf numFmtId="10" fontId="8" fillId="0" borderId="40" xfId="0" applyNumberFormat="1" applyFont="1" applyFill="1" applyBorder="1" applyAlignment="1">
      <alignment horizontal="right" vertical="center" wrapText="1"/>
    </xf>
    <xf numFmtId="10" fontId="8" fillId="0" borderId="42" xfId="0" applyNumberFormat="1" applyFont="1" applyFill="1" applyBorder="1" applyAlignment="1">
      <alignment horizontal="right" vertical="center" wrapText="1"/>
    </xf>
    <xf numFmtId="2" fontId="8" fillId="0" borderId="61" xfId="0" applyNumberFormat="1" applyFont="1" applyFill="1" applyBorder="1" applyAlignment="1">
      <alignment vertical="center" wrapText="1"/>
    </xf>
    <xf numFmtId="4" fontId="8" fillId="0" borderId="8" xfId="0" applyNumberFormat="1" applyFont="1" applyFill="1" applyBorder="1" applyAlignment="1">
      <alignment horizontal="right" vertical="center" wrapText="1"/>
    </xf>
    <xf numFmtId="10" fontId="8" fillId="0" borderId="44" xfId="0" applyNumberFormat="1" applyFont="1" applyFill="1" applyBorder="1" applyAlignment="1">
      <alignment horizontal="right" vertical="center" wrapText="1"/>
    </xf>
    <xf numFmtId="2" fontId="13" fillId="0" borderId="61" xfId="0" applyNumberFormat="1" applyFont="1" applyFill="1" applyBorder="1" applyAlignment="1">
      <alignment horizontal="left" vertical="center" wrapText="1"/>
    </xf>
    <xf numFmtId="10" fontId="13" fillId="0" borderId="42" xfId="0" applyNumberFormat="1" applyFont="1" applyFill="1" applyBorder="1" applyAlignment="1">
      <alignment horizontal="right" vertical="center" wrapText="1"/>
    </xf>
    <xf numFmtId="4" fontId="13" fillId="0" borderId="8" xfId="0" applyNumberFormat="1" applyFont="1" applyFill="1" applyBorder="1" applyAlignment="1">
      <alignment horizontal="right" vertical="center" wrapText="1"/>
    </xf>
    <xf numFmtId="10" fontId="13" fillId="0" borderId="44" xfId="0" applyNumberFormat="1" applyFont="1" applyFill="1" applyBorder="1" applyAlignment="1">
      <alignment horizontal="right" vertical="center" wrapText="1"/>
    </xf>
    <xf numFmtId="2" fontId="8" fillId="0" borderId="24" xfId="0" applyNumberFormat="1" applyFont="1" applyFill="1" applyBorder="1" applyAlignment="1">
      <alignment horizontal="left" vertical="center" wrapText="1"/>
    </xf>
    <xf numFmtId="4" fontId="4" fillId="0" borderId="53" xfId="0" applyNumberFormat="1" applyFont="1" applyFill="1" applyBorder="1" applyAlignment="1">
      <alignment horizontal="left" vertical="center" wrapText="1"/>
    </xf>
    <xf numFmtId="2" fontId="13" fillId="0" borderId="62" xfId="0" applyNumberFormat="1" applyFont="1" applyFill="1" applyBorder="1" applyAlignment="1">
      <alignment horizontal="left" vertical="center" wrapText="1"/>
    </xf>
    <xf numFmtId="10" fontId="13" fillId="0" borderId="40" xfId="0" applyNumberFormat="1" applyFont="1" applyFill="1" applyBorder="1" applyAlignment="1">
      <alignment horizontal="right" vertical="center" wrapText="1"/>
    </xf>
    <xf numFmtId="2" fontId="8" fillId="0" borderId="62" xfId="0" applyNumberFormat="1" applyFont="1" applyFill="1" applyBorder="1" applyAlignment="1">
      <alignment horizontal="left" vertical="center" wrapText="1"/>
    </xf>
    <xf numFmtId="2" fontId="8" fillId="0" borderId="63" xfId="0" applyNumberFormat="1" applyFont="1" applyFill="1" applyBorder="1" applyAlignment="1">
      <alignment horizontal="left" vertical="center" wrapText="1"/>
    </xf>
    <xf numFmtId="2" fontId="13" fillId="0" borderId="18" xfId="0" applyNumberFormat="1" applyFont="1" applyFill="1" applyBorder="1" applyAlignment="1">
      <alignment horizontal="left" vertical="center" wrapText="1"/>
    </xf>
    <xf numFmtId="4" fontId="13" fillId="0" borderId="5" xfId="0" applyNumberFormat="1" applyFont="1" applyFill="1" applyBorder="1" applyAlignment="1">
      <alignment horizontal="right" vertical="center" wrapText="1"/>
    </xf>
    <xf numFmtId="10" fontId="13" fillId="0" borderId="6" xfId="0" applyNumberFormat="1" applyFont="1" applyFill="1" applyBorder="1" applyAlignment="1">
      <alignment horizontal="right" vertical="center" wrapText="1"/>
    </xf>
    <xf numFmtId="2" fontId="4" fillId="0" borderId="63" xfId="0" applyNumberFormat="1" applyFont="1" applyFill="1" applyBorder="1" applyAlignment="1">
      <alignment horizontal="left" vertical="center" wrapText="1"/>
    </xf>
    <xf numFmtId="4" fontId="4" fillId="0" borderId="41" xfId="0" applyNumberFormat="1" applyFont="1" applyFill="1" applyBorder="1" applyAlignment="1">
      <alignment horizontal="right" vertical="center" wrapText="1"/>
    </xf>
    <xf numFmtId="10" fontId="4" fillId="0" borderId="42" xfId="0" applyNumberFormat="1" applyFont="1" applyFill="1" applyBorder="1" applyAlignment="1">
      <alignment horizontal="right" vertical="center" wrapText="1"/>
    </xf>
    <xf numFmtId="2" fontId="13" fillId="0" borderId="63" xfId="0" applyNumberFormat="1" applyFont="1" applyFill="1" applyBorder="1" applyAlignment="1">
      <alignment horizontal="left" vertical="center" wrapText="1"/>
    </xf>
    <xf numFmtId="2" fontId="13" fillId="0" borderId="37" xfId="0" applyNumberFormat="1" applyFont="1" applyFill="1" applyBorder="1" applyAlignment="1">
      <alignment horizontal="left" vertical="center" wrapText="1"/>
    </xf>
    <xf numFmtId="2" fontId="8" fillId="0" borderId="38" xfId="0" applyNumberFormat="1" applyFont="1" applyFill="1" applyBorder="1" applyAlignment="1">
      <alignment horizontal="left" vertical="center" wrapText="1"/>
    </xf>
    <xf numFmtId="4" fontId="13" fillId="0" borderId="21" xfId="0" applyNumberFormat="1" applyFont="1" applyFill="1" applyBorder="1" applyAlignment="1">
      <alignment horizontal="right" vertical="center" wrapText="1"/>
    </xf>
    <xf numFmtId="2" fontId="13" fillId="0" borderId="38" xfId="0" applyNumberFormat="1" applyFont="1" applyFill="1" applyBorder="1" applyAlignment="1">
      <alignment horizontal="left" vertical="center" wrapText="1"/>
    </xf>
    <xf numFmtId="4" fontId="8" fillId="0" borderId="59" xfId="0" applyNumberFormat="1" applyFont="1" applyFill="1" applyBorder="1" applyAlignment="1">
      <alignment horizontal="right" vertical="center" wrapText="1"/>
    </xf>
    <xf numFmtId="165" fontId="5" fillId="0" borderId="0" xfId="0" applyNumberFormat="1" applyFont="1"/>
    <xf numFmtId="165" fontId="6" fillId="0" borderId="0" xfId="0" applyNumberFormat="1" applyFont="1"/>
    <xf numFmtId="4" fontId="4" fillId="0" borderId="15" xfId="0" applyNumberFormat="1" applyFont="1" applyFill="1" applyBorder="1" applyAlignment="1">
      <alignment horizontal="right" vertical="center" wrapText="1"/>
    </xf>
    <xf numFmtId="4" fontId="4" fillId="0" borderId="20" xfId="0" applyNumberFormat="1" applyFont="1" applyFill="1" applyBorder="1" applyAlignment="1">
      <alignment horizontal="right" vertical="center" wrapText="1"/>
    </xf>
    <xf numFmtId="4" fontId="13" fillId="0" borderId="15" xfId="0" applyNumberFormat="1" applyFont="1" applyFill="1" applyBorder="1" applyAlignment="1">
      <alignment horizontal="right" vertical="center" wrapText="1"/>
    </xf>
    <xf numFmtId="4" fontId="13" fillId="0" borderId="20" xfId="0" applyNumberFormat="1" applyFont="1" applyFill="1" applyBorder="1" applyAlignment="1">
      <alignment horizontal="right" vertical="center" wrapText="1"/>
    </xf>
    <xf numFmtId="4" fontId="14" fillId="0" borderId="15" xfId="0" applyNumberFormat="1" applyFont="1" applyFill="1" applyBorder="1" applyAlignment="1">
      <alignment horizontal="right" vertical="center" wrapText="1"/>
    </xf>
    <xf numFmtId="4" fontId="14" fillId="0" borderId="20" xfId="0" applyNumberFormat="1" applyFont="1" applyFill="1" applyBorder="1" applyAlignment="1">
      <alignment horizontal="right" vertical="center" wrapText="1"/>
    </xf>
    <xf numFmtId="4" fontId="4" fillId="0" borderId="51" xfId="0" applyNumberFormat="1" applyFont="1" applyFill="1" applyBorder="1" applyAlignment="1">
      <alignment horizontal="right" vertical="center" wrapText="1"/>
    </xf>
    <xf numFmtId="4" fontId="13" fillId="0" borderId="54" xfId="0" applyNumberFormat="1" applyFont="1" applyFill="1" applyBorder="1" applyAlignment="1">
      <alignment horizontal="right" vertical="center" wrapText="1"/>
    </xf>
    <xf numFmtId="4" fontId="17" fillId="0" borderId="11" xfId="0" applyNumberFormat="1" applyFont="1" applyFill="1" applyBorder="1" applyAlignment="1">
      <alignment horizontal="right" vertical="center" wrapText="1"/>
    </xf>
    <xf numFmtId="4" fontId="17" fillId="0" borderId="35" xfId="0" applyNumberFormat="1" applyFont="1" applyFill="1" applyBorder="1" applyAlignment="1">
      <alignment horizontal="right" vertical="center" wrapText="1"/>
    </xf>
    <xf numFmtId="4" fontId="13" fillId="0" borderId="45" xfId="0" applyNumberFormat="1" applyFont="1" applyFill="1" applyBorder="1" applyAlignment="1">
      <alignment horizontal="right" vertical="center" wrapText="1"/>
    </xf>
    <xf numFmtId="4" fontId="13" fillId="0" borderId="60" xfId="0" applyNumberFormat="1" applyFont="1" applyFill="1" applyBorder="1" applyAlignment="1">
      <alignment horizontal="right" vertical="center" wrapText="1"/>
    </xf>
    <xf numFmtId="4" fontId="8" fillId="0" borderId="54" xfId="0" applyNumberFormat="1" applyFont="1" applyFill="1" applyBorder="1" applyAlignment="1">
      <alignment horizontal="right" vertical="center" wrapText="1"/>
    </xf>
    <xf numFmtId="4" fontId="17" fillId="0" borderId="32" xfId="0" applyNumberFormat="1" applyFont="1" applyFill="1" applyBorder="1" applyAlignment="1">
      <alignment horizontal="right" vertical="center" wrapText="1"/>
    </xf>
    <xf numFmtId="4" fontId="17" fillId="0" borderId="49" xfId="0" applyNumberFormat="1" applyFont="1" applyFill="1" applyBorder="1" applyAlignment="1">
      <alignment horizontal="right" vertical="center" wrapText="1"/>
    </xf>
    <xf numFmtId="4" fontId="13" fillId="0" borderId="4" xfId="0" applyNumberFormat="1" applyFont="1" applyFill="1" applyBorder="1" applyAlignment="1">
      <alignment horizontal="right" vertical="center" wrapText="1"/>
    </xf>
    <xf numFmtId="4" fontId="13" fillId="0" borderId="3" xfId="0" applyNumberFormat="1" applyFont="1" applyFill="1" applyBorder="1" applyAlignment="1">
      <alignment horizontal="right" vertical="center" wrapText="1"/>
    </xf>
    <xf numFmtId="4" fontId="13" fillId="0" borderId="59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Fill="1" applyBorder="1" applyAlignment="1">
      <alignment horizontal="right" vertical="center" wrapText="1"/>
    </xf>
    <xf numFmtId="4" fontId="13" fillId="0" borderId="51" xfId="0" applyNumberFormat="1" applyFont="1" applyFill="1" applyBorder="1" applyAlignment="1">
      <alignment horizontal="right" vertical="center" wrapText="1"/>
    </xf>
    <xf numFmtId="4" fontId="8" fillId="0" borderId="51" xfId="0" applyNumberFormat="1" applyFont="1" applyFill="1" applyBorder="1" applyAlignment="1">
      <alignment horizontal="right" vertical="center" wrapText="1"/>
    </xf>
    <xf numFmtId="4" fontId="8" fillId="0" borderId="43" xfId="0" applyNumberFormat="1" applyFont="1" applyFill="1" applyBorder="1" applyAlignment="1">
      <alignment horizontal="right" vertical="center" wrapText="1"/>
    </xf>
    <xf numFmtId="4" fontId="8" fillId="0" borderId="56" xfId="0" applyNumberFormat="1" applyFont="1" applyFill="1" applyBorder="1" applyAlignment="1">
      <alignment horizontal="right" vertical="center" wrapText="1"/>
    </xf>
    <xf numFmtId="4" fontId="8" fillId="0" borderId="48" xfId="0" applyNumberFormat="1" applyFont="1" applyFill="1" applyBorder="1" applyAlignment="1">
      <alignment horizontal="right" vertical="center" wrapText="1"/>
    </xf>
    <xf numFmtId="4" fontId="13" fillId="0" borderId="56" xfId="0" applyNumberFormat="1" applyFont="1" applyFill="1" applyBorder="1" applyAlignment="1">
      <alignment horizontal="right" vertical="center" wrapText="1"/>
    </xf>
    <xf numFmtId="2" fontId="17" fillId="0" borderId="64" xfId="0" applyNumberFormat="1" applyFont="1" applyFill="1" applyBorder="1" applyAlignment="1">
      <alignment horizontal="left" vertical="center" wrapText="1"/>
    </xf>
    <xf numFmtId="4" fontId="17" fillId="0" borderId="82" xfId="0" applyNumberFormat="1" applyFont="1" applyFill="1" applyBorder="1" applyAlignment="1">
      <alignment horizontal="right" vertical="center" wrapText="1"/>
    </xf>
    <xf numFmtId="4" fontId="17" fillId="0" borderId="49" xfId="0" applyNumberFormat="1" applyFont="1" applyFill="1" applyBorder="1" applyAlignment="1"/>
    <xf numFmtId="4" fontId="17" fillId="0" borderId="33" xfId="0" applyNumberFormat="1" applyFont="1" applyFill="1" applyBorder="1" applyAlignment="1"/>
    <xf numFmtId="10" fontId="17" fillId="0" borderId="34" xfId="0" applyNumberFormat="1" applyFont="1" applyFill="1" applyBorder="1" applyAlignment="1"/>
    <xf numFmtId="4" fontId="3" fillId="0" borderId="16" xfId="0" applyNumberFormat="1" applyFont="1" applyFill="1" applyBorder="1" applyAlignment="1"/>
    <xf numFmtId="0" fontId="4" fillId="0" borderId="58" xfId="0" applyFont="1" applyFill="1" applyBorder="1" applyAlignment="1">
      <alignment horizontal="center" vertical="center"/>
    </xf>
    <xf numFmtId="4" fontId="3" fillId="0" borderId="30" xfId="0" applyNumberFormat="1" applyFont="1" applyFill="1" applyBorder="1" applyAlignment="1">
      <alignment horizontal="right" vertical="center" wrapText="1"/>
    </xf>
    <xf numFmtId="4" fontId="3" fillId="0" borderId="29" xfId="0" applyNumberFormat="1" applyFont="1" applyFill="1" applyBorder="1" applyAlignment="1">
      <alignment horizontal="right" vertical="center" wrapText="1"/>
    </xf>
    <xf numFmtId="4" fontId="4" fillId="0" borderId="27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10" fontId="4" fillId="0" borderId="6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10" fontId="4" fillId="0" borderId="28" xfId="0" applyNumberFormat="1" applyFont="1" applyFill="1" applyBorder="1" applyAlignment="1">
      <alignment horizontal="center" vertical="center" wrapText="1"/>
    </xf>
    <xf numFmtId="2" fontId="4" fillId="0" borderId="83" xfId="0" applyNumberFormat="1" applyFont="1" applyFill="1" applyBorder="1" applyAlignment="1">
      <alignment horizontal="center" vertical="center" wrapText="1"/>
    </xf>
    <xf numFmtId="4" fontId="4" fillId="0" borderId="27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</cellXfs>
  <cellStyles count="124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br" xfId="27"/>
    <cellStyle name="br 2" xfId="28"/>
    <cellStyle name="Calculation" xfId="29"/>
    <cellStyle name="Check Cell" xfId="30"/>
    <cellStyle name="col" xfId="31"/>
    <cellStyle name="col 2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put" xfId="39"/>
    <cellStyle name="Linked Cell" xfId="40"/>
    <cellStyle name="Neutral" xfId="41"/>
    <cellStyle name="Note" xfId="42"/>
    <cellStyle name="Output" xfId="43"/>
    <cellStyle name="style0" xfId="44"/>
    <cellStyle name="style0 2" xfId="45"/>
    <cellStyle name="td" xfId="46"/>
    <cellStyle name="td 2" xfId="47"/>
    <cellStyle name="Title" xfId="48"/>
    <cellStyle name="Total" xfId="49"/>
    <cellStyle name="tr" xfId="50"/>
    <cellStyle name="tr 2" xfId="51"/>
    <cellStyle name="Warning Text" xfId="52"/>
    <cellStyle name="xl21" xfId="53"/>
    <cellStyle name="xl21 2" xfId="54"/>
    <cellStyle name="xl22" xfId="55"/>
    <cellStyle name="xl22 2" xfId="56"/>
    <cellStyle name="xl23" xfId="57"/>
    <cellStyle name="xl23 2" xfId="58"/>
    <cellStyle name="xl24" xfId="59"/>
    <cellStyle name="xl24 2" xfId="60"/>
    <cellStyle name="xl25" xfId="61"/>
    <cellStyle name="xl25 2" xfId="62"/>
    <cellStyle name="xl26" xfId="63"/>
    <cellStyle name="xl26 2" xfId="64"/>
    <cellStyle name="xl27" xfId="65"/>
    <cellStyle name="xl27 2" xfId="66"/>
    <cellStyle name="xl28" xfId="67"/>
    <cellStyle name="xl28 2" xfId="68"/>
    <cellStyle name="xl29" xfId="69"/>
    <cellStyle name="xl29 2" xfId="70"/>
    <cellStyle name="xl30" xfId="71"/>
    <cellStyle name="xl30 2" xfId="72"/>
    <cellStyle name="xl31" xfId="73"/>
    <cellStyle name="xl31 2" xfId="74"/>
    <cellStyle name="xl32" xfId="75"/>
    <cellStyle name="xl32 2" xfId="76"/>
    <cellStyle name="xl33" xfId="77"/>
    <cellStyle name="xl33 2" xfId="78"/>
    <cellStyle name="xl34" xfId="79"/>
    <cellStyle name="xl34 2" xfId="80"/>
    <cellStyle name="xl35" xfId="81"/>
    <cellStyle name="xl35 2" xfId="82"/>
    <cellStyle name="xl36" xfId="83"/>
    <cellStyle name="xl36 2" xfId="84"/>
    <cellStyle name="xl37" xfId="85"/>
    <cellStyle name="xl37 2" xfId="86"/>
    <cellStyle name="xl38" xfId="1"/>
    <cellStyle name="xl38 2" xfId="87"/>
    <cellStyle name="xl39" xfId="88"/>
    <cellStyle name="xl39 2" xfId="89"/>
    <cellStyle name="xl40" xfId="90"/>
    <cellStyle name="xl40 2" xfId="91"/>
    <cellStyle name="xl41" xfId="92"/>
    <cellStyle name="xl41 2" xfId="93"/>
    <cellStyle name="xl42" xfId="94"/>
    <cellStyle name="xl42 2" xfId="95"/>
    <cellStyle name="xl43" xfId="96"/>
    <cellStyle name="xl43 2" xfId="97"/>
    <cellStyle name="xl44" xfId="98"/>
    <cellStyle name="xl44 2" xfId="99"/>
    <cellStyle name="xl45" xfId="100"/>
    <cellStyle name="xl45 2" xfId="101"/>
    <cellStyle name="xl46" xfId="102"/>
    <cellStyle name="xl47" xfId="103"/>
    <cellStyle name="xl48" xfId="104"/>
    <cellStyle name="xl49" xfId="105"/>
    <cellStyle name="xl50" xfId="106"/>
    <cellStyle name="xl51" xfId="107"/>
    <cellStyle name="xl52" xfId="108"/>
    <cellStyle name="xl53" xfId="109"/>
    <cellStyle name="xl54" xfId="110"/>
    <cellStyle name="xl55" xfId="111"/>
    <cellStyle name="xl56" xfId="112"/>
    <cellStyle name="xl57" xfId="113"/>
    <cellStyle name="xl58" xfId="114"/>
    <cellStyle name="xl59" xfId="115"/>
    <cellStyle name="xl60" xfId="116"/>
    <cellStyle name="xl61" xfId="117"/>
    <cellStyle name="xl62" xfId="118"/>
    <cellStyle name="xl63" xfId="119"/>
    <cellStyle name="xl64" xfId="120"/>
    <cellStyle name="xl95" xfId="123"/>
    <cellStyle name="Обычный" xfId="0" builtinId="0"/>
    <cellStyle name="Обычный 2" xfId="121"/>
    <cellStyle name="Обычный 3" xfId="122"/>
  </cellStyles>
  <dxfs count="0"/>
  <tableStyles count="0" defaultTableStyle="TableStyleMedium2" defaultPivotStyle="PivotStyleLight16"/>
  <colors>
    <mruColors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4"/>
  <sheetViews>
    <sheetView tabSelected="1" zoomScaleNormal="100" workbookViewId="0">
      <pane ySplit="5" topLeftCell="A99" activePane="bottomLeft" state="frozen"/>
      <selection pane="bottomLeft" activeCell="O4" sqref="O4:O5"/>
    </sheetView>
  </sheetViews>
  <sheetFormatPr defaultRowHeight="15" x14ac:dyDescent="0.25"/>
  <cols>
    <col min="1" max="1" width="5" style="67" customWidth="1"/>
    <col min="2" max="2" width="75.5703125" style="35" customWidth="1"/>
    <col min="3" max="4" width="17.85546875" style="38" hidden="1" customWidth="1"/>
    <col min="5" max="5" width="18.140625" style="38" hidden="1" customWidth="1"/>
    <col min="6" max="6" width="17.85546875" style="38" hidden="1" customWidth="1"/>
    <col min="7" max="7" width="18.140625" style="38" hidden="1" customWidth="1"/>
    <col min="8" max="8" width="17.85546875" style="38" hidden="1" customWidth="1"/>
    <col min="9" max="9" width="18.140625" style="38" hidden="1" customWidth="1"/>
    <col min="10" max="10" width="17.85546875" style="38" hidden="1" customWidth="1"/>
    <col min="11" max="11" width="18.140625" style="38" hidden="1" customWidth="1"/>
    <col min="12" max="12" width="17.85546875" style="38" hidden="1" customWidth="1"/>
    <col min="13" max="14" width="18.140625" style="38" hidden="1" customWidth="1"/>
    <col min="15" max="16" width="18.140625" style="38" customWidth="1"/>
    <col min="17" max="17" width="12.7109375" style="61" customWidth="1"/>
    <col min="20" max="20" width="16.5703125" bestFit="1" customWidth="1"/>
  </cols>
  <sheetData>
    <row r="1" spans="1:20" s="1" customFormat="1" ht="15" customHeight="1" x14ac:dyDescent="0.25">
      <c r="A1" s="175" t="s">
        <v>113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</row>
    <row r="2" spans="1:20" s="1" customFormat="1" ht="15" customHeight="1" x14ac:dyDescent="0.25">
      <c r="A2" s="175"/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</row>
    <row r="3" spans="1:20" s="1" customFormat="1" ht="15" customHeight="1" thickBot="1" x14ac:dyDescent="0.3">
      <c r="A3" s="2"/>
      <c r="B3" s="3"/>
      <c r="C3" s="3"/>
      <c r="D3" s="4"/>
      <c r="E3" s="3"/>
      <c r="F3" s="4"/>
      <c r="G3" s="3"/>
      <c r="H3" s="4"/>
      <c r="I3" s="3"/>
      <c r="J3" s="4"/>
      <c r="K3" s="3"/>
      <c r="L3" s="4"/>
      <c r="M3" s="3"/>
      <c r="N3" s="3"/>
      <c r="O3" s="3"/>
      <c r="P3" s="3"/>
      <c r="Q3" s="5" t="s">
        <v>0</v>
      </c>
    </row>
    <row r="4" spans="1:20" s="1" customFormat="1" ht="49.5" customHeight="1" thickBot="1" x14ac:dyDescent="0.3">
      <c r="A4" s="176" t="s">
        <v>1</v>
      </c>
      <c r="B4" s="178"/>
      <c r="C4" s="181" t="s">
        <v>114</v>
      </c>
      <c r="D4" s="182" t="s">
        <v>181</v>
      </c>
      <c r="E4" s="183"/>
      <c r="F4" s="182" t="s">
        <v>185</v>
      </c>
      <c r="G4" s="183"/>
      <c r="H4" s="182"/>
      <c r="I4" s="183"/>
      <c r="J4" s="182"/>
      <c r="K4" s="183"/>
      <c r="L4" s="182"/>
      <c r="M4" s="183"/>
      <c r="N4" s="179" t="s">
        <v>115</v>
      </c>
      <c r="O4" s="179" t="s">
        <v>116</v>
      </c>
      <c r="P4" s="179" t="s">
        <v>198</v>
      </c>
      <c r="Q4" s="180" t="s">
        <v>2</v>
      </c>
    </row>
    <row r="5" spans="1:20" s="6" customFormat="1" ht="30" customHeight="1" thickBot="1" x14ac:dyDescent="0.3">
      <c r="A5" s="177"/>
      <c r="B5" s="185"/>
      <c r="C5" s="187"/>
      <c r="D5" s="174" t="s">
        <v>3</v>
      </c>
      <c r="E5" s="174" t="s">
        <v>4</v>
      </c>
      <c r="F5" s="174" t="s">
        <v>3</v>
      </c>
      <c r="G5" s="174" t="s">
        <v>4</v>
      </c>
      <c r="H5" s="174" t="s">
        <v>3</v>
      </c>
      <c r="I5" s="174" t="s">
        <v>4</v>
      </c>
      <c r="J5" s="174" t="s">
        <v>3</v>
      </c>
      <c r="K5" s="174" t="s">
        <v>4</v>
      </c>
      <c r="L5" s="174" t="s">
        <v>3</v>
      </c>
      <c r="M5" s="174" t="s">
        <v>4</v>
      </c>
      <c r="N5" s="186"/>
      <c r="O5" s="186"/>
      <c r="P5" s="186"/>
      <c r="Q5" s="184"/>
    </row>
    <row r="6" spans="1:20" s="7" customFormat="1" ht="30" customHeight="1" thickBot="1" x14ac:dyDescent="0.3">
      <c r="A6" s="69">
        <v>1</v>
      </c>
      <c r="B6" s="74" t="s">
        <v>5</v>
      </c>
      <c r="C6" s="148" t="e">
        <f t="shared" ref="C6:N6" si="0">C7+C9+C12+C14</f>
        <v>#REF!</v>
      </c>
      <c r="D6" s="149" t="e">
        <f t="shared" si="0"/>
        <v>#REF!</v>
      </c>
      <c r="E6" s="87" t="e">
        <f t="shared" si="0"/>
        <v>#REF!</v>
      </c>
      <c r="F6" s="149" t="e">
        <f t="shared" si="0"/>
        <v>#REF!</v>
      </c>
      <c r="G6" s="87" t="e">
        <f t="shared" si="0"/>
        <v>#REF!</v>
      </c>
      <c r="H6" s="149" t="e">
        <f t="shared" si="0"/>
        <v>#REF!</v>
      </c>
      <c r="I6" s="87" t="e">
        <f t="shared" si="0"/>
        <v>#REF!</v>
      </c>
      <c r="J6" s="149" t="e">
        <f t="shared" si="0"/>
        <v>#REF!</v>
      </c>
      <c r="K6" s="87" t="e">
        <f t="shared" si="0"/>
        <v>#REF!</v>
      </c>
      <c r="L6" s="149" t="e">
        <f t="shared" si="0"/>
        <v>#REF!</v>
      </c>
      <c r="M6" s="87" t="e">
        <f t="shared" si="0"/>
        <v>#REF!</v>
      </c>
      <c r="N6" s="87" t="e">
        <f t="shared" si="0"/>
        <v>#REF!</v>
      </c>
      <c r="O6" s="87">
        <v>2304616191.9399996</v>
      </c>
      <c r="P6" s="87">
        <v>1057730544.14</v>
      </c>
      <c r="Q6" s="88">
        <v>0.45896169081829391</v>
      </c>
    </row>
    <row r="7" spans="1:20" s="13" customFormat="1" ht="30" customHeight="1" x14ac:dyDescent="0.25">
      <c r="A7" s="33"/>
      <c r="B7" s="75" t="s">
        <v>6</v>
      </c>
      <c r="C7" s="135" t="e">
        <f t="shared" ref="C7:N7" si="1">C8</f>
        <v>#REF!</v>
      </c>
      <c r="D7" s="158" t="e">
        <f t="shared" si="1"/>
        <v>#REF!</v>
      </c>
      <c r="E7" s="76" t="e">
        <f t="shared" si="1"/>
        <v>#REF!</v>
      </c>
      <c r="F7" s="158" t="e">
        <f t="shared" si="1"/>
        <v>#REF!</v>
      </c>
      <c r="G7" s="76" t="e">
        <f t="shared" si="1"/>
        <v>#REF!</v>
      </c>
      <c r="H7" s="158" t="e">
        <f t="shared" si="1"/>
        <v>#REF!</v>
      </c>
      <c r="I7" s="76" t="e">
        <f t="shared" si="1"/>
        <v>#REF!</v>
      </c>
      <c r="J7" s="158" t="e">
        <f t="shared" si="1"/>
        <v>#REF!</v>
      </c>
      <c r="K7" s="76" t="e">
        <f t="shared" si="1"/>
        <v>#REF!</v>
      </c>
      <c r="L7" s="158" t="e">
        <f t="shared" si="1"/>
        <v>#REF!</v>
      </c>
      <c r="M7" s="76" t="e">
        <f t="shared" si="1"/>
        <v>#REF!</v>
      </c>
      <c r="N7" s="76" t="e">
        <f t="shared" si="1"/>
        <v>#REF!</v>
      </c>
      <c r="O7" s="76">
        <v>100000</v>
      </c>
      <c r="P7" s="76">
        <v>70000</v>
      </c>
      <c r="Q7" s="77">
        <v>0.7</v>
      </c>
    </row>
    <row r="8" spans="1:20" s="14" customFormat="1" ht="15" customHeight="1" x14ac:dyDescent="0.25">
      <c r="A8" s="64"/>
      <c r="B8" s="78" t="s">
        <v>118</v>
      </c>
      <c r="C8" s="140" t="e">
        <f>SUM(#REF!)</f>
        <v>#REF!</v>
      </c>
      <c r="D8" s="141" t="e">
        <f>SUM(#REF!)</f>
        <v>#REF!</v>
      </c>
      <c r="E8" s="79" t="e">
        <f>SUM(#REF!)</f>
        <v>#REF!</v>
      </c>
      <c r="F8" s="141" t="e">
        <f>SUM(#REF!)</f>
        <v>#REF!</v>
      </c>
      <c r="G8" s="79" t="e">
        <f>SUM(#REF!)</f>
        <v>#REF!</v>
      </c>
      <c r="H8" s="141" t="e">
        <f>SUM(#REF!)</f>
        <v>#REF!</v>
      </c>
      <c r="I8" s="79" t="e">
        <f>SUM(#REF!)</f>
        <v>#REF!</v>
      </c>
      <c r="J8" s="141" t="e">
        <f>SUM(#REF!)</f>
        <v>#REF!</v>
      </c>
      <c r="K8" s="79" t="e">
        <f>SUM(#REF!)</f>
        <v>#REF!</v>
      </c>
      <c r="L8" s="141" t="e">
        <f>SUM(#REF!)</f>
        <v>#REF!</v>
      </c>
      <c r="M8" s="79" t="e">
        <f>SUM(#REF!)</f>
        <v>#REF!</v>
      </c>
      <c r="N8" s="79" t="e">
        <f>SUM(#REF!)</f>
        <v>#REF!</v>
      </c>
      <c r="O8" s="79">
        <v>100000</v>
      </c>
      <c r="P8" s="79">
        <v>70000</v>
      </c>
      <c r="Q8" s="80">
        <v>0.7</v>
      </c>
    </row>
    <row r="9" spans="1:20" s="13" customFormat="1" ht="30" customHeight="1" x14ac:dyDescent="0.25">
      <c r="A9" s="33"/>
      <c r="B9" s="81" t="s">
        <v>7</v>
      </c>
      <c r="C9" s="142" t="e">
        <f t="shared" ref="C9:N9" si="2">C10+C11</f>
        <v>#REF!</v>
      </c>
      <c r="D9" s="143" t="e">
        <f t="shared" si="2"/>
        <v>#REF!</v>
      </c>
      <c r="E9" s="82" t="e">
        <f t="shared" si="2"/>
        <v>#REF!</v>
      </c>
      <c r="F9" s="143" t="e">
        <f t="shared" si="2"/>
        <v>#REF!</v>
      </c>
      <c r="G9" s="82" t="e">
        <f t="shared" si="2"/>
        <v>#REF!</v>
      </c>
      <c r="H9" s="143" t="e">
        <f t="shared" si="2"/>
        <v>#REF!</v>
      </c>
      <c r="I9" s="82" t="e">
        <f t="shared" si="2"/>
        <v>#REF!</v>
      </c>
      <c r="J9" s="143" t="e">
        <f t="shared" si="2"/>
        <v>#REF!</v>
      </c>
      <c r="K9" s="82" t="e">
        <f t="shared" si="2"/>
        <v>#REF!</v>
      </c>
      <c r="L9" s="143" t="e">
        <f t="shared" si="2"/>
        <v>#REF!</v>
      </c>
      <c r="M9" s="82" t="e">
        <f t="shared" si="2"/>
        <v>#REF!</v>
      </c>
      <c r="N9" s="82" t="e">
        <f t="shared" si="2"/>
        <v>#REF!</v>
      </c>
      <c r="O9" s="82">
        <v>2288787165.5299997</v>
      </c>
      <c r="P9" s="82">
        <v>1042009941.73</v>
      </c>
      <c r="Q9" s="83">
        <v>0.45526729502116398</v>
      </c>
    </row>
    <row r="10" spans="1:20" s="14" customFormat="1" ht="45" customHeight="1" x14ac:dyDescent="0.25">
      <c r="A10" s="64"/>
      <c r="B10" s="78" t="s">
        <v>119</v>
      </c>
      <c r="C10" s="140" t="e">
        <f>SUM(#REF!)</f>
        <v>#REF!</v>
      </c>
      <c r="D10" s="141" t="e">
        <f>SUM(#REF!)</f>
        <v>#REF!</v>
      </c>
      <c r="E10" s="79" t="e">
        <f>SUM(#REF!)</f>
        <v>#REF!</v>
      </c>
      <c r="F10" s="141" t="e">
        <f>SUM(#REF!)</f>
        <v>#REF!</v>
      </c>
      <c r="G10" s="79" t="e">
        <f>SUM(#REF!)</f>
        <v>#REF!</v>
      </c>
      <c r="H10" s="141" t="e">
        <f>SUM(#REF!)</f>
        <v>#REF!</v>
      </c>
      <c r="I10" s="79" t="e">
        <f>SUM(#REF!)</f>
        <v>#REF!</v>
      </c>
      <c r="J10" s="141" t="e">
        <f>SUM(#REF!)</f>
        <v>#REF!</v>
      </c>
      <c r="K10" s="79" t="e">
        <f>SUM(#REF!)</f>
        <v>#REF!</v>
      </c>
      <c r="L10" s="141" t="e">
        <f>SUM(#REF!)</f>
        <v>#REF!</v>
      </c>
      <c r="M10" s="79" t="e">
        <f>SUM(#REF!)</f>
        <v>#REF!</v>
      </c>
      <c r="N10" s="79" t="e">
        <f>SUM(#REF!)</f>
        <v>#REF!</v>
      </c>
      <c r="O10" s="79">
        <v>826261913</v>
      </c>
      <c r="P10" s="79">
        <v>671991595.01999998</v>
      </c>
      <c r="Q10" s="80">
        <v>0.81329126327525636</v>
      </c>
    </row>
    <row r="11" spans="1:20" s="14" customFormat="1" ht="15" customHeight="1" x14ac:dyDescent="0.25">
      <c r="A11" s="64"/>
      <c r="B11" s="78" t="s">
        <v>123</v>
      </c>
      <c r="C11" s="140" t="e">
        <f>SUM(#REF!)</f>
        <v>#REF!</v>
      </c>
      <c r="D11" s="141" t="e">
        <f>SUM(#REF!)</f>
        <v>#REF!</v>
      </c>
      <c r="E11" s="79" t="e">
        <f>SUM(#REF!)</f>
        <v>#REF!</v>
      </c>
      <c r="F11" s="141" t="e">
        <f>SUM(#REF!)</f>
        <v>#REF!</v>
      </c>
      <c r="G11" s="79" t="e">
        <f>SUM(#REF!)</f>
        <v>#REF!</v>
      </c>
      <c r="H11" s="141" t="e">
        <f>SUM(#REF!)</f>
        <v>#REF!</v>
      </c>
      <c r="I11" s="79" t="e">
        <f>SUM(#REF!)</f>
        <v>#REF!</v>
      </c>
      <c r="J11" s="141" t="e">
        <f>SUM(#REF!)</f>
        <v>#REF!</v>
      </c>
      <c r="K11" s="79" t="e">
        <f>SUM(#REF!)</f>
        <v>#REF!</v>
      </c>
      <c r="L11" s="141" t="e">
        <f>SUM(#REF!)</f>
        <v>#REF!</v>
      </c>
      <c r="M11" s="79" t="e">
        <f>SUM(#REF!)</f>
        <v>#REF!</v>
      </c>
      <c r="N11" s="79" t="e">
        <f>SUM(#REF!)</f>
        <v>#REF!</v>
      </c>
      <c r="O11" s="79">
        <v>1462525252.53</v>
      </c>
      <c r="P11" s="79">
        <v>370018346.70999998</v>
      </c>
      <c r="Q11" s="80">
        <v>0.25299962928497194</v>
      </c>
    </row>
    <row r="12" spans="1:20" s="13" customFormat="1" ht="15" customHeight="1" x14ac:dyDescent="0.25">
      <c r="A12" s="33"/>
      <c r="B12" s="81" t="s">
        <v>120</v>
      </c>
      <c r="C12" s="142" t="e">
        <f t="shared" ref="C12:N12" si="3">C13</f>
        <v>#REF!</v>
      </c>
      <c r="D12" s="143" t="e">
        <f t="shared" si="3"/>
        <v>#REF!</v>
      </c>
      <c r="E12" s="82" t="e">
        <f t="shared" si="3"/>
        <v>#REF!</v>
      </c>
      <c r="F12" s="143" t="e">
        <f t="shared" si="3"/>
        <v>#REF!</v>
      </c>
      <c r="G12" s="82" t="e">
        <f t="shared" si="3"/>
        <v>#REF!</v>
      </c>
      <c r="H12" s="143" t="e">
        <f t="shared" si="3"/>
        <v>#REF!</v>
      </c>
      <c r="I12" s="82" t="e">
        <f t="shared" si="3"/>
        <v>#REF!</v>
      </c>
      <c r="J12" s="143" t="e">
        <f t="shared" si="3"/>
        <v>#REF!</v>
      </c>
      <c r="K12" s="82" t="e">
        <f t="shared" si="3"/>
        <v>#REF!</v>
      </c>
      <c r="L12" s="143" t="e">
        <f t="shared" si="3"/>
        <v>#REF!</v>
      </c>
      <c r="M12" s="82" t="e">
        <f t="shared" si="3"/>
        <v>#REF!</v>
      </c>
      <c r="N12" s="82" t="e">
        <f t="shared" si="3"/>
        <v>#REF!</v>
      </c>
      <c r="O12" s="82">
        <v>13795126.41</v>
      </c>
      <c r="P12" s="82">
        <v>13795126.41</v>
      </c>
      <c r="Q12" s="83">
        <v>1</v>
      </c>
    </row>
    <row r="13" spans="1:20" s="14" customFormat="1" ht="105" customHeight="1" x14ac:dyDescent="0.25">
      <c r="A13" s="64"/>
      <c r="B13" s="78" t="s">
        <v>121</v>
      </c>
      <c r="C13" s="140" t="e">
        <f>SUM(#REF!)</f>
        <v>#REF!</v>
      </c>
      <c r="D13" s="141" t="e">
        <f>SUM(#REF!)</f>
        <v>#REF!</v>
      </c>
      <c r="E13" s="79" t="e">
        <f>SUM(#REF!)</f>
        <v>#REF!</v>
      </c>
      <c r="F13" s="141" t="e">
        <f>SUM(#REF!)</f>
        <v>#REF!</v>
      </c>
      <c r="G13" s="79" t="e">
        <f>SUM(#REF!)</f>
        <v>#REF!</v>
      </c>
      <c r="H13" s="141" t="e">
        <f>SUM(#REF!)</f>
        <v>#REF!</v>
      </c>
      <c r="I13" s="79" t="e">
        <f>SUM(#REF!)</f>
        <v>#REF!</v>
      </c>
      <c r="J13" s="141" t="e">
        <f>SUM(#REF!)</f>
        <v>#REF!</v>
      </c>
      <c r="K13" s="79" t="e">
        <f>SUM(#REF!)</f>
        <v>#REF!</v>
      </c>
      <c r="L13" s="141" t="e">
        <f>SUM(#REF!)</f>
        <v>#REF!</v>
      </c>
      <c r="M13" s="79" t="e">
        <f>SUM(#REF!)</f>
        <v>#REF!</v>
      </c>
      <c r="N13" s="79" t="e">
        <f>SUM(#REF!)</f>
        <v>#REF!</v>
      </c>
      <c r="O13" s="79">
        <v>13795126.41</v>
      </c>
      <c r="P13" s="79">
        <v>13795126.41</v>
      </c>
      <c r="Q13" s="80">
        <v>1</v>
      </c>
    </row>
    <row r="14" spans="1:20" s="16" customFormat="1" ht="30" customHeight="1" x14ac:dyDescent="0.25">
      <c r="A14" s="33"/>
      <c r="B14" s="81" t="s">
        <v>122</v>
      </c>
      <c r="C14" s="142" t="e">
        <f>C15</f>
        <v>#REF!</v>
      </c>
      <c r="D14" s="143" t="e">
        <f t="shared" ref="D14:N14" si="4">D15</f>
        <v>#REF!</v>
      </c>
      <c r="E14" s="82" t="e">
        <f t="shared" si="4"/>
        <v>#REF!</v>
      </c>
      <c r="F14" s="143" t="e">
        <f t="shared" si="4"/>
        <v>#REF!</v>
      </c>
      <c r="G14" s="82" t="e">
        <f t="shared" si="4"/>
        <v>#REF!</v>
      </c>
      <c r="H14" s="143" t="e">
        <f t="shared" si="4"/>
        <v>#REF!</v>
      </c>
      <c r="I14" s="82" t="e">
        <f t="shared" si="4"/>
        <v>#REF!</v>
      </c>
      <c r="J14" s="143" t="e">
        <f t="shared" si="4"/>
        <v>#REF!</v>
      </c>
      <c r="K14" s="82" t="e">
        <f t="shared" si="4"/>
        <v>#REF!</v>
      </c>
      <c r="L14" s="143" t="e">
        <f t="shared" si="4"/>
        <v>#REF!</v>
      </c>
      <c r="M14" s="82" t="e">
        <f t="shared" si="4"/>
        <v>#REF!</v>
      </c>
      <c r="N14" s="82" t="e">
        <f t="shared" si="4"/>
        <v>#REF!</v>
      </c>
      <c r="O14" s="82">
        <v>1933900</v>
      </c>
      <c r="P14" s="82">
        <v>1855476</v>
      </c>
      <c r="Q14" s="83">
        <v>0.95944774807384048</v>
      </c>
    </row>
    <row r="15" spans="1:20" s="17" customFormat="1" ht="37.5" customHeight="1" thickBot="1" x14ac:dyDescent="0.3">
      <c r="A15" s="63"/>
      <c r="B15" s="84" t="s">
        <v>122</v>
      </c>
      <c r="C15" s="144" t="e">
        <f>#REF!</f>
        <v>#REF!</v>
      </c>
      <c r="D15" s="145" t="e">
        <f>#REF!</f>
        <v>#REF!</v>
      </c>
      <c r="E15" s="85" t="e">
        <f>#REF!</f>
        <v>#REF!</v>
      </c>
      <c r="F15" s="145" t="e">
        <f>#REF!</f>
        <v>#REF!</v>
      </c>
      <c r="G15" s="85" t="e">
        <f>#REF!</f>
        <v>#REF!</v>
      </c>
      <c r="H15" s="145" t="e">
        <f>#REF!</f>
        <v>#REF!</v>
      </c>
      <c r="I15" s="85" t="e">
        <f>#REF!</f>
        <v>#REF!</v>
      </c>
      <c r="J15" s="145" t="e">
        <f>#REF!</f>
        <v>#REF!</v>
      </c>
      <c r="K15" s="85" t="e">
        <f>#REF!</f>
        <v>#REF!</v>
      </c>
      <c r="L15" s="145" t="e">
        <f>#REF!</f>
        <v>#REF!</v>
      </c>
      <c r="M15" s="85" t="e">
        <f>#REF!</f>
        <v>#REF!</v>
      </c>
      <c r="N15" s="85" t="e">
        <f>#REF!</f>
        <v>#REF!</v>
      </c>
      <c r="O15" s="85">
        <v>1933900</v>
      </c>
      <c r="P15" s="85">
        <v>1855476</v>
      </c>
      <c r="Q15" s="86">
        <v>0.95944774807384048</v>
      </c>
    </row>
    <row r="16" spans="1:20" s="7" customFormat="1" ht="30" customHeight="1" thickBot="1" x14ac:dyDescent="0.3">
      <c r="A16" s="70">
        <v>2</v>
      </c>
      <c r="B16" s="74" t="s">
        <v>8</v>
      </c>
      <c r="C16" s="149" t="e">
        <f t="shared" ref="C16:N16" si="5">C17+C21+C24+C26+C29</f>
        <v>#REF!</v>
      </c>
      <c r="D16" s="149" t="e">
        <f t="shared" si="5"/>
        <v>#REF!</v>
      </c>
      <c r="E16" s="87" t="e">
        <f t="shared" si="5"/>
        <v>#REF!</v>
      </c>
      <c r="F16" s="149" t="e">
        <f t="shared" si="5"/>
        <v>#REF!</v>
      </c>
      <c r="G16" s="87" t="e">
        <f t="shared" si="5"/>
        <v>#REF!</v>
      </c>
      <c r="H16" s="149" t="e">
        <f t="shared" si="5"/>
        <v>#REF!</v>
      </c>
      <c r="I16" s="87" t="e">
        <f t="shared" si="5"/>
        <v>#REF!</v>
      </c>
      <c r="J16" s="149" t="e">
        <f t="shared" si="5"/>
        <v>#REF!</v>
      </c>
      <c r="K16" s="87" t="e">
        <f t="shared" si="5"/>
        <v>#REF!</v>
      </c>
      <c r="L16" s="149" t="e">
        <f t="shared" si="5"/>
        <v>#REF!</v>
      </c>
      <c r="M16" s="87" t="e">
        <f t="shared" si="5"/>
        <v>#REF!</v>
      </c>
      <c r="N16" s="87" t="e">
        <f t="shared" si="5"/>
        <v>#REF!</v>
      </c>
      <c r="O16" s="87">
        <v>3121683356.6600003</v>
      </c>
      <c r="P16" s="87">
        <v>1814891436.9200001</v>
      </c>
      <c r="Q16" s="88">
        <v>0.58138229588468471</v>
      </c>
      <c r="T16" s="138"/>
    </row>
    <row r="17" spans="1:17" s="19" customFormat="1" ht="45" customHeight="1" x14ac:dyDescent="0.25">
      <c r="A17" s="33"/>
      <c r="B17" s="89" t="s">
        <v>124</v>
      </c>
      <c r="C17" s="158" t="e">
        <f>C18+C19+C20+#REF!</f>
        <v>#REF!</v>
      </c>
      <c r="D17" s="158" t="e">
        <f>D18+D19+D20+#REF!</f>
        <v>#REF!</v>
      </c>
      <c r="E17" s="76" t="e">
        <f>E18+E19+E20+#REF!</f>
        <v>#REF!</v>
      </c>
      <c r="F17" s="158" t="e">
        <f>F18+F19+F20+#REF!</f>
        <v>#REF!</v>
      </c>
      <c r="G17" s="76" t="e">
        <f>G18+G19+G20+#REF!</f>
        <v>#REF!</v>
      </c>
      <c r="H17" s="158" t="e">
        <f>H18+H19+H20+#REF!</f>
        <v>#REF!</v>
      </c>
      <c r="I17" s="76" t="e">
        <f>I18+I19+I20+#REF!</f>
        <v>#REF!</v>
      </c>
      <c r="J17" s="158" t="e">
        <f>J18+J19+J20+#REF!</f>
        <v>#REF!</v>
      </c>
      <c r="K17" s="76" t="e">
        <f>K18+K19+K20+#REF!</f>
        <v>#REF!</v>
      </c>
      <c r="L17" s="158" t="e">
        <f>L18+L19+L20+#REF!</f>
        <v>#REF!</v>
      </c>
      <c r="M17" s="76" t="e">
        <f>M18+M19+M20+#REF!</f>
        <v>#REF!</v>
      </c>
      <c r="N17" s="76" t="e">
        <f>N18+N19+N20+#REF!</f>
        <v>#REF!</v>
      </c>
      <c r="O17" s="76">
        <v>589471632.6500001</v>
      </c>
      <c r="P17" s="76">
        <v>507758365.80000007</v>
      </c>
      <c r="Q17" s="77">
        <v>0.86137879700393072</v>
      </c>
    </row>
    <row r="18" spans="1:17" s="21" customFormat="1" ht="30" customHeight="1" x14ac:dyDescent="0.25">
      <c r="A18" s="63"/>
      <c r="B18" s="90" t="s">
        <v>9</v>
      </c>
      <c r="C18" s="24" t="e">
        <f>SUM(#REF!)</f>
        <v>#REF!</v>
      </c>
      <c r="D18" s="24" t="e">
        <f>SUM(#REF!)</f>
        <v>#REF!</v>
      </c>
      <c r="E18" s="25" t="e">
        <f>SUM(#REF!)</f>
        <v>#REF!</v>
      </c>
      <c r="F18" s="24" t="e">
        <f>SUM(#REF!)</f>
        <v>#REF!</v>
      </c>
      <c r="G18" s="25" t="e">
        <f>SUM(#REF!)</f>
        <v>#REF!</v>
      </c>
      <c r="H18" s="24" t="e">
        <f>SUM(#REF!)</f>
        <v>#REF!</v>
      </c>
      <c r="I18" s="25" t="e">
        <f>SUM(#REF!)</f>
        <v>#REF!</v>
      </c>
      <c r="J18" s="24" t="e">
        <f>SUM(#REF!)</f>
        <v>#REF!</v>
      </c>
      <c r="K18" s="25" t="e">
        <f>SUM(#REF!)</f>
        <v>#REF!</v>
      </c>
      <c r="L18" s="24" t="e">
        <f>SUM(#REF!)</f>
        <v>#REF!</v>
      </c>
      <c r="M18" s="25" t="e">
        <f>SUM(#REF!)</f>
        <v>#REF!</v>
      </c>
      <c r="N18" s="25" t="e">
        <f>SUM(#REF!)</f>
        <v>#REF!</v>
      </c>
      <c r="O18" s="25">
        <v>130467742.39</v>
      </c>
      <c r="P18" s="25">
        <v>119555520.45999999</v>
      </c>
      <c r="Q18" s="18">
        <v>0.916360766806398</v>
      </c>
    </row>
    <row r="19" spans="1:17" s="21" customFormat="1" ht="15" customHeight="1" x14ac:dyDescent="0.25">
      <c r="A19" s="63"/>
      <c r="B19" s="90" t="s">
        <v>10</v>
      </c>
      <c r="C19" s="24" t="e">
        <f>SUM(#REF!)</f>
        <v>#REF!</v>
      </c>
      <c r="D19" s="24" t="e">
        <f>SUM(#REF!)</f>
        <v>#REF!</v>
      </c>
      <c r="E19" s="25" t="e">
        <f>SUM(#REF!)</f>
        <v>#REF!</v>
      </c>
      <c r="F19" s="24" t="e">
        <f>SUM(#REF!)</f>
        <v>#REF!</v>
      </c>
      <c r="G19" s="25" t="e">
        <f>SUM(#REF!)</f>
        <v>#REF!</v>
      </c>
      <c r="H19" s="24" t="e">
        <f>SUM(#REF!)</f>
        <v>#REF!</v>
      </c>
      <c r="I19" s="25" t="e">
        <f>SUM(#REF!)</f>
        <v>#REF!</v>
      </c>
      <c r="J19" s="24" t="e">
        <f>SUM(#REF!)</f>
        <v>#REF!</v>
      </c>
      <c r="K19" s="25" t="e">
        <f>SUM(#REF!)</f>
        <v>#REF!</v>
      </c>
      <c r="L19" s="24" t="e">
        <f>SUM(#REF!)</f>
        <v>#REF!</v>
      </c>
      <c r="M19" s="25" t="e">
        <f>SUM(#REF!)</f>
        <v>#REF!</v>
      </c>
      <c r="N19" s="25" t="e">
        <f>SUM(#REF!)</f>
        <v>#REF!</v>
      </c>
      <c r="O19" s="25">
        <v>4769269.16</v>
      </c>
      <c r="P19" s="25">
        <v>4536877.01</v>
      </c>
      <c r="Q19" s="18">
        <v>0.95127300594626107</v>
      </c>
    </row>
    <row r="20" spans="1:17" s="21" customFormat="1" ht="30" customHeight="1" x14ac:dyDescent="0.25">
      <c r="A20" s="63"/>
      <c r="B20" s="90" t="s">
        <v>9</v>
      </c>
      <c r="C20" s="24" t="e">
        <f>SUM(#REF!)</f>
        <v>#REF!</v>
      </c>
      <c r="D20" s="24" t="e">
        <f>SUM(#REF!)</f>
        <v>#REF!</v>
      </c>
      <c r="E20" s="25" t="e">
        <f>SUM(#REF!)</f>
        <v>#REF!</v>
      </c>
      <c r="F20" s="24" t="e">
        <f>SUM(#REF!)</f>
        <v>#REF!</v>
      </c>
      <c r="G20" s="25" t="e">
        <f>SUM(#REF!)</f>
        <v>#REF!</v>
      </c>
      <c r="H20" s="24" t="e">
        <f>SUM(#REF!)</f>
        <v>#REF!</v>
      </c>
      <c r="I20" s="25" t="e">
        <f>SUM(#REF!)</f>
        <v>#REF!</v>
      </c>
      <c r="J20" s="24" t="e">
        <f>SUM(#REF!)</f>
        <v>#REF!</v>
      </c>
      <c r="K20" s="25" t="e">
        <f>SUM(#REF!)</f>
        <v>#REF!</v>
      </c>
      <c r="L20" s="24" t="e">
        <f>SUM(#REF!)</f>
        <v>#REF!</v>
      </c>
      <c r="M20" s="25" t="e">
        <f>SUM(#REF!)</f>
        <v>#REF!</v>
      </c>
      <c r="N20" s="25" t="e">
        <f>SUM(#REF!)</f>
        <v>#REF!</v>
      </c>
      <c r="O20" s="25">
        <v>454234621.10000002</v>
      </c>
      <c r="P20" s="25">
        <v>383665968.33000004</v>
      </c>
      <c r="Q20" s="18">
        <v>0.84464272538472085</v>
      </c>
    </row>
    <row r="21" spans="1:17" s="19" customFormat="1" ht="14.25" customHeight="1" x14ac:dyDescent="0.25">
      <c r="A21" s="33"/>
      <c r="B21" s="91" t="s">
        <v>125</v>
      </c>
      <c r="C21" s="143" t="e">
        <f t="shared" ref="C21:N21" si="6">C22+C23</f>
        <v>#REF!</v>
      </c>
      <c r="D21" s="143" t="e">
        <f t="shared" si="6"/>
        <v>#REF!</v>
      </c>
      <c r="E21" s="82" t="e">
        <f t="shared" si="6"/>
        <v>#REF!</v>
      </c>
      <c r="F21" s="143" t="e">
        <f t="shared" si="6"/>
        <v>#REF!</v>
      </c>
      <c r="G21" s="82" t="e">
        <f t="shared" si="6"/>
        <v>#REF!</v>
      </c>
      <c r="H21" s="143" t="e">
        <f t="shared" si="6"/>
        <v>#REF!</v>
      </c>
      <c r="I21" s="82" t="e">
        <f t="shared" si="6"/>
        <v>#REF!</v>
      </c>
      <c r="J21" s="143" t="e">
        <f t="shared" si="6"/>
        <v>#REF!</v>
      </c>
      <c r="K21" s="82" t="e">
        <f t="shared" si="6"/>
        <v>#REF!</v>
      </c>
      <c r="L21" s="143" t="e">
        <f t="shared" si="6"/>
        <v>#REF!</v>
      </c>
      <c r="M21" s="82" t="e">
        <f t="shared" si="6"/>
        <v>#REF!</v>
      </c>
      <c r="N21" s="82" t="e">
        <f t="shared" si="6"/>
        <v>#REF!</v>
      </c>
      <c r="O21" s="82">
        <v>188439182.69</v>
      </c>
      <c r="P21" s="82">
        <v>43255426.719999999</v>
      </c>
      <c r="Q21" s="83">
        <v>0.22954582004932172</v>
      </c>
    </row>
    <row r="22" spans="1:17" s="21" customFormat="1" ht="30" customHeight="1" x14ac:dyDescent="0.25">
      <c r="A22" s="63"/>
      <c r="B22" s="90" t="s">
        <v>11</v>
      </c>
      <c r="C22" s="24" t="e">
        <f>#REF!</f>
        <v>#REF!</v>
      </c>
      <c r="D22" s="24" t="e">
        <f>#REF!</f>
        <v>#REF!</v>
      </c>
      <c r="E22" s="25" t="e">
        <f>#REF!</f>
        <v>#REF!</v>
      </c>
      <c r="F22" s="24" t="e">
        <f>#REF!</f>
        <v>#REF!</v>
      </c>
      <c r="G22" s="25" t="e">
        <f>#REF!</f>
        <v>#REF!</v>
      </c>
      <c r="H22" s="24" t="e">
        <f>#REF!</f>
        <v>#REF!</v>
      </c>
      <c r="I22" s="25" t="e">
        <f>#REF!</f>
        <v>#REF!</v>
      </c>
      <c r="J22" s="24" t="e">
        <f>#REF!</f>
        <v>#REF!</v>
      </c>
      <c r="K22" s="25" t="e">
        <f>#REF!</f>
        <v>#REF!</v>
      </c>
      <c r="L22" s="24" t="e">
        <f>#REF!</f>
        <v>#REF!</v>
      </c>
      <c r="M22" s="25" t="e">
        <f>#REF!</f>
        <v>#REF!</v>
      </c>
      <c r="N22" s="25" t="e">
        <f>#REF!</f>
        <v>#REF!</v>
      </c>
      <c r="O22" s="25">
        <v>13674359.09</v>
      </c>
      <c r="P22" s="25">
        <v>4275494.58</v>
      </c>
      <c r="Q22" s="18">
        <v>0.31266508008603128</v>
      </c>
    </row>
    <row r="23" spans="1:17" s="21" customFormat="1" ht="30" customHeight="1" x14ac:dyDescent="0.25">
      <c r="A23" s="63"/>
      <c r="B23" s="90" t="s">
        <v>12</v>
      </c>
      <c r="C23" s="24" t="e">
        <f>#REF!</f>
        <v>#REF!</v>
      </c>
      <c r="D23" s="24" t="e">
        <f>#REF!</f>
        <v>#REF!</v>
      </c>
      <c r="E23" s="25" t="e">
        <f>#REF!</f>
        <v>#REF!</v>
      </c>
      <c r="F23" s="24" t="e">
        <f>#REF!</f>
        <v>#REF!</v>
      </c>
      <c r="G23" s="25" t="e">
        <f>#REF!</f>
        <v>#REF!</v>
      </c>
      <c r="H23" s="24" t="e">
        <f>#REF!</f>
        <v>#REF!</v>
      </c>
      <c r="I23" s="25" t="e">
        <f>#REF!</f>
        <v>#REF!</v>
      </c>
      <c r="J23" s="24" t="e">
        <f>#REF!</f>
        <v>#REF!</v>
      </c>
      <c r="K23" s="25" t="e">
        <f>#REF!</f>
        <v>#REF!</v>
      </c>
      <c r="L23" s="24" t="e">
        <f>#REF!</f>
        <v>#REF!</v>
      </c>
      <c r="M23" s="25" t="e">
        <f>#REF!</f>
        <v>#REF!</v>
      </c>
      <c r="N23" s="25" t="e">
        <f>#REF!+#REF!</f>
        <v>#REF!</v>
      </c>
      <c r="O23" s="25">
        <v>174764823.59999999</v>
      </c>
      <c r="P23" s="25">
        <v>38979932.140000001</v>
      </c>
      <c r="Q23" s="18">
        <v>0.22304220802017277</v>
      </c>
    </row>
    <row r="24" spans="1:17" s="19" customFormat="1" ht="14.25" customHeight="1" x14ac:dyDescent="0.25">
      <c r="A24" s="33"/>
      <c r="B24" s="91" t="s">
        <v>123</v>
      </c>
      <c r="C24" s="143" t="e">
        <f>#REF!+C25</f>
        <v>#REF!</v>
      </c>
      <c r="D24" s="143" t="e">
        <f>#REF!+D25</f>
        <v>#REF!</v>
      </c>
      <c r="E24" s="82" t="e">
        <f>#REF!+E25</f>
        <v>#REF!</v>
      </c>
      <c r="F24" s="143" t="e">
        <f>#REF!+F25</f>
        <v>#REF!</v>
      </c>
      <c r="G24" s="82" t="e">
        <f>#REF!+G25</f>
        <v>#REF!</v>
      </c>
      <c r="H24" s="143" t="e">
        <f>#REF!+H25</f>
        <v>#REF!</v>
      </c>
      <c r="I24" s="82" t="e">
        <f>#REF!+I25</f>
        <v>#REF!</v>
      </c>
      <c r="J24" s="143" t="e">
        <f>#REF!+J25</f>
        <v>#REF!</v>
      </c>
      <c r="K24" s="82" t="e">
        <f>#REF!+K25</f>
        <v>#REF!</v>
      </c>
      <c r="L24" s="143" t="e">
        <f>#REF!+L25</f>
        <v>#REF!</v>
      </c>
      <c r="M24" s="82" t="e">
        <f>#REF!+M25</f>
        <v>#REF!</v>
      </c>
      <c r="N24" s="82" t="e">
        <f>#REF!+N25</f>
        <v>#REF!</v>
      </c>
      <c r="O24" s="82">
        <v>252525252.53</v>
      </c>
      <c r="P24" s="82">
        <v>142996421.58000001</v>
      </c>
      <c r="Q24" s="83">
        <v>0.56626582944615422</v>
      </c>
    </row>
    <row r="25" spans="1:17" s="21" customFormat="1" ht="91.5" customHeight="1" x14ac:dyDescent="0.25">
      <c r="A25" s="63"/>
      <c r="B25" s="90" t="s">
        <v>129</v>
      </c>
      <c r="C25" s="24" t="e">
        <f>#REF!</f>
        <v>#REF!</v>
      </c>
      <c r="D25" s="24" t="e">
        <f>#REF!</f>
        <v>#REF!</v>
      </c>
      <c r="E25" s="25" t="e">
        <f>#REF!</f>
        <v>#REF!</v>
      </c>
      <c r="F25" s="24" t="e">
        <f>#REF!</f>
        <v>#REF!</v>
      </c>
      <c r="G25" s="25" t="e">
        <f>#REF!</f>
        <v>#REF!</v>
      </c>
      <c r="H25" s="24" t="e">
        <f>#REF!</f>
        <v>#REF!</v>
      </c>
      <c r="I25" s="25" t="e">
        <f>#REF!</f>
        <v>#REF!</v>
      </c>
      <c r="J25" s="24" t="e">
        <f>#REF!</f>
        <v>#REF!</v>
      </c>
      <c r="K25" s="25" t="e">
        <f>#REF!</f>
        <v>#REF!</v>
      </c>
      <c r="L25" s="24" t="e">
        <f>#REF!</f>
        <v>#REF!</v>
      </c>
      <c r="M25" s="25" t="e">
        <f>#REF!</f>
        <v>#REF!</v>
      </c>
      <c r="N25" s="25" t="e">
        <f>#REF!+#REF!</f>
        <v>#REF!</v>
      </c>
      <c r="O25" s="25">
        <v>252525252.53</v>
      </c>
      <c r="P25" s="25">
        <v>142996421.58000001</v>
      </c>
      <c r="Q25" s="18">
        <v>0.56626582944615422</v>
      </c>
    </row>
    <row r="26" spans="1:17" s="19" customFormat="1" ht="14.25" customHeight="1" x14ac:dyDescent="0.25">
      <c r="A26" s="33"/>
      <c r="B26" s="91" t="s">
        <v>13</v>
      </c>
      <c r="C26" s="143" t="e">
        <f t="shared" ref="C26:N26" si="7">C27+C28</f>
        <v>#REF!</v>
      </c>
      <c r="D26" s="143" t="e">
        <f t="shared" si="7"/>
        <v>#REF!</v>
      </c>
      <c r="E26" s="82" t="e">
        <f t="shared" si="7"/>
        <v>#REF!</v>
      </c>
      <c r="F26" s="143" t="e">
        <f t="shared" si="7"/>
        <v>#REF!</v>
      </c>
      <c r="G26" s="82" t="e">
        <f t="shared" si="7"/>
        <v>#REF!</v>
      </c>
      <c r="H26" s="143" t="e">
        <f t="shared" si="7"/>
        <v>#REF!</v>
      </c>
      <c r="I26" s="82" t="e">
        <f t="shared" si="7"/>
        <v>#REF!</v>
      </c>
      <c r="J26" s="143" t="e">
        <f t="shared" si="7"/>
        <v>#REF!</v>
      </c>
      <c r="K26" s="82" t="e">
        <f t="shared" si="7"/>
        <v>#REF!</v>
      </c>
      <c r="L26" s="143" t="e">
        <f t="shared" si="7"/>
        <v>#REF!</v>
      </c>
      <c r="M26" s="82" t="e">
        <f t="shared" si="7"/>
        <v>#REF!</v>
      </c>
      <c r="N26" s="82" t="e">
        <f t="shared" si="7"/>
        <v>#REF!</v>
      </c>
      <c r="O26" s="82">
        <v>311240625.46000004</v>
      </c>
      <c r="P26" s="82">
        <v>90875627.539999992</v>
      </c>
      <c r="Q26" s="83">
        <v>0.29197868178580411</v>
      </c>
    </row>
    <row r="27" spans="1:17" s="21" customFormat="1" ht="30" customHeight="1" x14ac:dyDescent="0.25">
      <c r="A27" s="63"/>
      <c r="B27" s="90" t="s">
        <v>12</v>
      </c>
      <c r="C27" s="24" t="e">
        <f>#REF!</f>
        <v>#REF!</v>
      </c>
      <c r="D27" s="24" t="e">
        <f>#REF!</f>
        <v>#REF!</v>
      </c>
      <c r="E27" s="25" t="e">
        <f>#REF!</f>
        <v>#REF!</v>
      </c>
      <c r="F27" s="24" t="e">
        <f>#REF!</f>
        <v>#REF!</v>
      </c>
      <c r="G27" s="25" t="e">
        <f>#REF!</f>
        <v>#REF!</v>
      </c>
      <c r="H27" s="24" t="e">
        <f>#REF!</f>
        <v>#REF!</v>
      </c>
      <c r="I27" s="25" t="e">
        <f>#REF!</f>
        <v>#REF!</v>
      </c>
      <c r="J27" s="24" t="e">
        <f>#REF!</f>
        <v>#REF!</v>
      </c>
      <c r="K27" s="25" t="e">
        <f>#REF!</f>
        <v>#REF!</v>
      </c>
      <c r="L27" s="24" t="e">
        <f>#REF!</f>
        <v>#REF!</v>
      </c>
      <c r="M27" s="25" t="e">
        <f>#REF!</f>
        <v>#REF!</v>
      </c>
      <c r="N27" s="25" t="e">
        <f>SUM(#REF!)</f>
        <v>#REF!</v>
      </c>
      <c r="O27" s="25">
        <v>86980085.280000001</v>
      </c>
      <c r="P27" s="25">
        <v>27587185.18</v>
      </c>
      <c r="Q27" s="18">
        <v>0.31716668351374144</v>
      </c>
    </row>
    <row r="28" spans="1:17" s="21" customFormat="1" ht="30" customHeight="1" x14ac:dyDescent="0.25">
      <c r="A28" s="63"/>
      <c r="B28" s="90" t="s">
        <v>126</v>
      </c>
      <c r="C28" s="9" t="e">
        <f>#REF!</f>
        <v>#REF!</v>
      </c>
      <c r="D28" s="10" t="e">
        <f>#REF!</f>
        <v>#REF!</v>
      </c>
      <c r="E28" s="11" t="e">
        <f>#REF!</f>
        <v>#REF!</v>
      </c>
      <c r="F28" s="10" t="e">
        <f>#REF!</f>
        <v>#REF!</v>
      </c>
      <c r="G28" s="11" t="e">
        <f>#REF!</f>
        <v>#REF!</v>
      </c>
      <c r="H28" s="10" t="e">
        <f>#REF!</f>
        <v>#REF!</v>
      </c>
      <c r="I28" s="11" t="e">
        <f>#REF!</f>
        <v>#REF!</v>
      </c>
      <c r="J28" s="10" t="e">
        <f>#REF!</f>
        <v>#REF!</v>
      </c>
      <c r="K28" s="11" t="e">
        <f>#REF!</f>
        <v>#REF!</v>
      </c>
      <c r="L28" s="10" t="e">
        <f>#REF!</f>
        <v>#REF!</v>
      </c>
      <c r="M28" s="11" t="e">
        <f>#REF!</f>
        <v>#REF!</v>
      </c>
      <c r="N28" s="11" t="e">
        <f>SUM(#REF!)</f>
        <v>#REF!</v>
      </c>
      <c r="O28" s="25">
        <v>224260540.18000001</v>
      </c>
      <c r="P28" s="25">
        <v>63288442.359999999</v>
      </c>
      <c r="Q28" s="18">
        <v>0.28220944402079073</v>
      </c>
    </row>
    <row r="29" spans="1:17" s="19" customFormat="1" ht="30" customHeight="1" x14ac:dyDescent="0.25">
      <c r="A29" s="33"/>
      <c r="B29" s="92" t="s">
        <v>14</v>
      </c>
      <c r="C29" s="143" t="e">
        <f t="shared" ref="C29:N29" si="8">C30+C31</f>
        <v>#REF!</v>
      </c>
      <c r="D29" s="143" t="e">
        <f t="shared" si="8"/>
        <v>#REF!</v>
      </c>
      <c r="E29" s="82" t="e">
        <f t="shared" si="8"/>
        <v>#REF!</v>
      </c>
      <c r="F29" s="143" t="e">
        <f t="shared" si="8"/>
        <v>#REF!</v>
      </c>
      <c r="G29" s="82" t="e">
        <f t="shared" si="8"/>
        <v>#REF!</v>
      </c>
      <c r="H29" s="143" t="e">
        <f t="shared" si="8"/>
        <v>#REF!</v>
      </c>
      <c r="I29" s="82" t="e">
        <f t="shared" si="8"/>
        <v>#REF!</v>
      </c>
      <c r="J29" s="143" t="e">
        <f t="shared" si="8"/>
        <v>#REF!</v>
      </c>
      <c r="K29" s="82" t="e">
        <f t="shared" si="8"/>
        <v>#REF!</v>
      </c>
      <c r="L29" s="143" t="e">
        <f t="shared" si="8"/>
        <v>#REF!</v>
      </c>
      <c r="M29" s="82" t="e">
        <f t="shared" si="8"/>
        <v>#REF!</v>
      </c>
      <c r="N29" s="82" t="e">
        <f t="shared" si="8"/>
        <v>#REF!</v>
      </c>
      <c r="O29" s="82">
        <v>1780006663.3300002</v>
      </c>
      <c r="P29" s="82">
        <v>1030005595.28</v>
      </c>
      <c r="Q29" s="83">
        <v>0.57865266265525461</v>
      </c>
    </row>
    <row r="30" spans="1:17" s="21" customFormat="1" ht="45" customHeight="1" x14ac:dyDescent="0.25">
      <c r="A30" s="63"/>
      <c r="B30" s="90" t="s">
        <v>127</v>
      </c>
      <c r="C30" s="24" t="e">
        <f>#REF!</f>
        <v>#REF!</v>
      </c>
      <c r="D30" s="24" t="e">
        <f>#REF!</f>
        <v>#REF!</v>
      </c>
      <c r="E30" s="25" t="e">
        <f>#REF!</f>
        <v>#REF!</v>
      </c>
      <c r="F30" s="24" t="e">
        <f>#REF!</f>
        <v>#REF!</v>
      </c>
      <c r="G30" s="25" t="e">
        <f>#REF!</f>
        <v>#REF!</v>
      </c>
      <c r="H30" s="24" t="e">
        <f>#REF!</f>
        <v>#REF!</v>
      </c>
      <c r="I30" s="25" t="e">
        <f>#REF!</f>
        <v>#REF!</v>
      </c>
      <c r="J30" s="24" t="e">
        <f>#REF!</f>
        <v>#REF!</v>
      </c>
      <c r="K30" s="25" t="e">
        <f>#REF!</f>
        <v>#REF!</v>
      </c>
      <c r="L30" s="24" t="e">
        <f>#REF!</f>
        <v>#REF!</v>
      </c>
      <c r="M30" s="25" t="e">
        <f>#REF!</f>
        <v>#REF!</v>
      </c>
      <c r="N30" s="25" t="e">
        <f>SUM(#REF!)</f>
        <v>#REF!</v>
      </c>
      <c r="O30" s="25">
        <v>1032072876.59</v>
      </c>
      <c r="P30" s="25">
        <v>700776132.42999995</v>
      </c>
      <c r="Q30" s="18">
        <v>0.67899869120229717</v>
      </c>
    </row>
    <row r="31" spans="1:17" s="21" customFormat="1" ht="30" customHeight="1" x14ac:dyDescent="0.25">
      <c r="A31" s="63"/>
      <c r="B31" s="93" t="s">
        <v>128</v>
      </c>
      <c r="C31" s="9" t="e">
        <f>#REF!</f>
        <v>#REF!</v>
      </c>
      <c r="D31" s="11" t="e">
        <f>#REF!</f>
        <v>#REF!</v>
      </c>
      <c r="E31" s="11" t="e">
        <f>#REF!</f>
        <v>#REF!</v>
      </c>
      <c r="F31" s="11" t="e">
        <f>#REF!</f>
        <v>#REF!</v>
      </c>
      <c r="G31" s="11" t="e">
        <f>#REF!</f>
        <v>#REF!</v>
      </c>
      <c r="H31" s="24" t="e">
        <f>#REF!</f>
        <v>#REF!</v>
      </c>
      <c r="I31" s="25" t="e">
        <f>#REF!</f>
        <v>#REF!</v>
      </c>
      <c r="J31" s="24" t="e">
        <f>#REF!</f>
        <v>#REF!</v>
      </c>
      <c r="K31" s="25" t="e">
        <f>#REF!</f>
        <v>#REF!</v>
      </c>
      <c r="L31" s="24" t="e">
        <f>#REF!</f>
        <v>#REF!</v>
      </c>
      <c r="M31" s="25" t="e">
        <f>#REF!</f>
        <v>#REF!</v>
      </c>
      <c r="N31" s="25" t="e">
        <f>SUM(#REF!)</f>
        <v>#REF!</v>
      </c>
      <c r="O31" s="25">
        <v>585179544.30999994</v>
      </c>
      <c r="P31" s="25">
        <v>329229462.85000002</v>
      </c>
      <c r="Q31" s="18">
        <v>0.56261273322225036</v>
      </c>
    </row>
    <row r="32" spans="1:17" s="6" customFormat="1" ht="30" customHeight="1" thickBot="1" x14ac:dyDescent="0.3">
      <c r="A32" s="64"/>
      <c r="B32" s="93" t="s">
        <v>194</v>
      </c>
      <c r="C32" s="9"/>
      <c r="D32" s="11"/>
      <c r="E32" s="11"/>
      <c r="F32" s="11"/>
      <c r="G32" s="11"/>
      <c r="H32" s="24"/>
      <c r="I32" s="25"/>
      <c r="J32" s="24"/>
      <c r="K32" s="25"/>
      <c r="L32" s="24"/>
      <c r="M32" s="25"/>
      <c r="N32" s="25"/>
      <c r="O32" s="25">
        <v>162754242.43000001</v>
      </c>
      <c r="P32" s="25">
        <v>0</v>
      </c>
      <c r="Q32" s="18">
        <v>0</v>
      </c>
    </row>
    <row r="33" spans="1:20" s="22" customFormat="1" ht="30" customHeight="1" thickBot="1" x14ac:dyDescent="0.3">
      <c r="A33" s="70">
        <v>3</v>
      </c>
      <c r="B33" s="74" t="s">
        <v>15</v>
      </c>
      <c r="C33" s="154" t="e">
        <f>C34+C36+C38+C40+C42+C49+C51+C56+C58+C62+#REF!</f>
        <v>#REF!</v>
      </c>
      <c r="D33" s="154" t="e">
        <f>D34+D36+D38+D40+D42+D49+D51+D56+D58+D62+#REF!</f>
        <v>#REF!</v>
      </c>
      <c r="E33" s="94" t="e">
        <f>E34+E36+E38+E40+E42+E49+E51+E56+E58+E62+#REF!</f>
        <v>#REF!</v>
      </c>
      <c r="F33" s="154" t="e">
        <f>F34+F36+F38+F40+F42+F49+F51+F56+F58+F62+#REF!</f>
        <v>#REF!</v>
      </c>
      <c r="G33" s="94" t="e">
        <f>G34+G36+G38+G40+G42+G49+G51+G56+G58+G62+#REF!</f>
        <v>#REF!</v>
      </c>
      <c r="H33" s="154" t="e">
        <f>H34+H36+H38+H40+H42+H49+H51+H56+H58+H62+#REF!</f>
        <v>#REF!</v>
      </c>
      <c r="I33" s="94" t="e">
        <f>I34+I36+I38+I40+I42+I49+I51+I56+I58+I62+#REF!</f>
        <v>#REF!</v>
      </c>
      <c r="J33" s="154" t="e">
        <f>J34+J36+J38+J40+J42+J49+J51+J56+J58+J62+#REF!</f>
        <v>#REF!</v>
      </c>
      <c r="K33" s="94" t="e">
        <f>K34+K36+K38+K40+K42+K49+K51+K56+K58+K62+#REF!</f>
        <v>#REF!</v>
      </c>
      <c r="L33" s="154" t="e">
        <f>L34+L36+L38+L40+L42+L49+L51+L56+L58+L62+#REF!</f>
        <v>#REF!</v>
      </c>
      <c r="M33" s="94" t="e">
        <f>M34+M36+M38+M40+M42+M49+M51+M56+M58+M62+#REF!</f>
        <v>#REF!</v>
      </c>
      <c r="N33" s="94" t="e">
        <f>N34+N36+N38+N40+N42+N49+N51+N56+N58+N62+#REF!</f>
        <v>#REF!</v>
      </c>
      <c r="O33" s="94">
        <v>644144834.98000002</v>
      </c>
      <c r="P33" s="94">
        <v>454037926.70999998</v>
      </c>
      <c r="Q33" s="95">
        <v>0.70486931207652603</v>
      </c>
      <c r="T33" s="139"/>
    </row>
    <row r="34" spans="1:20" s="19" customFormat="1" ht="30" customHeight="1" x14ac:dyDescent="0.25">
      <c r="A34" s="33"/>
      <c r="B34" s="89" t="s">
        <v>16</v>
      </c>
      <c r="C34" s="159" t="e">
        <f t="shared" ref="C34:N34" si="9">C35</f>
        <v>#REF!</v>
      </c>
      <c r="D34" s="96" t="e">
        <f t="shared" si="9"/>
        <v>#REF!</v>
      </c>
      <c r="E34" s="96" t="e">
        <f t="shared" si="9"/>
        <v>#REF!</v>
      </c>
      <c r="F34" s="96" t="e">
        <f t="shared" si="9"/>
        <v>#REF!</v>
      </c>
      <c r="G34" s="96" t="e">
        <f t="shared" si="9"/>
        <v>#REF!</v>
      </c>
      <c r="H34" s="96" t="e">
        <f t="shared" si="9"/>
        <v>#REF!</v>
      </c>
      <c r="I34" s="96" t="e">
        <f t="shared" si="9"/>
        <v>#REF!</v>
      </c>
      <c r="J34" s="96" t="e">
        <f t="shared" si="9"/>
        <v>#REF!</v>
      </c>
      <c r="K34" s="96" t="e">
        <f t="shared" si="9"/>
        <v>#REF!</v>
      </c>
      <c r="L34" s="96" t="e">
        <f t="shared" si="9"/>
        <v>#REF!</v>
      </c>
      <c r="M34" s="96" t="e">
        <f t="shared" si="9"/>
        <v>#REF!</v>
      </c>
      <c r="N34" s="96" t="e">
        <f t="shared" si="9"/>
        <v>#REF!</v>
      </c>
      <c r="O34" s="96">
        <v>322755627.27999997</v>
      </c>
      <c r="P34" s="96">
        <v>234524838.58000001</v>
      </c>
      <c r="Q34" s="97">
        <v>0.72663284156016539</v>
      </c>
    </row>
    <row r="35" spans="1:20" s="6" customFormat="1" ht="30" customHeight="1" x14ac:dyDescent="0.25">
      <c r="A35" s="64"/>
      <c r="B35" s="98" t="s">
        <v>137</v>
      </c>
      <c r="C35" s="146" t="e">
        <f>SUM(#REF!)</f>
        <v>#REF!</v>
      </c>
      <c r="D35" s="99" t="e">
        <f>SUM(#REF!)</f>
        <v>#REF!</v>
      </c>
      <c r="E35" s="99" t="e">
        <f>SUM(#REF!)</f>
        <v>#REF!</v>
      </c>
      <c r="F35" s="99" t="e">
        <f>SUM(#REF!)</f>
        <v>#REF!</v>
      </c>
      <c r="G35" s="99" t="e">
        <f>SUM(#REF!)</f>
        <v>#REF!</v>
      </c>
      <c r="H35" s="99" t="e">
        <f>SUM(#REF!)</f>
        <v>#REF!</v>
      </c>
      <c r="I35" s="99" t="e">
        <f>SUM(#REF!)</f>
        <v>#REF!</v>
      </c>
      <c r="J35" s="99" t="e">
        <f>SUM(#REF!)</f>
        <v>#REF!</v>
      </c>
      <c r="K35" s="99" t="e">
        <f>SUM(#REF!)</f>
        <v>#REF!</v>
      </c>
      <c r="L35" s="99" t="e">
        <f>SUM(#REF!)</f>
        <v>#REF!</v>
      </c>
      <c r="M35" s="99" t="e">
        <f>SUM(#REF!)</f>
        <v>#REF!</v>
      </c>
      <c r="N35" s="99" t="e">
        <f>SUM(#REF!)</f>
        <v>#REF!</v>
      </c>
      <c r="O35" s="99">
        <v>322755627.27999997</v>
      </c>
      <c r="P35" s="99">
        <v>234524838.58000001</v>
      </c>
      <c r="Q35" s="100">
        <v>0.72663284156016539</v>
      </c>
    </row>
    <row r="36" spans="1:20" s="19" customFormat="1" ht="30" customHeight="1" x14ac:dyDescent="0.25">
      <c r="A36" s="33"/>
      <c r="B36" s="91" t="s">
        <v>17</v>
      </c>
      <c r="C36" s="147" t="e">
        <f t="shared" ref="C36:N36" si="10">C37</f>
        <v>#REF!</v>
      </c>
      <c r="D36" s="101" t="e">
        <f t="shared" si="10"/>
        <v>#REF!</v>
      </c>
      <c r="E36" s="101" t="e">
        <f t="shared" si="10"/>
        <v>#REF!</v>
      </c>
      <c r="F36" s="101" t="e">
        <f t="shared" si="10"/>
        <v>#REF!</v>
      </c>
      <c r="G36" s="101" t="e">
        <f t="shared" si="10"/>
        <v>#REF!</v>
      </c>
      <c r="H36" s="101" t="e">
        <f t="shared" si="10"/>
        <v>#REF!</v>
      </c>
      <c r="I36" s="101" t="e">
        <f t="shared" si="10"/>
        <v>#REF!</v>
      </c>
      <c r="J36" s="101" t="e">
        <f t="shared" si="10"/>
        <v>#REF!</v>
      </c>
      <c r="K36" s="101" t="e">
        <f t="shared" si="10"/>
        <v>#REF!</v>
      </c>
      <c r="L36" s="101" t="e">
        <f t="shared" si="10"/>
        <v>#REF!</v>
      </c>
      <c r="M36" s="101" t="e">
        <f t="shared" si="10"/>
        <v>#REF!</v>
      </c>
      <c r="N36" s="101" t="e">
        <f t="shared" si="10"/>
        <v>#REF!</v>
      </c>
      <c r="O36" s="101">
        <v>34444515.399999999</v>
      </c>
      <c r="P36" s="101">
        <v>27210762.949999999</v>
      </c>
      <c r="Q36" s="102">
        <v>0.78998826472094885</v>
      </c>
    </row>
    <row r="37" spans="1:20" s="6" customFormat="1" ht="45" customHeight="1" x14ac:dyDescent="0.25">
      <c r="A37" s="64"/>
      <c r="B37" s="98" t="s">
        <v>193</v>
      </c>
      <c r="C37" s="146" t="e">
        <f>SUM(#REF!)</f>
        <v>#REF!</v>
      </c>
      <c r="D37" s="99" t="e">
        <f>SUM(#REF!)</f>
        <v>#REF!</v>
      </c>
      <c r="E37" s="99" t="e">
        <f>SUM(#REF!)</f>
        <v>#REF!</v>
      </c>
      <c r="F37" s="99" t="e">
        <f>SUM(#REF!)</f>
        <v>#REF!</v>
      </c>
      <c r="G37" s="99" t="e">
        <f>SUM(#REF!)</f>
        <v>#REF!</v>
      </c>
      <c r="H37" s="99" t="e">
        <f>SUM(#REF!)</f>
        <v>#REF!</v>
      </c>
      <c r="I37" s="99" t="e">
        <f>SUM(#REF!)</f>
        <v>#REF!</v>
      </c>
      <c r="J37" s="99" t="e">
        <f>SUM(#REF!)</f>
        <v>#REF!</v>
      </c>
      <c r="K37" s="99" t="e">
        <f>SUM(#REF!)</f>
        <v>#REF!</v>
      </c>
      <c r="L37" s="99" t="e">
        <f>SUM(#REF!)</f>
        <v>#REF!</v>
      </c>
      <c r="M37" s="99" t="e">
        <f>SUM(#REF!)</f>
        <v>#REF!</v>
      </c>
      <c r="N37" s="99" t="e">
        <f>SUM(#REF!)</f>
        <v>#REF!</v>
      </c>
      <c r="O37" s="99">
        <v>34444515.399999999</v>
      </c>
      <c r="P37" s="99">
        <v>27210762.949999999</v>
      </c>
      <c r="Q37" s="100">
        <v>0.78998826472094885</v>
      </c>
    </row>
    <row r="38" spans="1:20" s="19" customFormat="1" ht="30" customHeight="1" x14ac:dyDescent="0.25">
      <c r="A38" s="33"/>
      <c r="B38" s="91" t="s">
        <v>138</v>
      </c>
      <c r="C38" s="147" t="e">
        <f t="shared" ref="C38:N38" si="11">C39</f>
        <v>#REF!</v>
      </c>
      <c r="D38" s="101" t="e">
        <f t="shared" si="11"/>
        <v>#REF!</v>
      </c>
      <c r="E38" s="101" t="e">
        <f t="shared" si="11"/>
        <v>#REF!</v>
      </c>
      <c r="F38" s="101" t="e">
        <f t="shared" si="11"/>
        <v>#REF!</v>
      </c>
      <c r="G38" s="101" t="e">
        <f t="shared" si="11"/>
        <v>#REF!</v>
      </c>
      <c r="H38" s="101" t="e">
        <f t="shared" si="11"/>
        <v>#REF!</v>
      </c>
      <c r="I38" s="101" t="e">
        <f t="shared" si="11"/>
        <v>#REF!</v>
      </c>
      <c r="J38" s="101" t="e">
        <f t="shared" si="11"/>
        <v>#REF!</v>
      </c>
      <c r="K38" s="101" t="e">
        <f t="shared" si="11"/>
        <v>#REF!</v>
      </c>
      <c r="L38" s="101" t="e">
        <f t="shared" si="11"/>
        <v>#REF!</v>
      </c>
      <c r="M38" s="101" t="e">
        <f t="shared" si="11"/>
        <v>#REF!</v>
      </c>
      <c r="N38" s="101" t="e">
        <f t="shared" si="11"/>
        <v>#REF!</v>
      </c>
      <c r="O38" s="101">
        <v>1800000</v>
      </c>
      <c r="P38" s="101">
        <v>1194828.08</v>
      </c>
      <c r="Q38" s="102">
        <v>0.6637933777777778</v>
      </c>
    </row>
    <row r="39" spans="1:20" s="6" customFormat="1" ht="30" customHeight="1" x14ac:dyDescent="0.25">
      <c r="A39" s="64"/>
      <c r="B39" s="98" t="s">
        <v>176</v>
      </c>
      <c r="C39" s="146" t="e">
        <f>SUM(#REF!)</f>
        <v>#REF!</v>
      </c>
      <c r="D39" s="99" t="e">
        <f>SUM(#REF!)</f>
        <v>#REF!</v>
      </c>
      <c r="E39" s="99" t="e">
        <f>SUM(#REF!)</f>
        <v>#REF!</v>
      </c>
      <c r="F39" s="99" t="e">
        <f>SUM(#REF!)</f>
        <v>#REF!</v>
      </c>
      <c r="G39" s="99" t="e">
        <f>SUM(#REF!)</f>
        <v>#REF!</v>
      </c>
      <c r="H39" s="99" t="e">
        <f>SUM(#REF!)</f>
        <v>#REF!</v>
      </c>
      <c r="I39" s="99" t="e">
        <f>SUM(#REF!)</f>
        <v>#REF!</v>
      </c>
      <c r="J39" s="99" t="e">
        <f>SUM(#REF!)</f>
        <v>#REF!</v>
      </c>
      <c r="K39" s="99" t="e">
        <f>SUM(#REF!)</f>
        <v>#REF!</v>
      </c>
      <c r="L39" s="99" t="e">
        <f>SUM(#REF!)</f>
        <v>#REF!</v>
      </c>
      <c r="M39" s="99" t="e">
        <f>SUM(#REF!)</f>
        <v>#REF!</v>
      </c>
      <c r="N39" s="99" t="e">
        <f>SUM(#REF!)</f>
        <v>#REF!</v>
      </c>
      <c r="O39" s="99">
        <v>1800000</v>
      </c>
      <c r="P39" s="99">
        <v>1194828.08</v>
      </c>
      <c r="Q39" s="100">
        <v>0.6637933777777778</v>
      </c>
    </row>
    <row r="40" spans="1:20" s="19" customFormat="1" ht="45" customHeight="1" x14ac:dyDescent="0.25">
      <c r="A40" s="33"/>
      <c r="B40" s="91" t="s">
        <v>130</v>
      </c>
      <c r="C40" s="147" t="e">
        <f t="shared" ref="C40:N40" si="12">C41</f>
        <v>#REF!</v>
      </c>
      <c r="D40" s="101" t="e">
        <f t="shared" si="12"/>
        <v>#REF!</v>
      </c>
      <c r="E40" s="101" t="e">
        <f t="shared" si="12"/>
        <v>#REF!</v>
      </c>
      <c r="F40" s="101" t="e">
        <f t="shared" si="12"/>
        <v>#REF!</v>
      </c>
      <c r="G40" s="101" t="e">
        <f t="shared" si="12"/>
        <v>#REF!</v>
      </c>
      <c r="H40" s="101" t="e">
        <f t="shared" si="12"/>
        <v>#REF!</v>
      </c>
      <c r="I40" s="101" t="e">
        <f t="shared" si="12"/>
        <v>#REF!</v>
      </c>
      <c r="J40" s="101" t="e">
        <f t="shared" si="12"/>
        <v>#REF!</v>
      </c>
      <c r="K40" s="101" t="e">
        <f t="shared" si="12"/>
        <v>#REF!</v>
      </c>
      <c r="L40" s="101" t="e">
        <f t="shared" si="12"/>
        <v>#REF!</v>
      </c>
      <c r="M40" s="101" t="e">
        <f t="shared" si="12"/>
        <v>#REF!</v>
      </c>
      <c r="N40" s="101" t="e">
        <f t="shared" si="12"/>
        <v>#REF!</v>
      </c>
      <c r="O40" s="101">
        <v>3367664.75</v>
      </c>
      <c r="P40" s="101">
        <v>2531250.3299999996</v>
      </c>
      <c r="Q40" s="102">
        <v>0.75163370403779051</v>
      </c>
    </row>
    <row r="41" spans="1:20" s="21" customFormat="1" ht="30" customHeight="1" x14ac:dyDescent="0.25">
      <c r="A41" s="63"/>
      <c r="B41" s="103" t="s">
        <v>18</v>
      </c>
      <c r="C41" s="152" t="e">
        <f>#REF!+#REF!</f>
        <v>#REF!</v>
      </c>
      <c r="D41" s="104" t="e">
        <f>#REF!+#REF!</f>
        <v>#REF!</v>
      </c>
      <c r="E41" s="104" t="e">
        <f>#REF!+#REF!</f>
        <v>#REF!</v>
      </c>
      <c r="F41" s="104" t="e">
        <f>#REF!+#REF!</f>
        <v>#REF!</v>
      </c>
      <c r="G41" s="104" t="e">
        <f>#REF!+#REF!</f>
        <v>#REF!</v>
      </c>
      <c r="H41" s="104" t="e">
        <f>#REF!+#REF!</f>
        <v>#REF!</v>
      </c>
      <c r="I41" s="104" t="e">
        <f>#REF!+#REF!</f>
        <v>#REF!</v>
      </c>
      <c r="J41" s="104" t="e">
        <f>#REF!+#REF!</f>
        <v>#REF!</v>
      </c>
      <c r="K41" s="104" t="e">
        <f>#REF!+#REF!</f>
        <v>#REF!</v>
      </c>
      <c r="L41" s="104" t="e">
        <f>#REF!+#REF!</f>
        <v>#REF!</v>
      </c>
      <c r="M41" s="104" t="e">
        <f>#REF!+#REF!</f>
        <v>#REF!</v>
      </c>
      <c r="N41" s="104" t="e">
        <f>#REF!+#REF!</f>
        <v>#REF!</v>
      </c>
      <c r="O41" s="104">
        <v>3367664.75</v>
      </c>
      <c r="P41" s="104">
        <v>2531250.3299999996</v>
      </c>
      <c r="Q41" s="105">
        <v>0.75163370403779051</v>
      </c>
    </row>
    <row r="42" spans="1:20" s="19" customFormat="1" ht="75" customHeight="1" x14ac:dyDescent="0.25">
      <c r="A42" s="33"/>
      <c r="B42" s="91" t="s">
        <v>131</v>
      </c>
      <c r="C42" s="147" t="e">
        <f t="shared" ref="C42:N42" si="13">C43+C44+C46+C47+C48</f>
        <v>#REF!</v>
      </c>
      <c r="D42" s="101" t="e">
        <f t="shared" si="13"/>
        <v>#REF!</v>
      </c>
      <c r="E42" s="101" t="e">
        <f t="shared" si="13"/>
        <v>#REF!</v>
      </c>
      <c r="F42" s="101" t="e">
        <f t="shared" si="13"/>
        <v>#REF!</v>
      </c>
      <c r="G42" s="101" t="e">
        <f t="shared" si="13"/>
        <v>#REF!</v>
      </c>
      <c r="H42" s="101" t="e">
        <f t="shared" si="13"/>
        <v>#REF!</v>
      </c>
      <c r="I42" s="101" t="e">
        <f t="shared" si="13"/>
        <v>#REF!</v>
      </c>
      <c r="J42" s="101" t="e">
        <f t="shared" si="13"/>
        <v>#REF!</v>
      </c>
      <c r="K42" s="101" t="e">
        <f t="shared" si="13"/>
        <v>#REF!</v>
      </c>
      <c r="L42" s="101" t="e">
        <f t="shared" si="13"/>
        <v>#REF!</v>
      </c>
      <c r="M42" s="101" t="e">
        <f t="shared" si="13"/>
        <v>#REF!</v>
      </c>
      <c r="N42" s="101" t="e">
        <f t="shared" si="13"/>
        <v>#REF!</v>
      </c>
      <c r="O42" s="101">
        <v>54503161.489999995</v>
      </c>
      <c r="P42" s="101">
        <v>41014863.729999997</v>
      </c>
      <c r="Q42" s="102">
        <v>0.7525226538927513</v>
      </c>
    </row>
    <row r="43" spans="1:20" s="21" customFormat="1" ht="45" customHeight="1" x14ac:dyDescent="0.25">
      <c r="A43" s="63"/>
      <c r="B43" s="103" t="s">
        <v>19</v>
      </c>
      <c r="C43" s="152" t="e">
        <f>#REF!</f>
        <v>#REF!</v>
      </c>
      <c r="D43" s="104" t="e">
        <f>#REF!</f>
        <v>#REF!</v>
      </c>
      <c r="E43" s="104" t="e">
        <f>#REF!</f>
        <v>#REF!</v>
      </c>
      <c r="F43" s="104" t="e">
        <f>#REF!</f>
        <v>#REF!</v>
      </c>
      <c r="G43" s="104" t="e">
        <f>#REF!</f>
        <v>#REF!</v>
      </c>
      <c r="H43" s="104" t="e">
        <f>#REF!</f>
        <v>#REF!</v>
      </c>
      <c r="I43" s="104" t="e">
        <f>#REF!</f>
        <v>#REF!</v>
      </c>
      <c r="J43" s="104" t="e">
        <f>#REF!</f>
        <v>#REF!</v>
      </c>
      <c r="K43" s="104" t="e">
        <f>#REF!</f>
        <v>#REF!</v>
      </c>
      <c r="L43" s="104" t="e">
        <f>#REF!</f>
        <v>#REF!</v>
      </c>
      <c r="M43" s="104" t="e">
        <f>#REF!</f>
        <v>#REF!</v>
      </c>
      <c r="N43" s="104" t="e">
        <f>#REF!</f>
        <v>#REF!</v>
      </c>
      <c r="O43" s="104">
        <v>51519796.409999996</v>
      </c>
      <c r="P43" s="104">
        <v>39518771.469999999</v>
      </c>
      <c r="Q43" s="105">
        <v>0.76705993081776624</v>
      </c>
    </row>
    <row r="44" spans="1:20" s="21" customFormat="1" ht="57" customHeight="1" x14ac:dyDescent="0.25">
      <c r="A44" s="63"/>
      <c r="B44" s="103" t="s">
        <v>132</v>
      </c>
      <c r="C44" s="152" t="e">
        <f>#REF!</f>
        <v>#REF!</v>
      </c>
      <c r="D44" s="104" t="e">
        <f>#REF!</f>
        <v>#REF!</v>
      </c>
      <c r="E44" s="104" t="e">
        <f>#REF!</f>
        <v>#REF!</v>
      </c>
      <c r="F44" s="104" t="e">
        <f>#REF!</f>
        <v>#REF!</v>
      </c>
      <c r="G44" s="104" t="e">
        <f>#REF!</f>
        <v>#REF!</v>
      </c>
      <c r="H44" s="104" t="e">
        <f>#REF!</f>
        <v>#REF!</v>
      </c>
      <c r="I44" s="104" t="e">
        <f>#REF!</f>
        <v>#REF!</v>
      </c>
      <c r="J44" s="104" t="e">
        <f>#REF!</f>
        <v>#REF!</v>
      </c>
      <c r="K44" s="104" t="e">
        <f>#REF!</f>
        <v>#REF!</v>
      </c>
      <c r="L44" s="104" t="e">
        <f>#REF!</f>
        <v>#REF!</v>
      </c>
      <c r="M44" s="104" t="e">
        <f>#REF!</f>
        <v>#REF!</v>
      </c>
      <c r="N44" s="104" t="e">
        <f>#REF!</f>
        <v>#REF!</v>
      </c>
      <c r="O44" s="104">
        <v>1359243.4</v>
      </c>
      <c r="P44" s="104">
        <v>1319188.83</v>
      </c>
      <c r="Q44" s="105">
        <v>0.97053171639457669</v>
      </c>
    </row>
    <row r="45" spans="1:20" s="6" customFormat="1" ht="43.5" customHeight="1" x14ac:dyDescent="0.25">
      <c r="A45" s="64"/>
      <c r="B45" s="103" t="s">
        <v>195</v>
      </c>
      <c r="C45" s="152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>
        <v>1353020</v>
      </c>
      <c r="P45" s="104">
        <v>0</v>
      </c>
      <c r="Q45" s="105">
        <v>0</v>
      </c>
    </row>
    <row r="46" spans="1:20" s="21" customFormat="1" ht="30" customHeight="1" x14ac:dyDescent="0.25">
      <c r="A46" s="63"/>
      <c r="B46" s="103" t="s">
        <v>20</v>
      </c>
      <c r="C46" s="152" t="e">
        <f>#REF!+#REF!</f>
        <v>#REF!</v>
      </c>
      <c r="D46" s="104" t="e">
        <f>#REF!+#REF!</f>
        <v>#REF!</v>
      </c>
      <c r="E46" s="104" t="e">
        <f>#REF!+#REF!</f>
        <v>#REF!</v>
      </c>
      <c r="F46" s="104" t="e">
        <f>#REF!+#REF!</f>
        <v>#REF!</v>
      </c>
      <c r="G46" s="104" t="e">
        <f>#REF!+#REF!</f>
        <v>#REF!</v>
      </c>
      <c r="H46" s="104" t="e">
        <f>#REF!+#REF!</f>
        <v>#REF!</v>
      </c>
      <c r="I46" s="104" t="e">
        <f>#REF!+#REF!</f>
        <v>#REF!</v>
      </c>
      <c r="J46" s="104" t="e">
        <f>#REF!+#REF!</f>
        <v>#REF!</v>
      </c>
      <c r="K46" s="104" t="e">
        <f>#REF!+#REF!</f>
        <v>#REF!</v>
      </c>
      <c r="L46" s="104" t="e">
        <f>#REF!+#REF!</f>
        <v>#REF!</v>
      </c>
      <c r="M46" s="104" t="e">
        <f>#REF!+#REF!</f>
        <v>#REF!</v>
      </c>
      <c r="N46" s="104" t="e">
        <f>#REF!+#REF!</f>
        <v>#REF!</v>
      </c>
      <c r="O46" s="104">
        <v>83421</v>
      </c>
      <c r="P46" s="104">
        <v>32812</v>
      </c>
      <c r="Q46" s="105">
        <v>0.39333021661212403</v>
      </c>
    </row>
    <row r="47" spans="1:20" s="21" customFormat="1" ht="45" customHeight="1" x14ac:dyDescent="0.25">
      <c r="A47" s="63"/>
      <c r="B47" s="103" t="s">
        <v>21</v>
      </c>
      <c r="C47" s="152" t="e">
        <f>#REF!</f>
        <v>#REF!</v>
      </c>
      <c r="D47" s="104" t="e">
        <f>#REF!</f>
        <v>#REF!</v>
      </c>
      <c r="E47" s="104" t="e">
        <f>#REF!</f>
        <v>#REF!</v>
      </c>
      <c r="F47" s="104" t="e">
        <f>#REF!</f>
        <v>#REF!</v>
      </c>
      <c r="G47" s="104" t="e">
        <f>#REF!</f>
        <v>#REF!</v>
      </c>
      <c r="H47" s="104" t="e">
        <f>#REF!</f>
        <v>#REF!</v>
      </c>
      <c r="I47" s="104" t="e">
        <f>#REF!</f>
        <v>#REF!</v>
      </c>
      <c r="J47" s="104" t="e">
        <f>#REF!</f>
        <v>#REF!</v>
      </c>
      <c r="K47" s="104" t="e">
        <f>#REF!</f>
        <v>#REF!</v>
      </c>
      <c r="L47" s="104" t="e">
        <f>#REF!</f>
        <v>#REF!</v>
      </c>
      <c r="M47" s="104" t="e">
        <f>#REF!</f>
        <v>#REF!</v>
      </c>
      <c r="N47" s="104" t="e">
        <f>#REF!</f>
        <v>#REF!</v>
      </c>
      <c r="O47" s="104">
        <v>174357</v>
      </c>
      <c r="P47" s="104">
        <v>130767.75</v>
      </c>
      <c r="Q47" s="105">
        <v>0.75</v>
      </c>
    </row>
    <row r="48" spans="1:20" s="21" customFormat="1" ht="30" customHeight="1" x14ac:dyDescent="0.25">
      <c r="A48" s="63"/>
      <c r="B48" s="103" t="s">
        <v>22</v>
      </c>
      <c r="C48" s="152" t="e">
        <f>#REF!</f>
        <v>#REF!</v>
      </c>
      <c r="D48" s="104" t="e">
        <f>#REF!</f>
        <v>#REF!</v>
      </c>
      <c r="E48" s="104" t="e">
        <f>#REF!</f>
        <v>#REF!</v>
      </c>
      <c r="F48" s="104" t="e">
        <f>#REF!</f>
        <v>#REF!</v>
      </c>
      <c r="G48" s="104" t="e">
        <f>#REF!</f>
        <v>#REF!</v>
      </c>
      <c r="H48" s="104" t="e">
        <f>#REF!</f>
        <v>#REF!</v>
      </c>
      <c r="I48" s="104" t="e">
        <f>#REF!</f>
        <v>#REF!</v>
      </c>
      <c r="J48" s="104" t="e">
        <f>#REF!</f>
        <v>#REF!</v>
      </c>
      <c r="K48" s="104" t="e">
        <f>#REF!</f>
        <v>#REF!</v>
      </c>
      <c r="L48" s="104" t="e">
        <f>#REF!</f>
        <v>#REF!</v>
      </c>
      <c r="M48" s="104" t="e">
        <f>#REF!</f>
        <v>#REF!</v>
      </c>
      <c r="N48" s="104" t="e">
        <f>#REF!</f>
        <v>#REF!</v>
      </c>
      <c r="O48" s="104">
        <v>13323.68</v>
      </c>
      <c r="P48" s="104">
        <v>13323.68</v>
      </c>
      <c r="Q48" s="105">
        <v>1</v>
      </c>
    </row>
    <row r="49" spans="1:20" s="19" customFormat="1" ht="80.25" customHeight="1" x14ac:dyDescent="0.25">
      <c r="A49" s="33"/>
      <c r="B49" s="91" t="s">
        <v>177</v>
      </c>
      <c r="C49" s="147" t="e">
        <f>C50</f>
        <v>#REF!</v>
      </c>
      <c r="D49" s="101" t="e">
        <f t="shared" ref="D49:N49" si="14">D50</f>
        <v>#REF!</v>
      </c>
      <c r="E49" s="101" t="e">
        <f t="shared" si="14"/>
        <v>#REF!</v>
      </c>
      <c r="F49" s="101" t="e">
        <f t="shared" si="14"/>
        <v>#REF!</v>
      </c>
      <c r="G49" s="101" t="e">
        <f t="shared" si="14"/>
        <v>#REF!</v>
      </c>
      <c r="H49" s="101" t="e">
        <f t="shared" si="14"/>
        <v>#REF!</v>
      </c>
      <c r="I49" s="101" t="e">
        <f t="shared" si="14"/>
        <v>#REF!</v>
      </c>
      <c r="J49" s="101" t="e">
        <f t="shared" si="14"/>
        <v>#REF!</v>
      </c>
      <c r="K49" s="101" t="e">
        <f t="shared" si="14"/>
        <v>#REF!</v>
      </c>
      <c r="L49" s="101" t="e">
        <f t="shared" si="14"/>
        <v>#REF!</v>
      </c>
      <c r="M49" s="101" t="e">
        <f t="shared" si="14"/>
        <v>#REF!</v>
      </c>
      <c r="N49" s="101" t="e">
        <f t="shared" si="14"/>
        <v>#REF!</v>
      </c>
      <c r="O49" s="101">
        <v>2247516</v>
      </c>
      <c r="P49" s="101">
        <v>2247516</v>
      </c>
      <c r="Q49" s="102">
        <v>1</v>
      </c>
    </row>
    <row r="50" spans="1:20" s="21" customFormat="1" ht="30" customHeight="1" x14ac:dyDescent="0.25">
      <c r="A50" s="63"/>
      <c r="B50" s="103" t="s">
        <v>22</v>
      </c>
      <c r="C50" s="152" t="e">
        <f>#REF!</f>
        <v>#REF!</v>
      </c>
      <c r="D50" s="104" t="e">
        <f>#REF!</f>
        <v>#REF!</v>
      </c>
      <c r="E50" s="104" t="e">
        <f>#REF!</f>
        <v>#REF!</v>
      </c>
      <c r="F50" s="104" t="e">
        <f>#REF!</f>
        <v>#REF!</v>
      </c>
      <c r="G50" s="104" t="e">
        <f>#REF!</f>
        <v>#REF!</v>
      </c>
      <c r="H50" s="104" t="e">
        <f>#REF!</f>
        <v>#REF!</v>
      </c>
      <c r="I50" s="104" t="e">
        <f>#REF!</f>
        <v>#REF!</v>
      </c>
      <c r="J50" s="104" t="e">
        <f>#REF!</f>
        <v>#REF!</v>
      </c>
      <c r="K50" s="104" t="e">
        <f>#REF!</f>
        <v>#REF!</v>
      </c>
      <c r="L50" s="104" t="e">
        <f>#REF!</f>
        <v>#REF!</v>
      </c>
      <c r="M50" s="104" t="e">
        <f>#REF!</f>
        <v>#REF!</v>
      </c>
      <c r="N50" s="104" t="e">
        <f>#REF!</f>
        <v>#REF!</v>
      </c>
      <c r="O50" s="104">
        <v>2247516</v>
      </c>
      <c r="P50" s="104">
        <v>2247516</v>
      </c>
      <c r="Q50" s="105">
        <v>1</v>
      </c>
    </row>
    <row r="51" spans="1:20" s="19" customFormat="1" ht="45" customHeight="1" x14ac:dyDescent="0.25">
      <c r="A51" s="33"/>
      <c r="B51" s="91" t="s">
        <v>133</v>
      </c>
      <c r="C51" s="147" t="e">
        <f t="shared" ref="C51:N51" si="15">C52+C53+C54+C55</f>
        <v>#REF!</v>
      </c>
      <c r="D51" s="101" t="e">
        <f t="shared" si="15"/>
        <v>#REF!</v>
      </c>
      <c r="E51" s="101" t="e">
        <f t="shared" si="15"/>
        <v>#REF!</v>
      </c>
      <c r="F51" s="101" t="e">
        <f t="shared" si="15"/>
        <v>#REF!</v>
      </c>
      <c r="G51" s="101" t="e">
        <f t="shared" si="15"/>
        <v>#REF!</v>
      </c>
      <c r="H51" s="101" t="e">
        <f t="shared" si="15"/>
        <v>#REF!</v>
      </c>
      <c r="I51" s="101" t="e">
        <f t="shared" si="15"/>
        <v>#REF!</v>
      </c>
      <c r="J51" s="101" t="e">
        <f t="shared" si="15"/>
        <v>#REF!</v>
      </c>
      <c r="K51" s="101" t="e">
        <f t="shared" si="15"/>
        <v>#REF!</v>
      </c>
      <c r="L51" s="101" t="e">
        <f t="shared" si="15"/>
        <v>#REF!</v>
      </c>
      <c r="M51" s="101" t="e">
        <f t="shared" si="15"/>
        <v>#REF!</v>
      </c>
      <c r="N51" s="101" t="e">
        <f t="shared" si="15"/>
        <v>#REF!</v>
      </c>
      <c r="O51" s="101">
        <v>80771844.060000002</v>
      </c>
      <c r="P51" s="101">
        <v>67037188.809999995</v>
      </c>
      <c r="Q51" s="102">
        <v>0.8299573891144858</v>
      </c>
    </row>
    <row r="52" spans="1:20" s="21" customFormat="1" ht="15" customHeight="1" x14ac:dyDescent="0.25">
      <c r="A52" s="63"/>
      <c r="B52" s="103" t="s">
        <v>23</v>
      </c>
      <c r="C52" s="152" t="e">
        <f>#REF!</f>
        <v>#REF!</v>
      </c>
      <c r="D52" s="104" t="e">
        <f>#REF!</f>
        <v>#REF!</v>
      </c>
      <c r="E52" s="104" t="e">
        <f>#REF!</f>
        <v>#REF!</v>
      </c>
      <c r="F52" s="104" t="e">
        <f>#REF!</f>
        <v>#REF!</v>
      </c>
      <c r="G52" s="104" t="e">
        <f>#REF!</f>
        <v>#REF!</v>
      </c>
      <c r="H52" s="104" t="e">
        <f>#REF!</f>
        <v>#REF!</v>
      </c>
      <c r="I52" s="104" t="e">
        <f>#REF!</f>
        <v>#REF!</v>
      </c>
      <c r="J52" s="104" t="e">
        <f>#REF!</f>
        <v>#REF!</v>
      </c>
      <c r="K52" s="104" t="e">
        <f>#REF!</f>
        <v>#REF!</v>
      </c>
      <c r="L52" s="104" t="e">
        <f>#REF!</f>
        <v>#REF!</v>
      </c>
      <c r="M52" s="104" t="e">
        <f>#REF!</f>
        <v>#REF!</v>
      </c>
      <c r="N52" s="104" t="e">
        <f>#REF!</f>
        <v>#REF!</v>
      </c>
      <c r="O52" s="104">
        <v>67851305.579999998</v>
      </c>
      <c r="P52" s="104">
        <v>56237073.409999996</v>
      </c>
      <c r="Q52" s="105">
        <v>0.82882816961707162</v>
      </c>
    </row>
    <row r="53" spans="1:20" s="21" customFormat="1" ht="30" customHeight="1" x14ac:dyDescent="0.25">
      <c r="A53" s="63"/>
      <c r="B53" s="103" t="s">
        <v>24</v>
      </c>
      <c r="C53" s="152" t="e">
        <f>#REF!</f>
        <v>#REF!</v>
      </c>
      <c r="D53" s="104" t="e">
        <f>#REF!</f>
        <v>#REF!</v>
      </c>
      <c r="E53" s="104" t="e">
        <f>#REF!</f>
        <v>#REF!</v>
      </c>
      <c r="F53" s="104" t="e">
        <f>#REF!</f>
        <v>#REF!</v>
      </c>
      <c r="G53" s="104" t="e">
        <f>#REF!</f>
        <v>#REF!</v>
      </c>
      <c r="H53" s="104" t="e">
        <f>#REF!</f>
        <v>#REF!</v>
      </c>
      <c r="I53" s="104" t="e">
        <f>#REF!</f>
        <v>#REF!</v>
      </c>
      <c r="J53" s="104" t="e">
        <f>#REF!</f>
        <v>#REF!</v>
      </c>
      <c r="K53" s="104" t="e">
        <f>#REF!</f>
        <v>#REF!</v>
      </c>
      <c r="L53" s="104" t="e">
        <f>#REF!</f>
        <v>#REF!</v>
      </c>
      <c r="M53" s="104" t="e">
        <f>#REF!</f>
        <v>#REF!</v>
      </c>
      <c r="N53" s="104" t="e">
        <f>#REF!</f>
        <v>#REF!</v>
      </c>
      <c r="O53" s="104">
        <v>11918000</v>
      </c>
      <c r="P53" s="104">
        <v>9871000</v>
      </c>
      <c r="Q53" s="105">
        <v>0.82824299379090449</v>
      </c>
    </row>
    <row r="54" spans="1:20" s="21" customFormat="1" ht="30" customHeight="1" x14ac:dyDescent="0.25">
      <c r="A54" s="63"/>
      <c r="B54" s="103" t="s">
        <v>25</v>
      </c>
      <c r="C54" s="152" t="e">
        <f>#REF!</f>
        <v>#REF!</v>
      </c>
      <c r="D54" s="104" t="e">
        <f>#REF!</f>
        <v>#REF!</v>
      </c>
      <c r="E54" s="104" t="e">
        <f>#REF!</f>
        <v>#REF!</v>
      </c>
      <c r="F54" s="104" t="e">
        <f>#REF!</f>
        <v>#REF!</v>
      </c>
      <c r="G54" s="104" t="e">
        <f>#REF!</f>
        <v>#REF!</v>
      </c>
      <c r="H54" s="104" t="e">
        <f>#REF!</f>
        <v>#REF!</v>
      </c>
      <c r="I54" s="104" t="e">
        <f>#REF!</f>
        <v>#REF!</v>
      </c>
      <c r="J54" s="104" t="e">
        <f>#REF!</f>
        <v>#REF!</v>
      </c>
      <c r="K54" s="104" t="e">
        <f>#REF!</f>
        <v>#REF!</v>
      </c>
      <c r="L54" s="104" t="e">
        <f>#REF!</f>
        <v>#REF!</v>
      </c>
      <c r="M54" s="104" t="e">
        <f>#REF!</f>
        <v>#REF!</v>
      </c>
      <c r="N54" s="104" t="e">
        <f>#REF!</f>
        <v>#REF!</v>
      </c>
      <c r="O54" s="104">
        <v>306538.48</v>
      </c>
      <c r="P54" s="104">
        <v>287115.40000000002</v>
      </c>
      <c r="Q54" s="105">
        <v>0.93663738399172602</v>
      </c>
    </row>
    <row r="55" spans="1:20" s="21" customFormat="1" ht="30" customHeight="1" x14ac:dyDescent="0.25">
      <c r="A55" s="63"/>
      <c r="B55" s="103" t="s">
        <v>26</v>
      </c>
      <c r="C55" s="152" t="e">
        <f>#REF!</f>
        <v>#REF!</v>
      </c>
      <c r="D55" s="104" t="e">
        <f>#REF!</f>
        <v>#REF!</v>
      </c>
      <c r="E55" s="104" t="e">
        <f>#REF!</f>
        <v>#REF!</v>
      </c>
      <c r="F55" s="104" t="e">
        <f>#REF!</f>
        <v>#REF!</v>
      </c>
      <c r="G55" s="104" t="e">
        <f>#REF!</f>
        <v>#REF!</v>
      </c>
      <c r="H55" s="104" t="e">
        <f>#REF!</f>
        <v>#REF!</v>
      </c>
      <c r="I55" s="104" t="e">
        <f>#REF!</f>
        <v>#REF!</v>
      </c>
      <c r="J55" s="104" t="e">
        <f>#REF!</f>
        <v>#REF!</v>
      </c>
      <c r="K55" s="104" t="e">
        <f>#REF!</f>
        <v>#REF!</v>
      </c>
      <c r="L55" s="104" t="e">
        <f>#REF!</f>
        <v>#REF!</v>
      </c>
      <c r="M55" s="104" t="e">
        <f>#REF!</f>
        <v>#REF!</v>
      </c>
      <c r="N55" s="104" t="e">
        <f>#REF!</f>
        <v>#REF!</v>
      </c>
      <c r="O55" s="104">
        <v>696000</v>
      </c>
      <c r="P55" s="104">
        <v>642000</v>
      </c>
      <c r="Q55" s="105">
        <v>0.92241379310344829</v>
      </c>
    </row>
    <row r="56" spans="1:20" s="19" customFormat="1" ht="30" customHeight="1" x14ac:dyDescent="0.25">
      <c r="A56" s="33"/>
      <c r="B56" s="91" t="s">
        <v>134</v>
      </c>
      <c r="C56" s="147" t="e">
        <f>C57</f>
        <v>#REF!</v>
      </c>
      <c r="D56" s="101" t="e">
        <f t="shared" ref="D56:N56" si="16">D57</f>
        <v>#REF!</v>
      </c>
      <c r="E56" s="101" t="e">
        <f t="shared" si="16"/>
        <v>#REF!</v>
      </c>
      <c r="F56" s="101" t="e">
        <f t="shared" si="16"/>
        <v>#REF!</v>
      </c>
      <c r="G56" s="101" t="e">
        <f t="shared" si="16"/>
        <v>#REF!</v>
      </c>
      <c r="H56" s="101" t="e">
        <f t="shared" si="16"/>
        <v>#REF!</v>
      </c>
      <c r="I56" s="101" t="e">
        <f t="shared" si="16"/>
        <v>#REF!</v>
      </c>
      <c r="J56" s="101" t="e">
        <f t="shared" si="16"/>
        <v>#REF!</v>
      </c>
      <c r="K56" s="101" t="e">
        <f t="shared" si="16"/>
        <v>#REF!</v>
      </c>
      <c r="L56" s="101" t="e">
        <f t="shared" si="16"/>
        <v>#REF!</v>
      </c>
      <c r="M56" s="101" t="e">
        <f t="shared" si="16"/>
        <v>#REF!</v>
      </c>
      <c r="N56" s="101" t="e">
        <f t="shared" si="16"/>
        <v>#REF!</v>
      </c>
      <c r="O56" s="101">
        <v>117481100</v>
      </c>
      <c r="P56" s="101">
        <v>64625000</v>
      </c>
      <c r="Q56" s="102">
        <v>0.55008848231758134</v>
      </c>
    </row>
    <row r="57" spans="1:20" s="21" customFormat="1" ht="45" customHeight="1" x14ac:dyDescent="0.25">
      <c r="A57" s="63"/>
      <c r="B57" s="103" t="s">
        <v>27</v>
      </c>
      <c r="C57" s="152" t="e">
        <f>SUM(#REF!)</f>
        <v>#REF!</v>
      </c>
      <c r="D57" s="104" t="e">
        <f>SUM(#REF!)</f>
        <v>#REF!</v>
      </c>
      <c r="E57" s="104" t="e">
        <f>SUM(#REF!)</f>
        <v>#REF!</v>
      </c>
      <c r="F57" s="104" t="e">
        <f>SUM(#REF!)</f>
        <v>#REF!</v>
      </c>
      <c r="G57" s="104" t="e">
        <f>SUM(#REF!)</f>
        <v>#REF!</v>
      </c>
      <c r="H57" s="104" t="e">
        <f>SUM(#REF!)</f>
        <v>#REF!</v>
      </c>
      <c r="I57" s="104" t="e">
        <f>SUM(#REF!)</f>
        <v>#REF!</v>
      </c>
      <c r="J57" s="104" t="e">
        <f>SUM(#REF!)</f>
        <v>#REF!</v>
      </c>
      <c r="K57" s="104" t="e">
        <f>SUM(#REF!)</f>
        <v>#REF!</v>
      </c>
      <c r="L57" s="104" t="e">
        <f>SUM(#REF!)</f>
        <v>#REF!</v>
      </c>
      <c r="M57" s="104" t="e">
        <f>SUM(#REF!)</f>
        <v>#REF!</v>
      </c>
      <c r="N57" s="104" t="e">
        <f>SUM(#REF!)</f>
        <v>#REF!</v>
      </c>
      <c r="O57" s="104">
        <v>117481100</v>
      </c>
      <c r="P57" s="104">
        <v>64625000</v>
      </c>
      <c r="Q57" s="105">
        <v>0.55008848231758134</v>
      </c>
    </row>
    <row r="58" spans="1:20" s="19" customFormat="1" ht="30" customHeight="1" x14ac:dyDescent="0.25">
      <c r="A58" s="33"/>
      <c r="B58" s="91" t="s">
        <v>135</v>
      </c>
      <c r="C58" s="147" t="e">
        <f>C59+C60+C61+#REF!</f>
        <v>#REF!</v>
      </c>
      <c r="D58" s="101" t="e">
        <f>D59+D60+D61+#REF!</f>
        <v>#REF!</v>
      </c>
      <c r="E58" s="101" t="e">
        <f>E59+E60+E61+#REF!</f>
        <v>#REF!</v>
      </c>
      <c r="F58" s="101" t="e">
        <f>F59+F60+F61+#REF!</f>
        <v>#REF!</v>
      </c>
      <c r="G58" s="101" t="e">
        <f>G59+G60+G61+#REF!</f>
        <v>#REF!</v>
      </c>
      <c r="H58" s="101" t="e">
        <f>H59+H60+H61+#REF!</f>
        <v>#REF!</v>
      </c>
      <c r="I58" s="101" t="e">
        <f>I59+I60+I61+#REF!</f>
        <v>#REF!</v>
      </c>
      <c r="J58" s="101" t="e">
        <f>J59+J60+J61+#REF!</f>
        <v>#REF!</v>
      </c>
      <c r="K58" s="101" t="e">
        <f>K59+K60+K61+#REF!</f>
        <v>#REF!</v>
      </c>
      <c r="L58" s="101" t="e">
        <f>L59+L60+L61+#REF!</f>
        <v>#REF!</v>
      </c>
      <c r="M58" s="101" t="e">
        <f>M59+M60+M61+#REF!</f>
        <v>#REF!</v>
      </c>
      <c r="N58" s="101" t="e">
        <f>N59+N60+N61+#REF!</f>
        <v>#REF!</v>
      </c>
      <c r="O58" s="101">
        <v>13512079</v>
      </c>
      <c r="P58" s="101">
        <v>9496517.8399999999</v>
      </c>
      <c r="Q58" s="102">
        <v>0.70281692698806753</v>
      </c>
    </row>
    <row r="59" spans="1:20" s="21" customFormat="1" ht="90.75" customHeight="1" x14ac:dyDescent="0.25">
      <c r="A59" s="63"/>
      <c r="B59" s="103" t="s">
        <v>136</v>
      </c>
      <c r="C59" s="152" t="e">
        <f>SUM(#REF!)</f>
        <v>#REF!</v>
      </c>
      <c r="D59" s="104" t="e">
        <f>SUM(#REF!)</f>
        <v>#REF!</v>
      </c>
      <c r="E59" s="104" t="e">
        <f>SUM(#REF!)</f>
        <v>#REF!</v>
      </c>
      <c r="F59" s="104" t="e">
        <f>SUM(#REF!)</f>
        <v>#REF!</v>
      </c>
      <c r="G59" s="104" t="e">
        <f>SUM(#REF!)</f>
        <v>#REF!</v>
      </c>
      <c r="H59" s="104" t="e">
        <f>SUM(#REF!)</f>
        <v>#REF!</v>
      </c>
      <c r="I59" s="104" t="e">
        <f>SUM(#REF!)</f>
        <v>#REF!</v>
      </c>
      <c r="J59" s="104" t="e">
        <f>SUM(#REF!)</f>
        <v>#REF!</v>
      </c>
      <c r="K59" s="104" t="e">
        <f>SUM(#REF!)</f>
        <v>#REF!</v>
      </c>
      <c r="L59" s="104" t="e">
        <f>SUM(#REF!)</f>
        <v>#REF!</v>
      </c>
      <c r="M59" s="104" t="e">
        <f>SUM(#REF!)</f>
        <v>#REF!</v>
      </c>
      <c r="N59" s="104" t="e">
        <f>SUM(#REF!)</f>
        <v>#REF!</v>
      </c>
      <c r="O59" s="104">
        <v>11488160</v>
      </c>
      <c r="P59" s="104">
        <v>8523284</v>
      </c>
      <c r="Q59" s="105">
        <v>0.74191898441525883</v>
      </c>
    </row>
    <row r="60" spans="1:20" s="21" customFormat="1" ht="45.75" customHeight="1" x14ac:dyDescent="0.25">
      <c r="A60" s="63"/>
      <c r="B60" s="103" t="s">
        <v>28</v>
      </c>
      <c r="C60" s="152" t="e">
        <f>SUM(#REF!)</f>
        <v>#REF!</v>
      </c>
      <c r="D60" s="104" t="e">
        <f>SUM(#REF!)</f>
        <v>#REF!</v>
      </c>
      <c r="E60" s="104" t="e">
        <f>SUM(#REF!)</f>
        <v>#REF!</v>
      </c>
      <c r="F60" s="104" t="e">
        <f>SUM(#REF!)</f>
        <v>#REF!</v>
      </c>
      <c r="G60" s="104" t="e">
        <f>SUM(#REF!)</f>
        <v>#REF!</v>
      </c>
      <c r="H60" s="104" t="e">
        <f>SUM(#REF!)</f>
        <v>#REF!</v>
      </c>
      <c r="I60" s="104" t="e">
        <f>SUM(#REF!)</f>
        <v>#REF!</v>
      </c>
      <c r="J60" s="104" t="e">
        <f>SUM(#REF!)</f>
        <v>#REF!</v>
      </c>
      <c r="K60" s="104" t="e">
        <f>SUM(#REF!)</f>
        <v>#REF!</v>
      </c>
      <c r="L60" s="104" t="e">
        <f>SUM(#REF!)</f>
        <v>#REF!</v>
      </c>
      <c r="M60" s="104" t="e">
        <f>SUM(#REF!)</f>
        <v>#REF!</v>
      </c>
      <c r="N60" s="104" t="e">
        <f>SUM(#REF!)</f>
        <v>#REF!</v>
      </c>
      <c r="O60" s="104">
        <v>1044360</v>
      </c>
      <c r="P60" s="104">
        <v>495099.84</v>
      </c>
      <c r="Q60" s="105">
        <v>0.47407009077329659</v>
      </c>
    </row>
    <row r="61" spans="1:20" s="21" customFormat="1" ht="45" customHeight="1" x14ac:dyDescent="0.25">
      <c r="A61" s="63"/>
      <c r="B61" s="103" t="s">
        <v>29</v>
      </c>
      <c r="C61" s="152" t="e">
        <f>#REF!</f>
        <v>#REF!</v>
      </c>
      <c r="D61" s="104" t="e">
        <f>#REF!</f>
        <v>#REF!</v>
      </c>
      <c r="E61" s="104" t="e">
        <f>#REF!</f>
        <v>#REF!</v>
      </c>
      <c r="F61" s="104" t="e">
        <f>#REF!</f>
        <v>#REF!</v>
      </c>
      <c r="G61" s="104" t="e">
        <f>#REF!</f>
        <v>#REF!</v>
      </c>
      <c r="H61" s="104" t="e">
        <f>#REF!</f>
        <v>#REF!</v>
      </c>
      <c r="I61" s="104" t="e">
        <f>#REF!</f>
        <v>#REF!</v>
      </c>
      <c r="J61" s="104" t="e">
        <f>#REF!</f>
        <v>#REF!</v>
      </c>
      <c r="K61" s="104" t="e">
        <f>#REF!</f>
        <v>#REF!</v>
      </c>
      <c r="L61" s="104" t="e">
        <f>#REF!</f>
        <v>#REF!</v>
      </c>
      <c r="M61" s="104" t="e">
        <f>#REF!</f>
        <v>#REF!</v>
      </c>
      <c r="N61" s="104" t="e">
        <f>#REF!</f>
        <v>#REF!</v>
      </c>
      <c r="O61" s="104">
        <v>979559</v>
      </c>
      <c r="P61" s="104">
        <v>478134</v>
      </c>
      <c r="Q61" s="105">
        <v>0.48811148690380057</v>
      </c>
    </row>
    <row r="62" spans="1:20" s="19" customFormat="1" ht="30" customHeight="1" x14ac:dyDescent="0.25">
      <c r="A62" s="33"/>
      <c r="B62" s="91" t="s">
        <v>30</v>
      </c>
      <c r="C62" s="147" t="e">
        <f t="shared" ref="C62:N62" si="17">C63</f>
        <v>#REF!</v>
      </c>
      <c r="D62" s="101" t="e">
        <f t="shared" si="17"/>
        <v>#REF!</v>
      </c>
      <c r="E62" s="101" t="e">
        <f t="shared" si="17"/>
        <v>#REF!</v>
      </c>
      <c r="F62" s="101" t="e">
        <f t="shared" si="17"/>
        <v>#REF!</v>
      </c>
      <c r="G62" s="101" t="e">
        <f t="shared" si="17"/>
        <v>#REF!</v>
      </c>
      <c r="H62" s="101" t="e">
        <f t="shared" si="17"/>
        <v>#REF!</v>
      </c>
      <c r="I62" s="101" t="e">
        <f t="shared" si="17"/>
        <v>#REF!</v>
      </c>
      <c r="J62" s="101" t="e">
        <f t="shared" si="17"/>
        <v>#REF!</v>
      </c>
      <c r="K62" s="101" t="e">
        <f t="shared" si="17"/>
        <v>#REF!</v>
      </c>
      <c r="L62" s="101" t="e">
        <f t="shared" si="17"/>
        <v>#REF!</v>
      </c>
      <c r="M62" s="101" t="e">
        <f t="shared" si="17"/>
        <v>#REF!</v>
      </c>
      <c r="N62" s="101" t="e">
        <f t="shared" si="17"/>
        <v>#REF!</v>
      </c>
      <c r="O62" s="101">
        <v>13261327</v>
      </c>
      <c r="P62" s="101">
        <v>4155160.39</v>
      </c>
      <c r="Q62" s="102">
        <v>0.31332915552116314</v>
      </c>
    </row>
    <row r="63" spans="1:20" s="21" customFormat="1" ht="15" customHeight="1" thickBot="1" x14ac:dyDescent="0.3">
      <c r="A63" s="63"/>
      <c r="B63" s="103" t="s">
        <v>31</v>
      </c>
      <c r="C63" s="152" t="e">
        <f>SUM(#REF!)</f>
        <v>#REF!</v>
      </c>
      <c r="D63" s="104" t="e">
        <f>SUM(#REF!)</f>
        <v>#REF!</v>
      </c>
      <c r="E63" s="104" t="e">
        <f>SUM(#REF!)</f>
        <v>#REF!</v>
      </c>
      <c r="F63" s="104" t="e">
        <f>SUM(#REF!)</f>
        <v>#REF!</v>
      </c>
      <c r="G63" s="104" t="e">
        <f>SUM(#REF!)</f>
        <v>#REF!</v>
      </c>
      <c r="H63" s="104" t="e">
        <f>SUM(#REF!)</f>
        <v>#REF!</v>
      </c>
      <c r="I63" s="104" t="e">
        <f>SUM(#REF!)</f>
        <v>#REF!</v>
      </c>
      <c r="J63" s="104" t="e">
        <f>SUM(#REF!)</f>
        <v>#REF!</v>
      </c>
      <c r="K63" s="104" t="e">
        <f>SUM(#REF!)</f>
        <v>#REF!</v>
      </c>
      <c r="L63" s="104" t="e">
        <f>SUM(#REF!)</f>
        <v>#REF!</v>
      </c>
      <c r="M63" s="104" t="e">
        <f>SUM(#REF!)</f>
        <v>#REF!</v>
      </c>
      <c r="N63" s="104" t="e">
        <f>SUM(#REF!)</f>
        <v>#REF!</v>
      </c>
      <c r="O63" s="104">
        <v>13261327</v>
      </c>
      <c r="P63" s="104">
        <v>4155160.39</v>
      </c>
      <c r="Q63" s="105">
        <v>0.31332915552116314</v>
      </c>
    </row>
    <row r="64" spans="1:20" s="7" customFormat="1" ht="30" customHeight="1" thickBot="1" x14ac:dyDescent="0.3">
      <c r="A64" s="70">
        <v>4</v>
      </c>
      <c r="B64" s="74" t="s">
        <v>32</v>
      </c>
      <c r="C64" s="148" t="e">
        <f>C65+C67+#REF!</f>
        <v>#REF!</v>
      </c>
      <c r="D64" s="87" t="e">
        <f>D65+D67+#REF!</f>
        <v>#REF!</v>
      </c>
      <c r="E64" s="87" t="e">
        <f>E65+E67+#REF!</f>
        <v>#REF!</v>
      </c>
      <c r="F64" s="87" t="e">
        <f>F65+F67+#REF!</f>
        <v>#REF!</v>
      </c>
      <c r="G64" s="87" t="e">
        <f>G65+G67+#REF!</f>
        <v>#REF!</v>
      </c>
      <c r="H64" s="87" t="e">
        <f>H65+H67+#REF!</f>
        <v>#REF!</v>
      </c>
      <c r="I64" s="87" t="e">
        <f>I65+I67+#REF!</f>
        <v>#REF!</v>
      </c>
      <c r="J64" s="87" t="e">
        <f>J65+J67+#REF!</f>
        <v>#REF!</v>
      </c>
      <c r="K64" s="87" t="e">
        <f>K65+K67+#REF!</f>
        <v>#REF!</v>
      </c>
      <c r="L64" s="87" t="e">
        <f>L65+L67+#REF!</f>
        <v>#REF!</v>
      </c>
      <c r="M64" s="87" t="e">
        <f>M65+M67+#REF!</f>
        <v>#REF!</v>
      </c>
      <c r="N64" s="87" t="e">
        <f>N65+N67+#REF!</f>
        <v>#REF!</v>
      </c>
      <c r="O64" s="87">
        <v>152356213.00999999</v>
      </c>
      <c r="P64" s="87">
        <v>128668710.78</v>
      </c>
      <c r="Q64" s="88">
        <v>0.84452552500471212</v>
      </c>
      <c r="T64" s="138"/>
    </row>
    <row r="65" spans="1:17" s="19" customFormat="1" ht="30" customHeight="1" x14ac:dyDescent="0.25">
      <c r="A65" s="33"/>
      <c r="B65" s="89" t="s">
        <v>33</v>
      </c>
      <c r="C65" s="159" t="e">
        <f t="shared" ref="C65:N65" si="18">C66</f>
        <v>#REF!</v>
      </c>
      <c r="D65" s="159" t="e">
        <f t="shared" si="18"/>
        <v>#REF!</v>
      </c>
      <c r="E65" s="96" t="e">
        <f t="shared" si="18"/>
        <v>#REF!</v>
      </c>
      <c r="F65" s="159" t="e">
        <f t="shared" si="18"/>
        <v>#REF!</v>
      </c>
      <c r="G65" s="96" t="e">
        <f t="shared" si="18"/>
        <v>#REF!</v>
      </c>
      <c r="H65" s="159" t="e">
        <f t="shared" si="18"/>
        <v>#REF!</v>
      </c>
      <c r="I65" s="96" t="e">
        <f t="shared" si="18"/>
        <v>#REF!</v>
      </c>
      <c r="J65" s="159" t="e">
        <f t="shared" si="18"/>
        <v>#REF!</v>
      </c>
      <c r="K65" s="96" t="e">
        <f t="shared" si="18"/>
        <v>#REF!</v>
      </c>
      <c r="L65" s="159" t="e">
        <f t="shared" si="18"/>
        <v>#REF!</v>
      </c>
      <c r="M65" s="96" t="e">
        <f t="shared" si="18"/>
        <v>#REF!</v>
      </c>
      <c r="N65" s="96" t="e">
        <f t="shared" si="18"/>
        <v>#REF!</v>
      </c>
      <c r="O65" s="96">
        <v>118205596.61</v>
      </c>
      <c r="P65" s="96">
        <v>102961445.94</v>
      </c>
      <c r="Q65" s="97">
        <v>0.87103698042068534</v>
      </c>
    </row>
    <row r="66" spans="1:17" s="6" customFormat="1" ht="30" customHeight="1" x14ac:dyDescent="0.25">
      <c r="A66" s="64"/>
      <c r="B66" s="98" t="s">
        <v>140</v>
      </c>
      <c r="C66" s="146" t="e">
        <f>SUM(#REF!)</f>
        <v>#REF!</v>
      </c>
      <c r="D66" s="146" t="e">
        <f>SUM(#REF!)</f>
        <v>#REF!</v>
      </c>
      <c r="E66" s="99" t="e">
        <f>SUM(#REF!)</f>
        <v>#REF!</v>
      </c>
      <c r="F66" s="146" t="e">
        <f>SUM(#REF!)</f>
        <v>#REF!</v>
      </c>
      <c r="G66" s="99" t="e">
        <f>SUM(#REF!)</f>
        <v>#REF!</v>
      </c>
      <c r="H66" s="146" t="e">
        <f>SUM(#REF!)</f>
        <v>#REF!</v>
      </c>
      <c r="I66" s="99" t="e">
        <f>SUM(#REF!)</f>
        <v>#REF!</v>
      </c>
      <c r="J66" s="146" t="e">
        <f>SUM(#REF!)</f>
        <v>#REF!</v>
      </c>
      <c r="K66" s="99" t="e">
        <f>SUM(#REF!)</f>
        <v>#REF!</v>
      </c>
      <c r="L66" s="146" t="e">
        <f>SUM(#REF!)</f>
        <v>#REF!</v>
      </c>
      <c r="M66" s="99" t="e">
        <f>SUM(#REF!)</f>
        <v>#REF!</v>
      </c>
      <c r="N66" s="99" t="e">
        <f>SUM(#REF!)</f>
        <v>#REF!</v>
      </c>
      <c r="O66" s="99">
        <v>118205596.61</v>
      </c>
      <c r="P66" s="99">
        <v>102961445.94</v>
      </c>
      <c r="Q66" s="100">
        <v>0.87103698042068534</v>
      </c>
    </row>
    <row r="67" spans="1:17" s="19" customFormat="1" ht="30" customHeight="1" x14ac:dyDescent="0.25">
      <c r="A67" s="33"/>
      <c r="B67" s="91" t="s">
        <v>139</v>
      </c>
      <c r="C67" s="147" t="e">
        <f>C68+#REF!</f>
        <v>#REF!</v>
      </c>
      <c r="D67" s="147" t="e">
        <f>D68+#REF!</f>
        <v>#REF!</v>
      </c>
      <c r="E67" s="101" t="e">
        <f>E68+#REF!</f>
        <v>#REF!</v>
      </c>
      <c r="F67" s="147" t="e">
        <f>F68+#REF!</f>
        <v>#REF!</v>
      </c>
      <c r="G67" s="101" t="e">
        <f>G68+#REF!</f>
        <v>#REF!</v>
      </c>
      <c r="H67" s="147" t="e">
        <f>H68+#REF!</f>
        <v>#REF!</v>
      </c>
      <c r="I67" s="101" t="e">
        <f>I68+#REF!</f>
        <v>#REF!</v>
      </c>
      <c r="J67" s="147" t="e">
        <f>J68+#REF!</f>
        <v>#REF!</v>
      </c>
      <c r="K67" s="101" t="e">
        <f>K68+#REF!</f>
        <v>#REF!</v>
      </c>
      <c r="L67" s="147" t="e">
        <f>L68+#REF!</f>
        <v>#REF!</v>
      </c>
      <c r="M67" s="101" t="e">
        <f>M68+#REF!</f>
        <v>#REF!</v>
      </c>
      <c r="N67" s="101" t="e">
        <f>N68+#REF!</f>
        <v>#REF!</v>
      </c>
      <c r="O67" s="101">
        <v>34150616.399999999</v>
      </c>
      <c r="P67" s="101">
        <v>25707264.84</v>
      </c>
      <c r="Q67" s="102">
        <v>0.75276137153413136</v>
      </c>
    </row>
    <row r="68" spans="1:17" s="21" customFormat="1" ht="30" customHeight="1" thickBot="1" x14ac:dyDescent="0.3">
      <c r="A68" s="63"/>
      <c r="B68" s="103" t="s">
        <v>34</v>
      </c>
      <c r="C68" s="152" t="e">
        <f>SUM(#REF!)</f>
        <v>#REF!</v>
      </c>
      <c r="D68" s="152" t="e">
        <f>SUM(#REF!)</f>
        <v>#REF!</v>
      </c>
      <c r="E68" s="104" t="e">
        <f>SUM(#REF!)</f>
        <v>#REF!</v>
      </c>
      <c r="F68" s="152" t="e">
        <f>SUM(#REF!)</f>
        <v>#REF!</v>
      </c>
      <c r="G68" s="104" t="e">
        <f>SUM(#REF!)</f>
        <v>#REF!</v>
      </c>
      <c r="H68" s="152" t="e">
        <f>SUM(#REF!)</f>
        <v>#REF!</v>
      </c>
      <c r="I68" s="104" t="e">
        <f>SUM(#REF!)</f>
        <v>#REF!</v>
      </c>
      <c r="J68" s="152" t="e">
        <f>SUM(#REF!)</f>
        <v>#REF!</v>
      </c>
      <c r="K68" s="104" t="e">
        <f>SUM(#REF!)</f>
        <v>#REF!</v>
      </c>
      <c r="L68" s="152" t="e">
        <f>SUM(#REF!)</f>
        <v>#REF!</v>
      </c>
      <c r="M68" s="104" t="e">
        <f>SUM(#REF!)</f>
        <v>#REF!</v>
      </c>
      <c r="N68" s="104" t="e">
        <f>SUM(#REF!)</f>
        <v>#REF!</v>
      </c>
      <c r="O68" s="104">
        <v>34150616.399999999</v>
      </c>
      <c r="P68" s="104">
        <v>25707264.84</v>
      </c>
      <c r="Q68" s="105">
        <v>0.75276137153413136</v>
      </c>
    </row>
    <row r="69" spans="1:17" s="7" customFormat="1" ht="30" customHeight="1" thickBot="1" x14ac:dyDescent="0.3">
      <c r="A69" s="27">
        <v>5</v>
      </c>
      <c r="B69" s="106" t="s">
        <v>35</v>
      </c>
      <c r="C69" s="148" t="e">
        <f>C70+C74+C82+C94+C99+C106+C113+#REF!+C115</f>
        <v>#REF!</v>
      </c>
      <c r="D69" s="87" t="e">
        <f>D70+D74+D82+D94+D99+D106+D113+#REF!+D115</f>
        <v>#REF!</v>
      </c>
      <c r="E69" s="87" t="e">
        <f>E70+E74+E82+E94+E99+E106+E113+#REF!+E115</f>
        <v>#REF!</v>
      </c>
      <c r="F69" s="87" t="e">
        <f>F70+F74+F82+F94+F99+F106+F113+#REF!+F115</f>
        <v>#REF!</v>
      </c>
      <c r="G69" s="87" t="e">
        <f>G70+G74+G82+G94+G99+G106+G113+#REF!+G115</f>
        <v>#REF!</v>
      </c>
      <c r="H69" s="87" t="e">
        <f>H70+H74+H82+H94+H99+H106+H113+#REF!+H115</f>
        <v>#REF!</v>
      </c>
      <c r="I69" s="87" t="e">
        <f>I70+I74+I82+I94+I99+I106+I113+#REF!+I115</f>
        <v>#REF!</v>
      </c>
      <c r="J69" s="87" t="e">
        <f>J70+J74+J82+J94+J99+J106+J113+#REF!+J115</f>
        <v>#REF!</v>
      </c>
      <c r="K69" s="87" t="e">
        <f>K70+K74+K82+K94+K99+K106+K113+#REF!+K115</f>
        <v>#REF!</v>
      </c>
      <c r="L69" s="87" t="e">
        <f>L70+L74+L82+L94+L99+L106+L113+#REF!+L115</f>
        <v>#REF!</v>
      </c>
      <c r="M69" s="87" t="e">
        <f>M70+M74+M82+M94+M99+M106+M113+#REF!+M115</f>
        <v>#REF!</v>
      </c>
      <c r="N69" s="87" t="e">
        <f>N70+N74+N82+N94+N99+N106+N113+#REF!+N115</f>
        <v>#REF!</v>
      </c>
      <c r="O69" s="87">
        <v>7991659929.8400002</v>
      </c>
      <c r="P69" s="87">
        <v>5938407658.9500008</v>
      </c>
      <c r="Q69" s="88">
        <v>0.74307562021960216</v>
      </c>
    </row>
    <row r="70" spans="1:17" s="13" customFormat="1" ht="30" customHeight="1" x14ac:dyDescent="0.25">
      <c r="A70" s="30"/>
      <c r="B70" s="81" t="s">
        <v>36</v>
      </c>
      <c r="C70" s="135" t="e">
        <f>C71+C72+C73+#REF!</f>
        <v>#REF!</v>
      </c>
      <c r="D70" s="158" t="e">
        <f>D71+D72+D73+#REF!</f>
        <v>#REF!</v>
      </c>
      <c r="E70" s="76" t="e">
        <f>E71+E72+E73+#REF!</f>
        <v>#REF!</v>
      </c>
      <c r="F70" s="158" t="e">
        <f>F71+F72+F73+#REF!</f>
        <v>#REF!</v>
      </c>
      <c r="G70" s="76" t="e">
        <f>G71+G72+G73+#REF!</f>
        <v>#REF!</v>
      </c>
      <c r="H70" s="158" t="e">
        <f>H71+H72+H73+#REF!</f>
        <v>#REF!</v>
      </c>
      <c r="I70" s="76" t="e">
        <f>I71+I72+I73+#REF!</f>
        <v>#REF!</v>
      </c>
      <c r="J70" s="158" t="e">
        <f>J71+J72+J73+#REF!</f>
        <v>#REF!</v>
      </c>
      <c r="K70" s="76" t="e">
        <f>K71+K72+K73+#REF!</f>
        <v>#REF!</v>
      </c>
      <c r="L70" s="158" t="e">
        <f>L71+L72+L73+#REF!</f>
        <v>#REF!</v>
      </c>
      <c r="M70" s="76" t="e">
        <f>M71+M72+M73+#REF!</f>
        <v>#REF!</v>
      </c>
      <c r="N70" s="76" t="e">
        <f>N71+N72+N73+#REF!</f>
        <v>#REF!</v>
      </c>
      <c r="O70" s="76">
        <v>1158458876.2499998</v>
      </c>
      <c r="P70" s="76">
        <v>609228505.20000005</v>
      </c>
      <c r="Q70" s="77">
        <v>0.5258956685386269</v>
      </c>
    </row>
    <row r="71" spans="1:17" s="8" customFormat="1" ht="15" customHeight="1" x14ac:dyDescent="0.25">
      <c r="A71" s="65"/>
      <c r="B71" s="107" t="s">
        <v>182</v>
      </c>
      <c r="C71" s="144" t="e">
        <f>SUM(#REF!)</f>
        <v>#REF!</v>
      </c>
      <c r="D71" s="145" t="e">
        <f>SUM(#REF!)</f>
        <v>#REF!</v>
      </c>
      <c r="E71" s="85" t="e">
        <f>SUM(#REF!)</f>
        <v>#REF!</v>
      </c>
      <c r="F71" s="145" t="e">
        <f>SUM(#REF!)</f>
        <v>#REF!</v>
      </c>
      <c r="G71" s="85" t="e">
        <f>SUM(#REF!)</f>
        <v>#REF!</v>
      </c>
      <c r="H71" s="145" t="e">
        <f>SUM(#REF!)</f>
        <v>#REF!</v>
      </c>
      <c r="I71" s="85" t="e">
        <f>SUM(#REF!)</f>
        <v>#REF!</v>
      </c>
      <c r="J71" s="145" t="e">
        <f>SUM(#REF!)</f>
        <v>#REF!</v>
      </c>
      <c r="K71" s="85" t="e">
        <f>SUM(#REF!)</f>
        <v>#REF!</v>
      </c>
      <c r="L71" s="145" t="e">
        <f>SUM(#REF!)</f>
        <v>#REF!</v>
      </c>
      <c r="M71" s="85" t="e">
        <f>SUM(#REF!)</f>
        <v>#REF!</v>
      </c>
      <c r="N71" s="85" t="e">
        <f>SUM(#REF!)</f>
        <v>#REF!</v>
      </c>
      <c r="O71" s="85">
        <v>1110677</v>
      </c>
      <c r="P71" s="85">
        <v>560677</v>
      </c>
      <c r="Q71" s="86">
        <v>0.50480652791045466</v>
      </c>
    </row>
    <row r="72" spans="1:17" s="8" customFormat="1" ht="15" customHeight="1" x14ac:dyDescent="0.25">
      <c r="A72" s="65"/>
      <c r="B72" s="107" t="s">
        <v>123</v>
      </c>
      <c r="C72" s="144" t="e">
        <f>#REF!</f>
        <v>#REF!</v>
      </c>
      <c r="D72" s="145" t="e">
        <f>#REF!</f>
        <v>#REF!</v>
      </c>
      <c r="E72" s="85" t="e">
        <f>#REF!</f>
        <v>#REF!</v>
      </c>
      <c r="F72" s="145" t="e">
        <f>#REF!</f>
        <v>#REF!</v>
      </c>
      <c r="G72" s="85" t="e">
        <f>#REF!</f>
        <v>#REF!</v>
      </c>
      <c r="H72" s="145" t="e">
        <f>#REF!</f>
        <v>#REF!</v>
      </c>
      <c r="I72" s="85" t="e">
        <f>#REF!</f>
        <v>#REF!</v>
      </c>
      <c r="J72" s="145" t="e">
        <f>#REF!</f>
        <v>#REF!</v>
      </c>
      <c r="K72" s="85" t="e">
        <f>#REF!</f>
        <v>#REF!</v>
      </c>
      <c r="L72" s="145" t="e">
        <f>#REF!</f>
        <v>#REF!</v>
      </c>
      <c r="M72" s="85" t="e">
        <f>#REF!</f>
        <v>#REF!</v>
      </c>
      <c r="N72" s="85" t="e">
        <f>#REF!</f>
        <v>#REF!</v>
      </c>
      <c r="O72" s="85">
        <v>81331395.569999993</v>
      </c>
      <c r="P72" s="85">
        <v>1111464.76</v>
      </c>
      <c r="Q72" s="86">
        <v>1.3665875916802494E-2</v>
      </c>
    </row>
    <row r="73" spans="1:17" s="8" customFormat="1" ht="15" customHeight="1" x14ac:dyDescent="0.25">
      <c r="A73" s="65"/>
      <c r="B73" s="107" t="s">
        <v>37</v>
      </c>
      <c r="C73" s="144" t="e">
        <f>SUM(#REF!)</f>
        <v>#REF!</v>
      </c>
      <c r="D73" s="145" t="e">
        <f>SUM(#REF!)</f>
        <v>#REF!</v>
      </c>
      <c r="E73" s="85" t="e">
        <f>SUM(#REF!)</f>
        <v>#REF!</v>
      </c>
      <c r="F73" s="145" t="e">
        <f>SUM(#REF!)</f>
        <v>#REF!</v>
      </c>
      <c r="G73" s="85" t="e">
        <f>SUM(#REF!)</f>
        <v>#REF!</v>
      </c>
      <c r="H73" s="145" t="e">
        <f>SUM(#REF!)</f>
        <v>#REF!</v>
      </c>
      <c r="I73" s="85" t="e">
        <f>SUM(#REF!)</f>
        <v>#REF!</v>
      </c>
      <c r="J73" s="145" t="e">
        <f>SUM(#REF!)</f>
        <v>#REF!</v>
      </c>
      <c r="K73" s="85" t="e">
        <f>SUM(#REF!)</f>
        <v>#REF!</v>
      </c>
      <c r="L73" s="145" t="e">
        <f>SUM(#REF!)</f>
        <v>#REF!</v>
      </c>
      <c r="M73" s="85" t="e">
        <f>SUM(#REF!)</f>
        <v>#REF!</v>
      </c>
      <c r="N73" s="85" t="e">
        <f>SUM(#REF!)</f>
        <v>#REF!</v>
      </c>
      <c r="O73" s="85">
        <v>1076016803.6799998</v>
      </c>
      <c r="P73" s="85">
        <v>607556363.44000006</v>
      </c>
      <c r="Q73" s="86">
        <v>0.56463464265813013</v>
      </c>
    </row>
    <row r="74" spans="1:17" s="19" customFormat="1" ht="30" customHeight="1" x14ac:dyDescent="0.25">
      <c r="A74" s="30"/>
      <c r="B74" s="91" t="s">
        <v>141</v>
      </c>
      <c r="C74" s="142" t="e">
        <f t="shared" ref="C74:N74" si="19">C75+C76+C77+C78+C79+C80+C81</f>
        <v>#REF!</v>
      </c>
      <c r="D74" s="143" t="e">
        <f t="shared" si="19"/>
        <v>#REF!</v>
      </c>
      <c r="E74" s="82" t="e">
        <f t="shared" si="19"/>
        <v>#REF!</v>
      </c>
      <c r="F74" s="143" t="e">
        <f t="shared" si="19"/>
        <v>#REF!</v>
      </c>
      <c r="G74" s="82" t="e">
        <f t="shared" si="19"/>
        <v>#REF!</v>
      </c>
      <c r="H74" s="143" t="e">
        <f t="shared" si="19"/>
        <v>#REF!</v>
      </c>
      <c r="I74" s="82" t="e">
        <f t="shared" si="19"/>
        <v>#REF!</v>
      </c>
      <c r="J74" s="143" t="e">
        <f t="shared" si="19"/>
        <v>#REF!</v>
      </c>
      <c r="K74" s="82" t="e">
        <f t="shared" si="19"/>
        <v>#REF!</v>
      </c>
      <c r="L74" s="143" t="e">
        <f t="shared" si="19"/>
        <v>#REF!</v>
      </c>
      <c r="M74" s="82" t="e">
        <f t="shared" si="19"/>
        <v>#REF!</v>
      </c>
      <c r="N74" s="82" t="e">
        <f t="shared" si="19"/>
        <v>#REF!</v>
      </c>
      <c r="O74" s="82">
        <v>2853765216.9400001</v>
      </c>
      <c r="P74" s="82">
        <v>2345541662.3900003</v>
      </c>
      <c r="Q74" s="83">
        <v>0.82191122397414618</v>
      </c>
    </row>
    <row r="75" spans="1:17" s="21" customFormat="1" ht="15.75" customHeight="1" x14ac:dyDescent="0.25">
      <c r="A75" s="65"/>
      <c r="B75" s="103" t="s">
        <v>38</v>
      </c>
      <c r="C75" s="9" t="e">
        <f>SUM(#REF!)</f>
        <v>#REF!</v>
      </c>
      <c r="D75" s="10" t="e">
        <f>SUM(#REF!)</f>
        <v>#REF!</v>
      </c>
      <c r="E75" s="11" t="e">
        <f>SUM(#REF!)</f>
        <v>#REF!</v>
      </c>
      <c r="F75" s="10" t="e">
        <f>SUM(#REF!)</f>
        <v>#REF!</v>
      </c>
      <c r="G75" s="11" t="e">
        <f>SUM(#REF!)</f>
        <v>#REF!</v>
      </c>
      <c r="H75" s="10" t="e">
        <f>SUM(#REF!)</f>
        <v>#REF!</v>
      </c>
      <c r="I75" s="11" t="e">
        <f>SUM(#REF!)</f>
        <v>#REF!</v>
      </c>
      <c r="J75" s="10" t="e">
        <f>SUM(#REF!)</f>
        <v>#REF!</v>
      </c>
      <c r="K75" s="11" t="e">
        <f>SUM(#REF!)</f>
        <v>#REF!</v>
      </c>
      <c r="L75" s="10" t="e">
        <f>SUM(#REF!)</f>
        <v>#REF!</v>
      </c>
      <c r="M75" s="11" t="e">
        <f>SUM(#REF!)</f>
        <v>#REF!</v>
      </c>
      <c r="N75" s="11" t="e">
        <f>SUM(#REF!)</f>
        <v>#REF!</v>
      </c>
      <c r="O75" s="11">
        <v>1984340784.7</v>
      </c>
      <c r="P75" s="11">
        <v>1579576447.1600001</v>
      </c>
      <c r="Q75" s="12">
        <v>0.79602075376322334</v>
      </c>
    </row>
    <row r="76" spans="1:17" s="21" customFormat="1" ht="45" customHeight="1" x14ac:dyDescent="0.25">
      <c r="A76" s="65"/>
      <c r="B76" s="103" t="s">
        <v>39</v>
      </c>
      <c r="C76" s="9" t="e">
        <f>#REF!</f>
        <v>#REF!</v>
      </c>
      <c r="D76" s="10" t="e">
        <f>#REF!</f>
        <v>#REF!</v>
      </c>
      <c r="E76" s="11" t="e">
        <f>#REF!</f>
        <v>#REF!</v>
      </c>
      <c r="F76" s="10" t="e">
        <f>#REF!</f>
        <v>#REF!</v>
      </c>
      <c r="G76" s="11" t="e">
        <f>#REF!</f>
        <v>#REF!</v>
      </c>
      <c r="H76" s="10" t="e">
        <f>#REF!</f>
        <v>#REF!</v>
      </c>
      <c r="I76" s="11" t="e">
        <f>#REF!</f>
        <v>#REF!</v>
      </c>
      <c r="J76" s="10" t="e">
        <f>#REF!</f>
        <v>#REF!</v>
      </c>
      <c r="K76" s="11" t="e">
        <f>#REF!</f>
        <v>#REF!</v>
      </c>
      <c r="L76" s="10" t="e">
        <f>#REF!</f>
        <v>#REF!</v>
      </c>
      <c r="M76" s="11" t="e">
        <f>#REF!</f>
        <v>#REF!</v>
      </c>
      <c r="N76" s="11" t="e">
        <f>#REF!</f>
        <v>#REF!</v>
      </c>
      <c r="O76" s="11">
        <v>54767709</v>
      </c>
      <c r="P76" s="11">
        <v>42732442.920000002</v>
      </c>
      <c r="Q76" s="12">
        <v>0.78024886744851796</v>
      </c>
    </row>
    <row r="77" spans="1:17" s="21" customFormat="1" ht="15" customHeight="1" x14ac:dyDescent="0.25">
      <c r="A77" s="65"/>
      <c r="B77" s="103" t="s">
        <v>40</v>
      </c>
      <c r="C77" s="9" t="e">
        <f>#REF!+#REF!</f>
        <v>#REF!</v>
      </c>
      <c r="D77" s="10" t="e">
        <f>#REF!</f>
        <v>#REF!</v>
      </c>
      <c r="E77" s="11" t="e">
        <f>#REF!</f>
        <v>#REF!</v>
      </c>
      <c r="F77" s="10" t="e">
        <f>#REF!</f>
        <v>#REF!</v>
      </c>
      <c r="G77" s="11" t="e">
        <f>#REF!</f>
        <v>#REF!</v>
      </c>
      <c r="H77" s="10" t="e">
        <f>#REF!</f>
        <v>#REF!</v>
      </c>
      <c r="I77" s="11" t="e">
        <f>#REF!</f>
        <v>#REF!</v>
      </c>
      <c r="J77" s="10" t="e">
        <f>#REF!</f>
        <v>#REF!</v>
      </c>
      <c r="K77" s="11" t="e">
        <f>#REF!</f>
        <v>#REF!</v>
      </c>
      <c r="L77" s="10" t="e">
        <f>#REF!</f>
        <v>#REF!</v>
      </c>
      <c r="M77" s="11" t="e">
        <f>#REF!</f>
        <v>#REF!</v>
      </c>
      <c r="N77" s="11" t="e">
        <f>#REF!+#REF!</f>
        <v>#REF!</v>
      </c>
      <c r="O77" s="11">
        <v>675965338</v>
      </c>
      <c r="P77" s="11">
        <v>596487750.50999999</v>
      </c>
      <c r="Q77" s="12">
        <v>0.88242357555617734</v>
      </c>
    </row>
    <row r="78" spans="1:17" s="21" customFormat="1" ht="15" customHeight="1" x14ac:dyDescent="0.25">
      <c r="A78" s="65"/>
      <c r="B78" s="103" t="s">
        <v>41</v>
      </c>
      <c r="C78" s="9" t="e">
        <f>#REF!</f>
        <v>#REF!</v>
      </c>
      <c r="D78" s="10" t="e">
        <f>#REF!</f>
        <v>#REF!</v>
      </c>
      <c r="E78" s="11" t="e">
        <f>#REF!</f>
        <v>#REF!</v>
      </c>
      <c r="F78" s="10" t="e">
        <f>#REF!</f>
        <v>#REF!</v>
      </c>
      <c r="G78" s="11" t="e">
        <f>#REF!</f>
        <v>#REF!</v>
      </c>
      <c r="H78" s="10" t="e">
        <f>#REF!</f>
        <v>#REF!</v>
      </c>
      <c r="I78" s="11" t="e">
        <f>#REF!</f>
        <v>#REF!</v>
      </c>
      <c r="J78" s="10" t="e">
        <f>#REF!</f>
        <v>#REF!</v>
      </c>
      <c r="K78" s="11" t="e">
        <f>#REF!</f>
        <v>#REF!</v>
      </c>
      <c r="L78" s="10" t="e">
        <f>#REF!</f>
        <v>#REF!</v>
      </c>
      <c r="M78" s="11" t="e">
        <f>#REF!</f>
        <v>#REF!</v>
      </c>
      <c r="N78" s="11" t="e">
        <f>#REF!</f>
        <v>#REF!</v>
      </c>
      <c r="O78" s="11">
        <v>41796005.460000001</v>
      </c>
      <c r="P78" s="11">
        <v>35981868.880000003</v>
      </c>
      <c r="Q78" s="12">
        <v>0.86089252989584619</v>
      </c>
    </row>
    <row r="79" spans="1:17" s="21" customFormat="1" ht="15" customHeight="1" x14ac:dyDescent="0.25">
      <c r="A79" s="65"/>
      <c r="B79" s="103" t="s">
        <v>49</v>
      </c>
      <c r="C79" s="9" t="e">
        <f>SUM(#REF!)</f>
        <v>#REF!</v>
      </c>
      <c r="D79" s="10" t="e">
        <f>SUM(#REF!)</f>
        <v>#REF!</v>
      </c>
      <c r="E79" s="11" t="e">
        <f>SUM(#REF!)</f>
        <v>#REF!</v>
      </c>
      <c r="F79" s="10" t="e">
        <f>SUM(#REF!)</f>
        <v>#REF!</v>
      </c>
      <c r="G79" s="11" t="e">
        <f>SUM(#REF!)</f>
        <v>#REF!</v>
      </c>
      <c r="H79" s="10" t="e">
        <f>SUM(#REF!)</f>
        <v>#REF!</v>
      </c>
      <c r="I79" s="11" t="e">
        <f>SUM(#REF!)</f>
        <v>#REF!</v>
      </c>
      <c r="J79" s="10" t="e">
        <f>SUM(#REF!)</f>
        <v>#REF!</v>
      </c>
      <c r="K79" s="11" t="e">
        <f>SUM(#REF!)</f>
        <v>#REF!</v>
      </c>
      <c r="L79" s="10" t="e">
        <f>SUM(#REF!)</f>
        <v>#REF!</v>
      </c>
      <c r="M79" s="11" t="e">
        <f>SUM(#REF!)</f>
        <v>#REF!</v>
      </c>
      <c r="N79" s="11" t="e">
        <f>SUM(#REF!)</f>
        <v>#REF!</v>
      </c>
      <c r="O79" s="11">
        <v>49122495.230000004</v>
      </c>
      <c r="P79" s="11">
        <v>48778809.729999997</v>
      </c>
      <c r="Q79" s="12">
        <v>0.99300350077106603</v>
      </c>
    </row>
    <row r="80" spans="1:17" s="21" customFormat="1" ht="15" customHeight="1" x14ac:dyDescent="0.25">
      <c r="A80" s="65"/>
      <c r="B80" s="103" t="s">
        <v>42</v>
      </c>
      <c r="C80" s="9" t="e">
        <f>SUM(#REF!)</f>
        <v>#REF!</v>
      </c>
      <c r="D80" s="10" t="e">
        <f>SUM(#REF!)</f>
        <v>#REF!</v>
      </c>
      <c r="E80" s="11" t="e">
        <f>SUM(#REF!)</f>
        <v>#REF!</v>
      </c>
      <c r="F80" s="10" t="e">
        <f>SUM(#REF!)</f>
        <v>#REF!</v>
      </c>
      <c r="G80" s="11" t="e">
        <f>SUM(#REF!)</f>
        <v>#REF!</v>
      </c>
      <c r="H80" s="10" t="e">
        <f>SUM(#REF!)</f>
        <v>#REF!</v>
      </c>
      <c r="I80" s="11" t="e">
        <f>SUM(#REF!)</f>
        <v>#REF!</v>
      </c>
      <c r="J80" s="10" t="e">
        <f>SUM(#REF!)</f>
        <v>#REF!</v>
      </c>
      <c r="K80" s="11" t="e">
        <f>SUM(#REF!)</f>
        <v>#REF!</v>
      </c>
      <c r="L80" s="10" t="e">
        <f>SUM(#REF!)</f>
        <v>#REF!</v>
      </c>
      <c r="M80" s="11" t="e">
        <f>SUM(#REF!)</f>
        <v>#REF!</v>
      </c>
      <c r="N80" s="11" t="e">
        <f>SUM(#REF!)</f>
        <v>#REF!</v>
      </c>
      <c r="O80" s="11">
        <v>19995106.77</v>
      </c>
      <c r="P80" s="11">
        <v>19558912.869999997</v>
      </c>
      <c r="Q80" s="12">
        <v>0.97818496770147523</v>
      </c>
    </row>
    <row r="81" spans="1:17" s="21" customFormat="1" ht="30" customHeight="1" x14ac:dyDescent="0.25">
      <c r="A81" s="65"/>
      <c r="B81" s="103" t="s">
        <v>43</v>
      </c>
      <c r="C81" s="9" t="e">
        <f>SUM(#REF!)</f>
        <v>#REF!</v>
      </c>
      <c r="D81" s="10" t="e">
        <f>SUM(#REF!)</f>
        <v>#REF!</v>
      </c>
      <c r="E81" s="11" t="e">
        <f>SUM(#REF!)</f>
        <v>#REF!</v>
      </c>
      <c r="F81" s="10" t="e">
        <f>SUM(#REF!)</f>
        <v>#REF!</v>
      </c>
      <c r="G81" s="11" t="e">
        <f>SUM(#REF!)</f>
        <v>#REF!</v>
      </c>
      <c r="H81" s="10" t="e">
        <f>SUM(#REF!)</f>
        <v>#REF!</v>
      </c>
      <c r="I81" s="11" t="e">
        <f>SUM(#REF!)</f>
        <v>#REF!</v>
      </c>
      <c r="J81" s="10" t="e">
        <f>SUM(#REF!)</f>
        <v>#REF!</v>
      </c>
      <c r="K81" s="11" t="e">
        <f>SUM(#REF!)</f>
        <v>#REF!</v>
      </c>
      <c r="L81" s="10" t="e">
        <f>SUM(#REF!)</f>
        <v>#REF!</v>
      </c>
      <c r="M81" s="11" t="e">
        <f>SUM(#REF!)</f>
        <v>#REF!</v>
      </c>
      <c r="N81" s="11" t="e">
        <f>SUM(#REF!)</f>
        <v>#REF!</v>
      </c>
      <c r="O81" s="11">
        <v>27777777.780000001</v>
      </c>
      <c r="P81" s="11">
        <v>22425430.32</v>
      </c>
      <c r="Q81" s="12">
        <v>0.8073154914554147</v>
      </c>
    </row>
    <row r="82" spans="1:17" s="19" customFormat="1" ht="30" customHeight="1" x14ac:dyDescent="0.25">
      <c r="A82" s="30"/>
      <c r="B82" s="91" t="s">
        <v>142</v>
      </c>
      <c r="C82" s="142" t="e">
        <f>C83+C84+C85+C86+C87+C88+C90+C91+C92</f>
        <v>#REF!</v>
      </c>
      <c r="D82" s="143" t="e">
        <f t="shared" ref="D82:N82" si="20">D83+D84+D85+D86+D87+D88+D90+D91+D92+D93</f>
        <v>#REF!</v>
      </c>
      <c r="E82" s="82" t="e">
        <f t="shared" si="20"/>
        <v>#REF!</v>
      </c>
      <c r="F82" s="143" t="e">
        <f t="shared" si="20"/>
        <v>#REF!</v>
      </c>
      <c r="G82" s="82" t="e">
        <f t="shared" si="20"/>
        <v>#REF!</v>
      </c>
      <c r="H82" s="143" t="e">
        <f t="shared" si="20"/>
        <v>#REF!</v>
      </c>
      <c r="I82" s="82" t="e">
        <f t="shared" si="20"/>
        <v>#REF!</v>
      </c>
      <c r="J82" s="143" t="e">
        <f t="shared" si="20"/>
        <v>#REF!</v>
      </c>
      <c r="K82" s="82" t="e">
        <f t="shared" si="20"/>
        <v>#REF!</v>
      </c>
      <c r="L82" s="143" t="e">
        <f t="shared" si="20"/>
        <v>#REF!</v>
      </c>
      <c r="M82" s="82" t="e">
        <f t="shared" si="20"/>
        <v>#REF!</v>
      </c>
      <c r="N82" s="82" t="e">
        <f t="shared" si="20"/>
        <v>#REF!</v>
      </c>
      <c r="O82" s="82">
        <v>3486762480.96</v>
      </c>
      <c r="P82" s="82">
        <v>2645610885.6300001</v>
      </c>
      <c r="Q82" s="83">
        <v>0.75875856186842749</v>
      </c>
    </row>
    <row r="83" spans="1:17" s="21" customFormat="1" ht="14.25" customHeight="1" x14ac:dyDescent="0.25">
      <c r="A83" s="65"/>
      <c r="B83" s="103" t="s">
        <v>38</v>
      </c>
      <c r="C83" s="9" t="e">
        <f>SUM(#REF!)</f>
        <v>#REF!</v>
      </c>
      <c r="D83" s="10" t="e">
        <f>SUM(#REF!)</f>
        <v>#REF!</v>
      </c>
      <c r="E83" s="11" t="e">
        <f>SUM(#REF!)</f>
        <v>#REF!</v>
      </c>
      <c r="F83" s="10" t="e">
        <f>SUM(#REF!)</f>
        <v>#REF!</v>
      </c>
      <c r="G83" s="11" t="e">
        <f>SUM(#REF!)</f>
        <v>#REF!</v>
      </c>
      <c r="H83" s="10" t="e">
        <f>SUM(#REF!)</f>
        <v>#REF!</v>
      </c>
      <c r="I83" s="11" t="e">
        <f>SUM(#REF!)</f>
        <v>#REF!</v>
      </c>
      <c r="J83" s="10" t="e">
        <f>SUM(#REF!)</f>
        <v>#REF!</v>
      </c>
      <c r="K83" s="11" t="e">
        <f>SUM(#REF!)</f>
        <v>#REF!</v>
      </c>
      <c r="L83" s="10" t="e">
        <f>SUM(#REF!)</f>
        <v>#REF!</v>
      </c>
      <c r="M83" s="11" t="e">
        <f>SUM(#REF!)</f>
        <v>#REF!</v>
      </c>
      <c r="N83" s="11" t="e">
        <f>SUM(#REF!)</f>
        <v>#REF!</v>
      </c>
      <c r="O83" s="11">
        <v>2000311658.28</v>
      </c>
      <c r="P83" s="11">
        <v>1554761488.99</v>
      </c>
      <c r="Q83" s="12">
        <v>0.77725962479611133</v>
      </c>
    </row>
    <row r="84" spans="1:17" s="21" customFormat="1" ht="45" customHeight="1" x14ac:dyDescent="0.25">
      <c r="A84" s="65"/>
      <c r="B84" s="103" t="s">
        <v>44</v>
      </c>
      <c r="C84" s="9" t="e">
        <f>#REF!</f>
        <v>#REF!</v>
      </c>
      <c r="D84" s="10" t="e">
        <f>#REF!</f>
        <v>#REF!</v>
      </c>
      <c r="E84" s="11" t="e">
        <f>#REF!</f>
        <v>#REF!</v>
      </c>
      <c r="F84" s="10" t="e">
        <f>#REF!</f>
        <v>#REF!</v>
      </c>
      <c r="G84" s="11" t="e">
        <f>#REF!</f>
        <v>#REF!</v>
      </c>
      <c r="H84" s="10" t="e">
        <f>#REF!</f>
        <v>#REF!</v>
      </c>
      <c r="I84" s="11" t="e">
        <f>#REF!</f>
        <v>#REF!</v>
      </c>
      <c r="J84" s="10" t="e">
        <f>#REF!</f>
        <v>#REF!</v>
      </c>
      <c r="K84" s="11" t="e">
        <f>#REF!</f>
        <v>#REF!</v>
      </c>
      <c r="L84" s="10" t="e">
        <f>#REF!</f>
        <v>#REF!</v>
      </c>
      <c r="M84" s="11" t="e">
        <f>#REF!</f>
        <v>#REF!</v>
      </c>
      <c r="N84" s="11" t="e">
        <f>#REF!</f>
        <v>#REF!</v>
      </c>
      <c r="O84" s="11">
        <v>161005320</v>
      </c>
      <c r="P84" s="11">
        <v>119116668.02</v>
      </c>
      <c r="Q84" s="12">
        <v>0.73983063429208429</v>
      </c>
    </row>
    <row r="85" spans="1:17" s="21" customFormat="1" ht="15" customHeight="1" x14ac:dyDescent="0.25">
      <c r="A85" s="65"/>
      <c r="B85" s="103" t="s">
        <v>41</v>
      </c>
      <c r="C85" s="9" t="e">
        <f>SUM(#REF!)</f>
        <v>#REF!</v>
      </c>
      <c r="D85" s="10" t="e">
        <f>SUM(#REF!)</f>
        <v>#REF!</v>
      </c>
      <c r="E85" s="11" t="e">
        <f>SUM(#REF!)</f>
        <v>#REF!</v>
      </c>
      <c r="F85" s="10" t="e">
        <f>SUM(#REF!)</f>
        <v>#REF!</v>
      </c>
      <c r="G85" s="11" t="e">
        <f>SUM(#REF!)</f>
        <v>#REF!</v>
      </c>
      <c r="H85" s="10" t="e">
        <f>SUM(#REF!)</f>
        <v>#REF!</v>
      </c>
      <c r="I85" s="11" t="e">
        <f>SUM(#REF!)</f>
        <v>#REF!</v>
      </c>
      <c r="J85" s="10" t="e">
        <f>SUM(#REF!)</f>
        <v>#REF!</v>
      </c>
      <c r="K85" s="11" t="e">
        <f>SUM(#REF!)</f>
        <v>#REF!</v>
      </c>
      <c r="L85" s="10" t="e">
        <f>SUM(#REF!)</f>
        <v>#REF!</v>
      </c>
      <c r="M85" s="11" t="e">
        <f>SUM(#REF!)</f>
        <v>#REF!</v>
      </c>
      <c r="N85" s="11" t="e">
        <f>SUM(#REF!)</f>
        <v>#REF!</v>
      </c>
      <c r="O85" s="11">
        <v>369535607.76999998</v>
      </c>
      <c r="P85" s="11">
        <v>305238538.54000002</v>
      </c>
      <c r="Q85" s="12">
        <v>0.82600575457935665</v>
      </c>
    </row>
    <row r="86" spans="1:17" s="21" customFormat="1" ht="30" customHeight="1" x14ac:dyDescent="0.25">
      <c r="A86" s="65"/>
      <c r="B86" s="103" t="s">
        <v>45</v>
      </c>
      <c r="C86" s="9" t="e">
        <f>#REF!</f>
        <v>#REF!</v>
      </c>
      <c r="D86" s="10" t="e">
        <f>#REF!</f>
        <v>#REF!</v>
      </c>
      <c r="E86" s="11" t="e">
        <f>#REF!</f>
        <v>#REF!</v>
      </c>
      <c r="F86" s="10" t="e">
        <f>#REF!</f>
        <v>#REF!</v>
      </c>
      <c r="G86" s="11" t="e">
        <f>#REF!</f>
        <v>#REF!</v>
      </c>
      <c r="H86" s="10" t="e">
        <f>#REF!</f>
        <v>#REF!</v>
      </c>
      <c r="I86" s="11" t="e">
        <f>#REF!</f>
        <v>#REF!</v>
      </c>
      <c r="J86" s="10" t="e">
        <f>#REF!</f>
        <v>#REF!</v>
      </c>
      <c r="K86" s="11" t="e">
        <f>#REF!</f>
        <v>#REF!</v>
      </c>
      <c r="L86" s="10" t="e">
        <f>#REF!</f>
        <v>#REF!</v>
      </c>
      <c r="M86" s="11" t="e">
        <f>#REF!</f>
        <v>#REF!</v>
      </c>
      <c r="N86" s="11" t="e">
        <f>#REF!</f>
        <v>#REF!</v>
      </c>
      <c r="O86" s="11">
        <v>246625084.88999999</v>
      </c>
      <c r="P86" s="11">
        <v>192764320.53999999</v>
      </c>
      <c r="Q86" s="12">
        <v>0.78160873467505121</v>
      </c>
    </row>
    <row r="87" spans="1:17" s="21" customFormat="1" ht="15" customHeight="1" x14ac:dyDescent="0.25">
      <c r="A87" s="65"/>
      <c r="B87" s="103" t="s">
        <v>46</v>
      </c>
      <c r="C87" s="9" t="e">
        <f>#REF!</f>
        <v>#REF!</v>
      </c>
      <c r="D87" s="10" t="e">
        <f>#REF!</f>
        <v>#REF!</v>
      </c>
      <c r="E87" s="11" t="e">
        <f>#REF!</f>
        <v>#REF!</v>
      </c>
      <c r="F87" s="10" t="e">
        <f>#REF!</f>
        <v>#REF!</v>
      </c>
      <c r="G87" s="11" t="e">
        <f>#REF!</f>
        <v>#REF!</v>
      </c>
      <c r="H87" s="10" t="e">
        <f>#REF!</f>
        <v>#REF!</v>
      </c>
      <c r="I87" s="11" t="e">
        <f>#REF!</f>
        <v>#REF!</v>
      </c>
      <c r="J87" s="10" t="e">
        <f>#REF!</f>
        <v>#REF!</v>
      </c>
      <c r="K87" s="11" t="e">
        <f>#REF!</f>
        <v>#REF!</v>
      </c>
      <c r="L87" s="10" t="e">
        <f>#REF!</f>
        <v>#REF!</v>
      </c>
      <c r="M87" s="11" t="e">
        <f>#REF!</f>
        <v>#REF!</v>
      </c>
      <c r="N87" s="11" t="e">
        <f>#REF!</f>
        <v>#REF!</v>
      </c>
      <c r="O87" s="11">
        <v>56729652.009999998</v>
      </c>
      <c r="P87" s="11">
        <v>37983106.799999997</v>
      </c>
      <c r="Q87" s="12">
        <v>0.66954591565808541</v>
      </c>
    </row>
    <row r="88" spans="1:17" s="21" customFormat="1" ht="45" customHeight="1" x14ac:dyDescent="0.25">
      <c r="A88" s="65"/>
      <c r="B88" s="103" t="s">
        <v>184</v>
      </c>
      <c r="C88" s="9" t="e">
        <f>#REF!</f>
        <v>#REF!</v>
      </c>
      <c r="D88" s="10" t="e">
        <f>#REF!</f>
        <v>#REF!</v>
      </c>
      <c r="E88" s="11" t="e">
        <f>#REF!</f>
        <v>#REF!</v>
      </c>
      <c r="F88" s="10" t="e">
        <f>#REF!</f>
        <v>#REF!</v>
      </c>
      <c r="G88" s="11" t="e">
        <f>#REF!</f>
        <v>#REF!</v>
      </c>
      <c r="H88" s="10" t="e">
        <f>#REF!</f>
        <v>#REF!</v>
      </c>
      <c r="I88" s="11" t="e">
        <f>#REF!</f>
        <v>#REF!</v>
      </c>
      <c r="J88" s="10" t="e">
        <f>#REF!</f>
        <v>#REF!</v>
      </c>
      <c r="K88" s="11" t="e">
        <f>#REF!</f>
        <v>#REF!</v>
      </c>
      <c r="L88" s="10" t="e">
        <f>#REF!</f>
        <v>#REF!</v>
      </c>
      <c r="M88" s="11" t="e">
        <f>#REF!</f>
        <v>#REF!</v>
      </c>
      <c r="N88" s="11" t="e">
        <f>SUM(#REF!)</f>
        <v>#REF!</v>
      </c>
      <c r="O88" s="11">
        <v>287323026.66999996</v>
      </c>
      <c r="P88" s="11">
        <v>187544674.86000001</v>
      </c>
      <c r="Q88" s="12">
        <v>0.65273109862997969</v>
      </c>
    </row>
    <row r="89" spans="1:17" s="6" customFormat="1" ht="36" customHeight="1" x14ac:dyDescent="0.25">
      <c r="A89" s="72"/>
      <c r="B89" s="103" t="s">
        <v>190</v>
      </c>
      <c r="C89" s="9" t="e">
        <f>#REF!</f>
        <v>#REF!</v>
      </c>
      <c r="D89" s="10" t="e">
        <f>#REF!</f>
        <v>#REF!</v>
      </c>
      <c r="E89" s="11" t="e">
        <f>#REF!</f>
        <v>#REF!</v>
      </c>
      <c r="F89" s="10" t="e">
        <f>#REF!</f>
        <v>#REF!</v>
      </c>
      <c r="G89" s="11" t="e">
        <f>#REF!</f>
        <v>#REF!</v>
      </c>
      <c r="H89" s="10" t="e">
        <f>#REF!</f>
        <v>#REF!</v>
      </c>
      <c r="I89" s="11" t="e">
        <f>#REF!</f>
        <v>#REF!</v>
      </c>
      <c r="J89" s="10" t="e">
        <f>#REF!</f>
        <v>#REF!</v>
      </c>
      <c r="K89" s="11" t="e">
        <f>#REF!</f>
        <v>#REF!</v>
      </c>
      <c r="L89" s="10" t="e">
        <f>#REF!</f>
        <v>#REF!</v>
      </c>
      <c r="M89" s="11" t="e">
        <f>#REF!</f>
        <v>#REF!</v>
      </c>
      <c r="N89" s="11" t="e">
        <f>#REF!</f>
        <v>#REF!</v>
      </c>
      <c r="O89" s="11">
        <v>6154955.5600000005</v>
      </c>
      <c r="P89" s="11">
        <v>6154955.5600000005</v>
      </c>
      <c r="Q89" s="12">
        <v>1</v>
      </c>
    </row>
    <row r="90" spans="1:17" s="21" customFormat="1" ht="15" customHeight="1" x14ac:dyDescent="0.25">
      <c r="A90" s="65"/>
      <c r="B90" s="103" t="s">
        <v>49</v>
      </c>
      <c r="C90" s="9" t="e">
        <f>SUM(#REF!)</f>
        <v>#REF!</v>
      </c>
      <c r="D90" s="10" t="e">
        <f>SUM(#REF!)</f>
        <v>#REF!</v>
      </c>
      <c r="E90" s="11" t="e">
        <f>SUM(#REF!)</f>
        <v>#REF!</v>
      </c>
      <c r="F90" s="10" t="e">
        <f>SUM(#REF!)</f>
        <v>#REF!</v>
      </c>
      <c r="G90" s="11" t="e">
        <f>SUM(#REF!)</f>
        <v>#REF!</v>
      </c>
      <c r="H90" s="10" t="e">
        <f>SUM(#REF!)</f>
        <v>#REF!</v>
      </c>
      <c r="I90" s="11" t="e">
        <f>SUM(#REF!)</f>
        <v>#REF!</v>
      </c>
      <c r="J90" s="10" t="e">
        <f>SUM(#REF!)</f>
        <v>#REF!</v>
      </c>
      <c r="K90" s="11" t="e">
        <f>SUM(#REF!)</f>
        <v>#REF!</v>
      </c>
      <c r="L90" s="10" t="e">
        <f>SUM(#REF!)</f>
        <v>#REF!</v>
      </c>
      <c r="M90" s="11" t="e">
        <f>SUM(#REF!)</f>
        <v>#REF!</v>
      </c>
      <c r="N90" s="11" t="e">
        <f>SUM(#REF!)</f>
        <v>#REF!</v>
      </c>
      <c r="O90" s="11">
        <v>54806597.090000004</v>
      </c>
      <c r="P90" s="11">
        <v>41484556.869999997</v>
      </c>
      <c r="Q90" s="12">
        <v>0.75692633866460679</v>
      </c>
    </row>
    <row r="91" spans="1:17" s="21" customFormat="1" ht="15" customHeight="1" x14ac:dyDescent="0.25">
      <c r="A91" s="65"/>
      <c r="B91" s="103" t="s">
        <v>42</v>
      </c>
      <c r="C91" s="9" t="e">
        <f>SUM(#REF!)</f>
        <v>#REF!</v>
      </c>
      <c r="D91" s="10" t="e">
        <f>SUM(#REF!)</f>
        <v>#REF!</v>
      </c>
      <c r="E91" s="11" t="e">
        <f>SUM(#REF!)</f>
        <v>#REF!</v>
      </c>
      <c r="F91" s="10" t="e">
        <f>SUM(#REF!)</f>
        <v>#REF!</v>
      </c>
      <c r="G91" s="11" t="e">
        <f>SUM(#REF!)</f>
        <v>#REF!</v>
      </c>
      <c r="H91" s="10" t="e">
        <f>SUM(#REF!)</f>
        <v>#REF!</v>
      </c>
      <c r="I91" s="11" t="e">
        <f>SUM(#REF!)</f>
        <v>#REF!</v>
      </c>
      <c r="J91" s="10" t="e">
        <f>SUM(#REF!)</f>
        <v>#REF!</v>
      </c>
      <c r="K91" s="11" t="e">
        <f>SUM(#REF!)</f>
        <v>#REF!</v>
      </c>
      <c r="L91" s="10" t="e">
        <f>SUM(#REF!)</f>
        <v>#REF!</v>
      </c>
      <c r="M91" s="11" t="e">
        <f>SUM(#REF!)</f>
        <v>#REF!</v>
      </c>
      <c r="N91" s="11" t="e">
        <f>SUM(#REF!)</f>
        <v>#REF!</v>
      </c>
      <c r="O91" s="11">
        <v>41721002.690000005</v>
      </c>
      <c r="P91" s="11">
        <v>41404235.950000003</v>
      </c>
      <c r="Q91" s="12">
        <v>0.99240749935101802</v>
      </c>
    </row>
    <row r="92" spans="1:17" s="21" customFormat="1" ht="45.75" customHeight="1" x14ac:dyDescent="0.25">
      <c r="A92" s="65"/>
      <c r="B92" s="103" t="s">
        <v>47</v>
      </c>
      <c r="C92" s="9" t="e">
        <f>SUM(#REF!)</f>
        <v>#REF!</v>
      </c>
      <c r="D92" s="10" t="e">
        <f>SUM(#REF!)</f>
        <v>#REF!</v>
      </c>
      <c r="E92" s="11" t="e">
        <f>SUM(#REF!)</f>
        <v>#REF!</v>
      </c>
      <c r="F92" s="10" t="e">
        <f>SUM(#REF!)</f>
        <v>#REF!</v>
      </c>
      <c r="G92" s="11" t="e">
        <f>SUM(#REF!)</f>
        <v>#REF!</v>
      </c>
      <c r="H92" s="10" t="e">
        <f>SUM(#REF!)</f>
        <v>#REF!</v>
      </c>
      <c r="I92" s="11" t="e">
        <f>SUM(#REF!)</f>
        <v>#REF!</v>
      </c>
      <c r="J92" s="10" t="e">
        <f>SUM(#REF!)</f>
        <v>#REF!</v>
      </c>
      <c r="K92" s="11" t="e">
        <f>SUM(#REF!)</f>
        <v>#REF!</v>
      </c>
      <c r="L92" s="10" t="e">
        <f>SUM(#REF!)</f>
        <v>#REF!</v>
      </c>
      <c r="M92" s="11" t="e">
        <f>SUM(#REF!)</f>
        <v>#REF!</v>
      </c>
      <c r="N92" s="11" t="e">
        <f>SUM(#REF!)</f>
        <v>#REF!</v>
      </c>
      <c r="O92" s="11">
        <v>4566124.4400000004</v>
      </c>
      <c r="P92" s="11">
        <v>314905.15000000002</v>
      </c>
      <c r="Q92" s="12">
        <v>6.8965520790756199E-2</v>
      </c>
    </row>
    <row r="93" spans="1:17" s="21" customFormat="1" ht="15" customHeight="1" x14ac:dyDescent="0.25">
      <c r="A93" s="65"/>
      <c r="B93" s="103" t="s">
        <v>178</v>
      </c>
      <c r="C93" s="9" t="e">
        <f>#REF!</f>
        <v>#REF!</v>
      </c>
      <c r="D93" s="10" t="e">
        <f>#REF!</f>
        <v>#REF!</v>
      </c>
      <c r="E93" s="11" t="e">
        <f>#REF!</f>
        <v>#REF!</v>
      </c>
      <c r="F93" s="10" t="e">
        <f>SUM(#REF!)</f>
        <v>#REF!</v>
      </c>
      <c r="G93" s="11" t="e">
        <f>SUM(#REF!)</f>
        <v>#REF!</v>
      </c>
      <c r="H93" s="10" t="e">
        <f>SUM(#REF!)</f>
        <v>#REF!</v>
      </c>
      <c r="I93" s="11" t="e">
        <f>SUM(#REF!)</f>
        <v>#REF!</v>
      </c>
      <c r="J93" s="10" t="e">
        <f>SUM(#REF!)</f>
        <v>#REF!</v>
      </c>
      <c r="K93" s="11" t="e">
        <f>SUM(#REF!)</f>
        <v>#REF!</v>
      </c>
      <c r="L93" s="10" t="e">
        <f>SUM(#REF!)</f>
        <v>#REF!</v>
      </c>
      <c r="M93" s="11" t="e">
        <f>SUM(#REF!)</f>
        <v>#REF!</v>
      </c>
      <c r="N93" s="11" t="e">
        <f>#REF!</f>
        <v>#REF!</v>
      </c>
      <c r="O93" s="11">
        <v>257983451.56</v>
      </c>
      <c r="P93" s="11">
        <v>158843434.34999999</v>
      </c>
      <c r="Q93" s="12">
        <v>0.61571171867609997</v>
      </c>
    </row>
    <row r="94" spans="1:17" s="19" customFormat="1" ht="30" customHeight="1" x14ac:dyDescent="0.25">
      <c r="A94" s="30"/>
      <c r="B94" s="91" t="s">
        <v>143</v>
      </c>
      <c r="C94" s="142" t="e">
        <f t="shared" ref="C94:N94" si="21">C95+C96+C97+C98</f>
        <v>#REF!</v>
      </c>
      <c r="D94" s="143" t="e">
        <f t="shared" si="21"/>
        <v>#REF!</v>
      </c>
      <c r="E94" s="82" t="e">
        <f t="shared" si="21"/>
        <v>#REF!</v>
      </c>
      <c r="F94" s="143" t="e">
        <f t="shared" si="21"/>
        <v>#REF!</v>
      </c>
      <c r="G94" s="82" t="e">
        <f t="shared" si="21"/>
        <v>#REF!</v>
      </c>
      <c r="H94" s="143" t="e">
        <f t="shared" si="21"/>
        <v>#REF!</v>
      </c>
      <c r="I94" s="82" t="e">
        <f t="shared" si="21"/>
        <v>#REF!</v>
      </c>
      <c r="J94" s="143" t="e">
        <f t="shared" si="21"/>
        <v>#REF!</v>
      </c>
      <c r="K94" s="82" t="e">
        <f t="shared" si="21"/>
        <v>#REF!</v>
      </c>
      <c r="L94" s="143" t="e">
        <f t="shared" si="21"/>
        <v>#REF!</v>
      </c>
      <c r="M94" s="82" t="e">
        <f t="shared" si="21"/>
        <v>#REF!</v>
      </c>
      <c r="N94" s="82" t="e">
        <f t="shared" si="21"/>
        <v>#REF!</v>
      </c>
      <c r="O94" s="82">
        <v>146554476.13999999</v>
      </c>
      <c r="P94" s="82">
        <v>124805010.43000001</v>
      </c>
      <c r="Q94" s="83">
        <v>0.85159466784744786</v>
      </c>
    </row>
    <row r="95" spans="1:17" s="21" customFormat="1" ht="15" customHeight="1" x14ac:dyDescent="0.25">
      <c r="A95" s="65"/>
      <c r="B95" s="103" t="s">
        <v>41</v>
      </c>
      <c r="C95" s="9" t="e">
        <f>SUM(#REF!)</f>
        <v>#REF!</v>
      </c>
      <c r="D95" s="10" t="e">
        <f>SUM(#REF!)</f>
        <v>#REF!</v>
      </c>
      <c r="E95" s="11" t="e">
        <f>SUM(#REF!)</f>
        <v>#REF!</v>
      </c>
      <c r="F95" s="10" t="e">
        <f>SUM(#REF!)</f>
        <v>#REF!</v>
      </c>
      <c r="G95" s="11" t="e">
        <f>SUM(#REF!)</f>
        <v>#REF!</v>
      </c>
      <c r="H95" s="10" t="e">
        <f>SUM(#REF!)</f>
        <v>#REF!</v>
      </c>
      <c r="I95" s="11" t="e">
        <f>SUM(#REF!)</f>
        <v>#REF!</v>
      </c>
      <c r="J95" s="10" t="e">
        <f>SUM(#REF!)</f>
        <v>#REF!</v>
      </c>
      <c r="K95" s="11" t="e">
        <f>SUM(#REF!)</f>
        <v>#REF!</v>
      </c>
      <c r="L95" s="10" t="e">
        <f>SUM(#REF!)</f>
        <v>#REF!</v>
      </c>
      <c r="M95" s="11" t="e">
        <f>SUM(#REF!)</f>
        <v>#REF!</v>
      </c>
      <c r="N95" s="11" t="e">
        <f>SUM(#REF!)</f>
        <v>#REF!</v>
      </c>
      <c r="O95" s="11">
        <v>12950700.67</v>
      </c>
      <c r="P95" s="11">
        <v>11686172.939999999</v>
      </c>
      <c r="Q95" s="12">
        <v>0.90235835402101061</v>
      </c>
    </row>
    <row r="96" spans="1:17" s="21" customFormat="1" ht="15" customHeight="1" x14ac:dyDescent="0.25">
      <c r="A96" s="65"/>
      <c r="B96" s="103" t="s">
        <v>48</v>
      </c>
      <c r="C96" s="9" t="e">
        <f>#REF!</f>
        <v>#REF!</v>
      </c>
      <c r="D96" s="10" t="e">
        <f>#REF!</f>
        <v>#REF!</v>
      </c>
      <c r="E96" s="11" t="e">
        <f>#REF!</f>
        <v>#REF!</v>
      </c>
      <c r="F96" s="10" t="e">
        <f>#REF!</f>
        <v>#REF!</v>
      </c>
      <c r="G96" s="11" t="e">
        <f>#REF!</f>
        <v>#REF!</v>
      </c>
      <c r="H96" s="10" t="e">
        <f>#REF!</f>
        <v>#REF!</v>
      </c>
      <c r="I96" s="11" t="e">
        <f>#REF!</f>
        <v>#REF!</v>
      </c>
      <c r="J96" s="10" t="e">
        <f>#REF!</f>
        <v>#REF!</v>
      </c>
      <c r="K96" s="11" t="e">
        <f>#REF!</f>
        <v>#REF!</v>
      </c>
      <c r="L96" s="10" t="e">
        <f>#REF!</f>
        <v>#REF!</v>
      </c>
      <c r="M96" s="11" t="e">
        <f>#REF!</f>
        <v>#REF!</v>
      </c>
      <c r="N96" s="11" t="e">
        <f>#REF!</f>
        <v>#REF!</v>
      </c>
      <c r="O96" s="11">
        <v>128723222.47</v>
      </c>
      <c r="P96" s="11">
        <v>108728284.48999999</v>
      </c>
      <c r="Q96" s="12">
        <v>0.84466720459348366</v>
      </c>
    </row>
    <row r="97" spans="1:17" s="21" customFormat="1" ht="15" customHeight="1" x14ac:dyDescent="0.25">
      <c r="A97" s="65"/>
      <c r="B97" s="103" t="s">
        <v>49</v>
      </c>
      <c r="C97" s="9" t="e">
        <f>SUM(#REF!)</f>
        <v>#REF!</v>
      </c>
      <c r="D97" s="10" t="e">
        <f>SUM(#REF!)</f>
        <v>#REF!</v>
      </c>
      <c r="E97" s="11" t="e">
        <f>SUM(#REF!)</f>
        <v>#REF!</v>
      </c>
      <c r="F97" s="10" t="e">
        <f>SUM(#REF!)</f>
        <v>#REF!</v>
      </c>
      <c r="G97" s="11" t="e">
        <f>SUM(#REF!)</f>
        <v>#REF!</v>
      </c>
      <c r="H97" s="10" t="e">
        <f>SUM(#REF!)</f>
        <v>#REF!</v>
      </c>
      <c r="I97" s="11" t="e">
        <f>SUM(#REF!)</f>
        <v>#REF!</v>
      </c>
      <c r="J97" s="10" t="e">
        <f>SUM(#REF!)</f>
        <v>#REF!</v>
      </c>
      <c r="K97" s="11" t="e">
        <f>SUM(#REF!)</f>
        <v>#REF!</v>
      </c>
      <c r="L97" s="10" t="e">
        <f>SUM(#REF!)</f>
        <v>#REF!</v>
      </c>
      <c r="M97" s="11" t="e">
        <f>SUM(#REF!)</f>
        <v>#REF!</v>
      </c>
      <c r="N97" s="11" t="e">
        <f>SUM(#REF!)</f>
        <v>#REF!</v>
      </c>
      <c r="O97" s="11">
        <v>2018394.68</v>
      </c>
      <c r="P97" s="11">
        <v>2018394.68</v>
      </c>
      <c r="Q97" s="12">
        <v>1</v>
      </c>
    </row>
    <row r="98" spans="1:17" s="21" customFormat="1" ht="15" customHeight="1" x14ac:dyDescent="0.25">
      <c r="A98" s="65"/>
      <c r="B98" s="103" t="s">
        <v>42</v>
      </c>
      <c r="C98" s="9" t="e">
        <f>SUM(#REF!)</f>
        <v>#REF!</v>
      </c>
      <c r="D98" s="10" t="e">
        <f>SUM(#REF!)</f>
        <v>#REF!</v>
      </c>
      <c r="E98" s="11" t="e">
        <f>SUM(#REF!)</f>
        <v>#REF!</v>
      </c>
      <c r="F98" s="10" t="e">
        <f>SUM(#REF!)</f>
        <v>#REF!</v>
      </c>
      <c r="G98" s="11" t="e">
        <f>SUM(#REF!)</f>
        <v>#REF!</v>
      </c>
      <c r="H98" s="10" t="e">
        <f>SUM(#REF!)</f>
        <v>#REF!</v>
      </c>
      <c r="I98" s="11" t="e">
        <f>SUM(#REF!)</f>
        <v>#REF!</v>
      </c>
      <c r="J98" s="10" t="e">
        <f>SUM(#REF!)</f>
        <v>#REF!</v>
      </c>
      <c r="K98" s="11" t="e">
        <f>SUM(#REF!)</f>
        <v>#REF!</v>
      </c>
      <c r="L98" s="10" t="e">
        <f>SUM(#REF!)</f>
        <v>#REF!</v>
      </c>
      <c r="M98" s="11" t="e">
        <f>SUM(#REF!)</f>
        <v>#REF!</v>
      </c>
      <c r="N98" s="11" t="e">
        <f>SUM(#REF!)</f>
        <v>#REF!</v>
      </c>
      <c r="O98" s="11">
        <v>2862158.3200000003</v>
      </c>
      <c r="P98" s="11">
        <v>2372158.3200000003</v>
      </c>
      <c r="Q98" s="12">
        <v>0.8288005256117349</v>
      </c>
    </row>
    <row r="99" spans="1:17" s="19" customFormat="1" ht="15" customHeight="1" x14ac:dyDescent="0.25">
      <c r="A99" s="30"/>
      <c r="B99" s="91" t="s">
        <v>145</v>
      </c>
      <c r="C99" s="142" t="e">
        <f t="shared" ref="C99:N99" si="22">C100+C101+C102+C103+C104+C105</f>
        <v>#REF!</v>
      </c>
      <c r="D99" s="143" t="e">
        <f t="shared" si="22"/>
        <v>#REF!</v>
      </c>
      <c r="E99" s="82" t="e">
        <f t="shared" si="22"/>
        <v>#REF!</v>
      </c>
      <c r="F99" s="143" t="e">
        <f t="shared" si="22"/>
        <v>#REF!</v>
      </c>
      <c r="G99" s="82" t="e">
        <f t="shared" si="22"/>
        <v>#REF!</v>
      </c>
      <c r="H99" s="143" t="e">
        <f t="shared" si="22"/>
        <v>#REF!</v>
      </c>
      <c r="I99" s="82" t="e">
        <f t="shared" si="22"/>
        <v>#REF!</v>
      </c>
      <c r="J99" s="143" t="e">
        <f t="shared" si="22"/>
        <v>#REF!</v>
      </c>
      <c r="K99" s="82" t="e">
        <f t="shared" si="22"/>
        <v>#REF!</v>
      </c>
      <c r="L99" s="143" t="e">
        <f t="shared" si="22"/>
        <v>#REF!</v>
      </c>
      <c r="M99" s="82" t="e">
        <f t="shared" si="22"/>
        <v>#REF!</v>
      </c>
      <c r="N99" s="82" t="e">
        <f t="shared" si="22"/>
        <v>#REF!</v>
      </c>
      <c r="O99" s="82">
        <v>28840714.98</v>
      </c>
      <c r="P99" s="82">
        <v>25146025.699999999</v>
      </c>
      <c r="Q99" s="83">
        <v>0.87189328411025402</v>
      </c>
    </row>
    <row r="100" spans="1:17" s="21" customFormat="1" ht="15" customHeight="1" x14ac:dyDescent="0.25">
      <c r="A100" s="65"/>
      <c r="B100" s="103" t="s">
        <v>41</v>
      </c>
      <c r="C100" s="9" t="e">
        <f>#REF!</f>
        <v>#REF!</v>
      </c>
      <c r="D100" s="10" t="e">
        <f>#REF!</f>
        <v>#REF!</v>
      </c>
      <c r="E100" s="11" t="e">
        <f>#REF!</f>
        <v>#REF!</v>
      </c>
      <c r="F100" s="10" t="e">
        <f>#REF!</f>
        <v>#REF!</v>
      </c>
      <c r="G100" s="11" t="e">
        <f>#REF!</f>
        <v>#REF!</v>
      </c>
      <c r="H100" s="10" t="e">
        <f>#REF!</f>
        <v>#REF!</v>
      </c>
      <c r="I100" s="11" t="e">
        <f>#REF!</f>
        <v>#REF!</v>
      </c>
      <c r="J100" s="10" t="e">
        <f>#REF!</f>
        <v>#REF!</v>
      </c>
      <c r="K100" s="11" t="e">
        <f>#REF!</f>
        <v>#REF!</v>
      </c>
      <c r="L100" s="10" t="e">
        <f>#REF!</f>
        <v>#REF!</v>
      </c>
      <c r="M100" s="11" t="e">
        <f>#REF!</f>
        <v>#REF!</v>
      </c>
      <c r="N100" s="11" t="e">
        <f>#REF!</f>
        <v>#REF!</v>
      </c>
      <c r="O100" s="11">
        <v>362899.97</v>
      </c>
      <c r="P100" s="11">
        <v>362899.97</v>
      </c>
      <c r="Q100" s="12">
        <v>1</v>
      </c>
    </row>
    <row r="101" spans="1:17" s="21" customFormat="1" ht="15" customHeight="1" x14ac:dyDescent="0.25">
      <c r="A101" s="65"/>
      <c r="B101" s="103" t="s">
        <v>48</v>
      </c>
      <c r="C101" s="9" t="e">
        <f>#REF!</f>
        <v>#REF!</v>
      </c>
      <c r="D101" s="10" t="e">
        <f>#REF!</f>
        <v>#REF!</v>
      </c>
      <c r="E101" s="11" t="e">
        <f>#REF!</f>
        <v>#REF!</v>
      </c>
      <c r="F101" s="10" t="e">
        <f>#REF!</f>
        <v>#REF!</v>
      </c>
      <c r="G101" s="11" t="e">
        <f>#REF!</f>
        <v>#REF!</v>
      </c>
      <c r="H101" s="10" t="e">
        <f>#REF!</f>
        <v>#REF!</v>
      </c>
      <c r="I101" s="11" t="e">
        <f>#REF!</f>
        <v>#REF!</v>
      </c>
      <c r="J101" s="10" t="e">
        <f>#REF!</f>
        <v>#REF!</v>
      </c>
      <c r="K101" s="11" t="e">
        <f>#REF!</f>
        <v>#REF!</v>
      </c>
      <c r="L101" s="10" t="e">
        <f>#REF!</f>
        <v>#REF!</v>
      </c>
      <c r="M101" s="11" t="e">
        <f>#REF!</f>
        <v>#REF!</v>
      </c>
      <c r="N101" s="11" t="e">
        <f>#REF!</f>
        <v>#REF!</v>
      </c>
      <c r="O101" s="11">
        <v>6764506.0300000003</v>
      </c>
      <c r="P101" s="11">
        <v>5137941.17</v>
      </c>
      <c r="Q101" s="12">
        <v>0.75954417768476723</v>
      </c>
    </row>
    <row r="102" spans="1:17" s="21" customFormat="1" ht="15" customHeight="1" x14ac:dyDescent="0.25">
      <c r="A102" s="65"/>
      <c r="B102" s="103" t="s">
        <v>50</v>
      </c>
      <c r="C102" s="9" t="e">
        <f>#REF!</f>
        <v>#REF!</v>
      </c>
      <c r="D102" s="10" t="e">
        <f>#REF!</f>
        <v>#REF!</v>
      </c>
      <c r="E102" s="11" t="e">
        <f>#REF!</f>
        <v>#REF!</v>
      </c>
      <c r="F102" s="10" t="e">
        <f>#REF!</f>
        <v>#REF!</v>
      </c>
      <c r="G102" s="11" t="e">
        <f>#REF!</f>
        <v>#REF!</v>
      </c>
      <c r="H102" s="10" t="e">
        <f>#REF!</f>
        <v>#REF!</v>
      </c>
      <c r="I102" s="11" t="e">
        <f>#REF!</f>
        <v>#REF!</v>
      </c>
      <c r="J102" s="10" t="e">
        <f>#REF!</f>
        <v>#REF!</v>
      </c>
      <c r="K102" s="11" t="e">
        <f>#REF!</f>
        <v>#REF!</v>
      </c>
      <c r="L102" s="10" t="e">
        <f>#REF!</f>
        <v>#REF!</v>
      </c>
      <c r="M102" s="11" t="e">
        <f>#REF!</f>
        <v>#REF!</v>
      </c>
      <c r="N102" s="11" t="e">
        <f>#REF!</f>
        <v>#REF!</v>
      </c>
      <c r="O102" s="11">
        <v>8854665.5500000007</v>
      </c>
      <c r="P102" s="11">
        <v>7233500.2000000002</v>
      </c>
      <c r="Q102" s="12">
        <v>0.81691399400172715</v>
      </c>
    </row>
    <row r="103" spans="1:17" s="21" customFormat="1" ht="15" customHeight="1" x14ac:dyDescent="0.25">
      <c r="A103" s="65"/>
      <c r="B103" s="103" t="s">
        <v>51</v>
      </c>
      <c r="C103" s="9" t="e">
        <f>#REF!+#REF!</f>
        <v>#REF!</v>
      </c>
      <c r="D103" s="10" t="e">
        <f>#REF!+#REF!</f>
        <v>#REF!</v>
      </c>
      <c r="E103" s="11" t="e">
        <f>#REF!+#REF!</f>
        <v>#REF!</v>
      </c>
      <c r="F103" s="10" t="e">
        <f>#REF!+#REF!</f>
        <v>#REF!</v>
      </c>
      <c r="G103" s="11" t="e">
        <f>#REF!+#REF!</f>
        <v>#REF!</v>
      </c>
      <c r="H103" s="10" t="e">
        <f>#REF!+#REF!</f>
        <v>#REF!</v>
      </c>
      <c r="I103" s="11" t="e">
        <f>#REF!+#REF!</f>
        <v>#REF!</v>
      </c>
      <c r="J103" s="10" t="e">
        <f>#REF!+#REF!</f>
        <v>#REF!</v>
      </c>
      <c r="K103" s="11" t="e">
        <f>#REF!+#REF!</f>
        <v>#REF!</v>
      </c>
      <c r="L103" s="10" t="e">
        <f>#REF!+#REF!</f>
        <v>#REF!</v>
      </c>
      <c r="M103" s="11" t="e">
        <f>#REF!+#REF!</f>
        <v>#REF!</v>
      </c>
      <c r="N103" s="11" t="e">
        <f>#REF!+#REF!</f>
        <v>#REF!</v>
      </c>
      <c r="O103" s="11">
        <v>331640</v>
      </c>
      <c r="P103" s="11">
        <v>311640</v>
      </c>
      <c r="Q103" s="12">
        <v>0.93969364371004704</v>
      </c>
    </row>
    <row r="104" spans="1:17" s="21" customFormat="1" ht="15" customHeight="1" x14ac:dyDescent="0.25">
      <c r="A104" s="65"/>
      <c r="B104" s="103" t="s">
        <v>52</v>
      </c>
      <c r="C104" s="9" t="e">
        <f>#REF!</f>
        <v>#REF!</v>
      </c>
      <c r="D104" s="10" t="e">
        <f>#REF!</f>
        <v>#REF!</v>
      </c>
      <c r="E104" s="11" t="e">
        <f>#REF!</f>
        <v>#REF!</v>
      </c>
      <c r="F104" s="10" t="e">
        <f>#REF!</f>
        <v>#REF!</v>
      </c>
      <c r="G104" s="11" t="e">
        <f>#REF!</f>
        <v>#REF!</v>
      </c>
      <c r="H104" s="10" t="e">
        <f>#REF!</f>
        <v>#REF!</v>
      </c>
      <c r="I104" s="11" t="e">
        <f>#REF!</f>
        <v>#REF!</v>
      </c>
      <c r="J104" s="10" t="e">
        <f>#REF!</f>
        <v>#REF!</v>
      </c>
      <c r="K104" s="11" t="e">
        <f>#REF!</f>
        <v>#REF!</v>
      </c>
      <c r="L104" s="10" t="e">
        <f>#REF!</f>
        <v>#REF!</v>
      </c>
      <c r="M104" s="11" t="e">
        <f>#REF!</f>
        <v>#REF!</v>
      </c>
      <c r="N104" s="11" t="e">
        <f>#REF!</f>
        <v>#REF!</v>
      </c>
      <c r="O104" s="11">
        <v>2404832</v>
      </c>
      <c r="P104" s="11">
        <v>1996832</v>
      </c>
      <c r="Q104" s="12">
        <v>0.83034157895437188</v>
      </c>
    </row>
    <row r="105" spans="1:17" s="21" customFormat="1" ht="15" customHeight="1" x14ac:dyDescent="0.25">
      <c r="A105" s="65"/>
      <c r="B105" s="103" t="s">
        <v>53</v>
      </c>
      <c r="C105" s="9" t="e">
        <f>#REF!</f>
        <v>#REF!</v>
      </c>
      <c r="D105" s="10" t="e">
        <f>#REF!</f>
        <v>#REF!</v>
      </c>
      <c r="E105" s="11" t="e">
        <f>#REF!</f>
        <v>#REF!</v>
      </c>
      <c r="F105" s="10" t="e">
        <f>#REF!</f>
        <v>#REF!</v>
      </c>
      <c r="G105" s="11" t="e">
        <f>#REF!</f>
        <v>#REF!</v>
      </c>
      <c r="H105" s="10" t="e">
        <f>#REF!</f>
        <v>#REF!</v>
      </c>
      <c r="I105" s="11" t="e">
        <f>#REF!</f>
        <v>#REF!</v>
      </c>
      <c r="J105" s="10" t="e">
        <f>#REF!</f>
        <v>#REF!</v>
      </c>
      <c r="K105" s="11" t="e">
        <f>#REF!</f>
        <v>#REF!</v>
      </c>
      <c r="L105" s="10" t="e">
        <f>#REF!</f>
        <v>#REF!</v>
      </c>
      <c r="M105" s="11" t="e">
        <f>#REF!</f>
        <v>#REF!</v>
      </c>
      <c r="N105" s="11" t="e">
        <f>#REF!+#REF!</f>
        <v>#REF!</v>
      </c>
      <c r="O105" s="11">
        <v>10122171.43</v>
      </c>
      <c r="P105" s="11">
        <v>10103212.359999999</v>
      </c>
      <c r="Q105" s="12">
        <v>0.9981269760020256</v>
      </c>
    </row>
    <row r="106" spans="1:17" s="19" customFormat="1" ht="30" customHeight="1" x14ac:dyDescent="0.25">
      <c r="A106" s="30"/>
      <c r="B106" s="91" t="s">
        <v>144</v>
      </c>
      <c r="C106" s="142" t="e">
        <f>C107+C108+C109+C110+C111+#REF!+C112+#REF!</f>
        <v>#REF!</v>
      </c>
      <c r="D106" s="143" t="e">
        <f>D107+D108+D109+D110+D111+#REF!+D112+#REF!</f>
        <v>#REF!</v>
      </c>
      <c r="E106" s="82" t="e">
        <f>E107+E108+E109+E110+E111+#REF!+E112+#REF!</f>
        <v>#REF!</v>
      </c>
      <c r="F106" s="143" t="e">
        <f>F107+F108+F109+F110+F111+#REF!+F112+#REF!</f>
        <v>#REF!</v>
      </c>
      <c r="G106" s="82" t="e">
        <f>G107+G108+G109+G110+G111+#REF!+G112+#REF!</f>
        <v>#REF!</v>
      </c>
      <c r="H106" s="143" t="e">
        <f>H107+H108+H109+H110+H111+#REF!+H112+#REF!</f>
        <v>#REF!</v>
      </c>
      <c r="I106" s="82" t="e">
        <f>I107+I108+I109+I110+I111+#REF!+I112+#REF!</f>
        <v>#REF!</v>
      </c>
      <c r="J106" s="143" t="e">
        <f>J107+J108+J109+J110+J111+#REF!+J112+#REF!</f>
        <v>#REF!</v>
      </c>
      <c r="K106" s="82" t="e">
        <f>K107+K108+K109+K110+K111+#REF!+K112+#REF!</f>
        <v>#REF!</v>
      </c>
      <c r="L106" s="143" t="e">
        <f>L107+L108+L109+L110+L111+#REF!+L112+#REF!</f>
        <v>#REF!</v>
      </c>
      <c r="M106" s="82" t="e">
        <f>M107+M108+M109+M110+M111+#REF!+M112+#REF!</f>
        <v>#REF!</v>
      </c>
      <c r="N106" s="82" t="e">
        <f>N107+N108+N109+N110+N111+#REF!+N112+#REF!</f>
        <v>#REF!</v>
      </c>
      <c r="O106" s="82">
        <v>184914539.44999999</v>
      </c>
      <c r="P106" s="82">
        <v>137999055.38999999</v>
      </c>
      <c r="Q106" s="83">
        <v>0.74628558576549509</v>
      </c>
    </row>
    <row r="107" spans="1:17" s="21" customFormat="1" ht="30" customHeight="1" x14ac:dyDescent="0.25">
      <c r="A107" s="65"/>
      <c r="B107" s="103" t="s">
        <v>34</v>
      </c>
      <c r="C107" s="9" t="e">
        <f>#REF!</f>
        <v>#REF!</v>
      </c>
      <c r="D107" s="10" t="e">
        <f>#REF!</f>
        <v>#REF!</v>
      </c>
      <c r="E107" s="11" t="e">
        <f>#REF!</f>
        <v>#REF!</v>
      </c>
      <c r="F107" s="10" t="e">
        <f>#REF!</f>
        <v>#REF!</v>
      </c>
      <c r="G107" s="11" t="e">
        <f>#REF!</f>
        <v>#REF!</v>
      </c>
      <c r="H107" s="10" t="e">
        <f>#REF!</f>
        <v>#REF!</v>
      </c>
      <c r="I107" s="11" t="e">
        <f>#REF!</f>
        <v>#REF!</v>
      </c>
      <c r="J107" s="10" t="e">
        <f>#REF!</f>
        <v>#REF!</v>
      </c>
      <c r="K107" s="11" t="e">
        <f>#REF!</f>
        <v>#REF!</v>
      </c>
      <c r="L107" s="10" t="e">
        <f>#REF!</f>
        <v>#REF!</v>
      </c>
      <c r="M107" s="11" t="e">
        <f>#REF!</f>
        <v>#REF!</v>
      </c>
      <c r="N107" s="11" t="e">
        <f>#REF!</f>
        <v>#REF!</v>
      </c>
      <c r="O107" s="11">
        <v>41392008.25</v>
      </c>
      <c r="P107" s="11">
        <v>31524592.489999998</v>
      </c>
      <c r="Q107" s="12">
        <v>0.76161060607635533</v>
      </c>
    </row>
    <row r="108" spans="1:17" s="21" customFormat="1" ht="15" customHeight="1" x14ac:dyDescent="0.25">
      <c r="A108" s="65"/>
      <c r="B108" s="103" t="s">
        <v>54</v>
      </c>
      <c r="C108" s="9" t="e">
        <f>#REF!</f>
        <v>#REF!</v>
      </c>
      <c r="D108" s="10" t="e">
        <f>#REF!</f>
        <v>#REF!</v>
      </c>
      <c r="E108" s="11" t="e">
        <f>#REF!</f>
        <v>#REF!</v>
      </c>
      <c r="F108" s="10" t="e">
        <f>#REF!</f>
        <v>#REF!</v>
      </c>
      <c r="G108" s="11" t="e">
        <f>#REF!</f>
        <v>#REF!</v>
      </c>
      <c r="H108" s="10" t="e">
        <f>#REF!</f>
        <v>#REF!</v>
      </c>
      <c r="I108" s="11" t="e">
        <f>#REF!</f>
        <v>#REF!</v>
      </c>
      <c r="J108" s="10" t="e">
        <f>#REF!</f>
        <v>#REF!</v>
      </c>
      <c r="K108" s="11" t="e">
        <f>#REF!</f>
        <v>#REF!</v>
      </c>
      <c r="L108" s="10" t="e">
        <f>#REF!</f>
        <v>#REF!</v>
      </c>
      <c r="M108" s="11" t="e">
        <f>#REF!</f>
        <v>#REF!</v>
      </c>
      <c r="N108" s="11" t="e">
        <f>#REF!</f>
        <v>#REF!</v>
      </c>
      <c r="O108" s="11">
        <v>12368722.52</v>
      </c>
      <c r="P108" s="11">
        <v>7174518.5800000001</v>
      </c>
      <c r="Q108" s="12">
        <v>0.5800533214646002</v>
      </c>
    </row>
    <row r="109" spans="1:17" s="21" customFormat="1" ht="30" customHeight="1" x14ac:dyDescent="0.25">
      <c r="A109" s="65"/>
      <c r="B109" s="103" t="s">
        <v>45</v>
      </c>
      <c r="C109" s="9" t="e">
        <f>#REF!</f>
        <v>#REF!</v>
      </c>
      <c r="D109" s="10" t="e">
        <f>#REF!</f>
        <v>#REF!</v>
      </c>
      <c r="E109" s="11" t="e">
        <f>#REF!</f>
        <v>#REF!</v>
      </c>
      <c r="F109" s="10" t="e">
        <f>#REF!</f>
        <v>#REF!</v>
      </c>
      <c r="G109" s="11" t="e">
        <f>#REF!</f>
        <v>#REF!</v>
      </c>
      <c r="H109" s="10" t="e">
        <f>#REF!</f>
        <v>#REF!</v>
      </c>
      <c r="I109" s="11" t="e">
        <f>#REF!</f>
        <v>#REF!</v>
      </c>
      <c r="J109" s="10" t="e">
        <f>#REF!</f>
        <v>#REF!</v>
      </c>
      <c r="K109" s="11" t="e">
        <f>#REF!</f>
        <v>#REF!</v>
      </c>
      <c r="L109" s="10" t="e">
        <f>#REF!</f>
        <v>#REF!</v>
      </c>
      <c r="M109" s="11" t="e">
        <f>#REF!</f>
        <v>#REF!</v>
      </c>
      <c r="N109" s="11" t="e">
        <f>#REF!</f>
        <v>#REF!</v>
      </c>
      <c r="O109" s="11">
        <v>126625955.68000001</v>
      </c>
      <c r="P109" s="11">
        <v>98421091.319999993</v>
      </c>
      <c r="Q109" s="12">
        <v>0.77725842850673277</v>
      </c>
    </row>
    <row r="110" spans="1:17" s="21" customFormat="1" ht="15" customHeight="1" x14ac:dyDescent="0.25">
      <c r="A110" s="65"/>
      <c r="B110" s="103" t="s">
        <v>51</v>
      </c>
      <c r="C110" s="9" t="e">
        <f>#REF!</f>
        <v>#REF!</v>
      </c>
      <c r="D110" s="10" t="e">
        <f>#REF!</f>
        <v>#REF!</v>
      </c>
      <c r="E110" s="11" t="e">
        <f>#REF!</f>
        <v>#REF!</v>
      </c>
      <c r="F110" s="10" t="e">
        <f>#REF!</f>
        <v>#REF!</v>
      </c>
      <c r="G110" s="11" t="e">
        <f>#REF!</f>
        <v>#REF!</v>
      </c>
      <c r="H110" s="10" t="e">
        <f>#REF!</f>
        <v>#REF!</v>
      </c>
      <c r="I110" s="11" t="e">
        <f>#REF!</f>
        <v>#REF!</v>
      </c>
      <c r="J110" s="10" t="e">
        <f>#REF!</f>
        <v>#REF!</v>
      </c>
      <c r="K110" s="11" t="e">
        <f>#REF!</f>
        <v>#REF!</v>
      </c>
      <c r="L110" s="10" t="e">
        <f>#REF!</f>
        <v>#REF!</v>
      </c>
      <c r="M110" s="11" t="e">
        <f>#REF!</f>
        <v>#REF!</v>
      </c>
      <c r="N110" s="11" t="e">
        <f>#REF!</f>
        <v>#REF!</v>
      </c>
      <c r="O110" s="11">
        <v>208080</v>
      </c>
      <c r="P110" s="11">
        <v>176880</v>
      </c>
      <c r="Q110" s="12">
        <v>0.85005767012687428</v>
      </c>
    </row>
    <row r="111" spans="1:17" s="21" customFormat="1" ht="30" customHeight="1" x14ac:dyDescent="0.25">
      <c r="A111" s="65"/>
      <c r="B111" s="103" t="s">
        <v>146</v>
      </c>
      <c r="C111" s="9" t="e">
        <f>#REF!</f>
        <v>#REF!</v>
      </c>
      <c r="D111" s="10" t="e">
        <f>#REF!</f>
        <v>#REF!</v>
      </c>
      <c r="E111" s="11" t="e">
        <f>#REF!</f>
        <v>#REF!</v>
      </c>
      <c r="F111" s="10" t="e">
        <f>#REF!</f>
        <v>#REF!</v>
      </c>
      <c r="G111" s="11" t="e">
        <f>#REF!</f>
        <v>#REF!</v>
      </c>
      <c r="H111" s="10" t="e">
        <f>#REF!</f>
        <v>#REF!</v>
      </c>
      <c r="I111" s="11" t="e">
        <f>#REF!</f>
        <v>#REF!</v>
      </c>
      <c r="J111" s="10" t="e">
        <f>#REF!</f>
        <v>#REF!</v>
      </c>
      <c r="K111" s="11" t="e">
        <f>#REF!</f>
        <v>#REF!</v>
      </c>
      <c r="L111" s="10" t="e">
        <f>#REF!</f>
        <v>#REF!</v>
      </c>
      <c r="M111" s="11" t="e">
        <f>#REF!</f>
        <v>#REF!</v>
      </c>
      <c r="N111" s="11" t="e">
        <f>#REF!</f>
        <v>#REF!</v>
      </c>
      <c r="O111" s="11">
        <v>1064773</v>
      </c>
      <c r="P111" s="11">
        <v>701973</v>
      </c>
      <c r="Q111" s="12">
        <v>0.6592700979457593</v>
      </c>
    </row>
    <row r="112" spans="1:17" s="21" customFormat="1" ht="15" customHeight="1" x14ac:dyDescent="0.25">
      <c r="A112" s="65"/>
      <c r="B112" s="103" t="s">
        <v>55</v>
      </c>
      <c r="C112" s="9" t="e">
        <f>#REF!</f>
        <v>#REF!</v>
      </c>
      <c r="D112" s="10" t="e">
        <f>#REF!</f>
        <v>#REF!</v>
      </c>
      <c r="E112" s="11" t="e">
        <f>#REF!</f>
        <v>#REF!</v>
      </c>
      <c r="F112" s="10" t="e">
        <f>#REF!</f>
        <v>#REF!</v>
      </c>
      <c r="G112" s="11" t="e">
        <f>#REF!</f>
        <v>#REF!</v>
      </c>
      <c r="H112" s="10" t="e">
        <f>#REF!</f>
        <v>#REF!</v>
      </c>
      <c r="I112" s="11" t="e">
        <f>#REF!</f>
        <v>#REF!</v>
      </c>
      <c r="J112" s="10" t="e">
        <f>#REF!</f>
        <v>#REF!</v>
      </c>
      <c r="K112" s="11" t="e">
        <f>#REF!</f>
        <v>#REF!</v>
      </c>
      <c r="L112" s="10" t="e">
        <f>#REF!</f>
        <v>#REF!</v>
      </c>
      <c r="M112" s="11" t="e">
        <f>#REF!</f>
        <v>#REF!</v>
      </c>
      <c r="N112" s="11" t="e">
        <f>#REF!</f>
        <v>#REF!</v>
      </c>
      <c r="O112" s="11">
        <v>3255000</v>
      </c>
      <c r="P112" s="11">
        <v>0</v>
      </c>
      <c r="Q112" s="12">
        <v>0</v>
      </c>
    </row>
    <row r="113" spans="1:17" s="19" customFormat="1" ht="30" customHeight="1" x14ac:dyDescent="0.25">
      <c r="A113" s="30"/>
      <c r="B113" s="91" t="s">
        <v>56</v>
      </c>
      <c r="C113" s="142" t="e">
        <f>C114</f>
        <v>#REF!</v>
      </c>
      <c r="D113" s="143" t="e">
        <f t="shared" ref="D113:N113" si="23">D114</f>
        <v>#REF!</v>
      </c>
      <c r="E113" s="82" t="e">
        <f t="shared" si="23"/>
        <v>#REF!</v>
      </c>
      <c r="F113" s="143" t="e">
        <f t="shared" si="23"/>
        <v>#REF!</v>
      </c>
      <c r="G113" s="82" t="e">
        <f t="shared" si="23"/>
        <v>#REF!</v>
      </c>
      <c r="H113" s="143" t="e">
        <f t="shared" si="23"/>
        <v>#REF!</v>
      </c>
      <c r="I113" s="82" t="e">
        <f t="shared" si="23"/>
        <v>#REF!</v>
      </c>
      <c r="J113" s="143" t="e">
        <f t="shared" si="23"/>
        <v>#REF!</v>
      </c>
      <c r="K113" s="82" t="e">
        <f t="shared" si="23"/>
        <v>#REF!</v>
      </c>
      <c r="L113" s="143" t="e">
        <f t="shared" si="23"/>
        <v>#REF!</v>
      </c>
      <c r="M113" s="82" t="e">
        <f t="shared" si="23"/>
        <v>#REF!</v>
      </c>
      <c r="N113" s="82" t="e">
        <f t="shared" si="23"/>
        <v>#REF!</v>
      </c>
      <c r="O113" s="82">
        <v>84547397.519999996</v>
      </c>
      <c r="P113" s="82">
        <v>45105312.210000001</v>
      </c>
      <c r="Q113" s="83">
        <v>0.53349143241612107</v>
      </c>
    </row>
    <row r="114" spans="1:17" s="21" customFormat="1" ht="30" customHeight="1" x14ac:dyDescent="0.25">
      <c r="A114" s="65"/>
      <c r="B114" s="103" t="s">
        <v>56</v>
      </c>
      <c r="C114" s="9" t="e">
        <f>SUM(#REF!)</f>
        <v>#REF!</v>
      </c>
      <c r="D114" s="10" t="e">
        <f>SUM(#REF!)</f>
        <v>#REF!</v>
      </c>
      <c r="E114" s="11" t="e">
        <f>SUM(#REF!)</f>
        <v>#REF!</v>
      </c>
      <c r="F114" s="10" t="e">
        <f>SUM(#REF!)</f>
        <v>#REF!</v>
      </c>
      <c r="G114" s="11" t="e">
        <f>SUM(#REF!)</f>
        <v>#REF!</v>
      </c>
      <c r="H114" s="10" t="e">
        <f>SUM(#REF!)</f>
        <v>#REF!</v>
      </c>
      <c r="I114" s="11" t="e">
        <f>SUM(#REF!)</f>
        <v>#REF!</v>
      </c>
      <c r="J114" s="10" t="e">
        <f>SUM(#REF!)</f>
        <v>#REF!</v>
      </c>
      <c r="K114" s="11" t="e">
        <f>SUM(#REF!)</f>
        <v>#REF!</v>
      </c>
      <c r="L114" s="10" t="e">
        <f>SUM(#REF!)</f>
        <v>#REF!</v>
      </c>
      <c r="M114" s="11" t="e">
        <f>SUM(#REF!)</f>
        <v>#REF!</v>
      </c>
      <c r="N114" s="11" t="e">
        <f>SUM(#REF!)</f>
        <v>#REF!</v>
      </c>
      <c r="O114" s="11">
        <v>84547397.519999996</v>
      </c>
      <c r="P114" s="11">
        <v>45105312.210000001</v>
      </c>
      <c r="Q114" s="12">
        <v>0.53349143241612107</v>
      </c>
    </row>
    <row r="115" spans="1:17" s="19" customFormat="1" ht="15" customHeight="1" x14ac:dyDescent="0.25">
      <c r="A115" s="30"/>
      <c r="B115" s="91" t="s">
        <v>31</v>
      </c>
      <c r="C115" s="142" t="e">
        <f>#REF!</f>
        <v>#REF!</v>
      </c>
      <c r="D115" s="143" t="e">
        <f>#REF!</f>
        <v>#REF!</v>
      </c>
      <c r="E115" s="82" t="e">
        <f>#REF!</f>
        <v>#REF!</v>
      </c>
      <c r="F115" s="143" t="e">
        <f>#REF!</f>
        <v>#REF!</v>
      </c>
      <c r="G115" s="82" t="e">
        <f t="shared" ref="G115" si="24">E115+F115</f>
        <v>#REF!</v>
      </c>
      <c r="H115" s="143" t="e">
        <f>#REF!</f>
        <v>#REF!</v>
      </c>
      <c r="I115" s="82" t="e">
        <f>#REF!</f>
        <v>#REF!</v>
      </c>
      <c r="J115" s="143" t="e">
        <f>#REF!</f>
        <v>#REF!</v>
      </c>
      <c r="K115" s="82" t="e">
        <f>#REF!</f>
        <v>#REF!</v>
      </c>
      <c r="L115" s="143" t="e">
        <f>#REF!</f>
        <v>#REF!</v>
      </c>
      <c r="M115" s="82" t="e">
        <f>#REF!</f>
        <v>#REF!</v>
      </c>
      <c r="N115" s="82" t="e">
        <f>#REF!</f>
        <v>#REF!</v>
      </c>
      <c r="O115" s="82">
        <v>47816227.599999994</v>
      </c>
      <c r="P115" s="82">
        <v>4971202</v>
      </c>
      <c r="Q115" s="83">
        <v>0.10396474689693004</v>
      </c>
    </row>
    <row r="116" spans="1:17" s="6" customFormat="1" ht="17.25" customHeight="1" thickBot="1" x14ac:dyDescent="0.3">
      <c r="A116" s="72"/>
      <c r="B116" s="103" t="s">
        <v>31</v>
      </c>
      <c r="C116" s="173"/>
      <c r="D116" s="172"/>
      <c r="E116" s="172"/>
      <c r="F116" s="172"/>
      <c r="G116" s="172"/>
      <c r="H116" s="172"/>
      <c r="I116" s="172"/>
      <c r="J116" s="172"/>
      <c r="K116" s="172"/>
      <c r="L116" s="172"/>
      <c r="M116" s="172"/>
      <c r="N116" s="15"/>
      <c r="O116" s="11">
        <v>47816227.599999994</v>
      </c>
      <c r="P116" s="11">
        <v>4971202</v>
      </c>
      <c r="Q116" s="12">
        <v>0.10396474689693004</v>
      </c>
    </row>
    <row r="117" spans="1:17" s="7" customFormat="1" ht="30" customHeight="1" thickBot="1" x14ac:dyDescent="0.3">
      <c r="A117" s="71">
        <v>6</v>
      </c>
      <c r="B117" s="74" t="s">
        <v>57</v>
      </c>
      <c r="C117" s="148" t="e">
        <f t="shared" ref="C117:N117" si="25">C118+C127+C130+C135+C137+C139</f>
        <v>#REF!</v>
      </c>
      <c r="D117" s="149" t="e">
        <f t="shared" si="25"/>
        <v>#REF!</v>
      </c>
      <c r="E117" s="87" t="e">
        <f t="shared" si="25"/>
        <v>#REF!</v>
      </c>
      <c r="F117" s="149" t="e">
        <f t="shared" si="25"/>
        <v>#REF!</v>
      </c>
      <c r="G117" s="87" t="e">
        <f t="shared" si="25"/>
        <v>#REF!</v>
      </c>
      <c r="H117" s="149" t="e">
        <f t="shared" si="25"/>
        <v>#REF!</v>
      </c>
      <c r="I117" s="87" t="e">
        <f t="shared" si="25"/>
        <v>#REF!</v>
      </c>
      <c r="J117" s="149" t="e">
        <f t="shared" si="25"/>
        <v>#REF!</v>
      </c>
      <c r="K117" s="87" t="e">
        <f t="shared" si="25"/>
        <v>#REF!</v>
      </c>
      <c r="L117" s="149" t="e">
        <f t="shared" si="25"/>
        <v>#REF!</v>
      </c>
      <c r="M117" s="87" t="e">
        <f t="shared" si="25"/>
        <v>#REF!</v>
      </c>
      <c r="N117" s="87" t="e">
        <f t="shared" si="25"/>
        <v>#REF!</v>
      </c>
      <c r="O117" s="87">
        <v>768427181.96000004</v>
      </c>
      <c r="P117" s="87">
        <v>559576764.8599999</v>
      </c>
      <c r="Q117" s="88">
        <v>0.72821052924326179</v>
      </c>
    </row>
    <row r="118" spans="1:17" s="13" customFormat="1" ht="30" customHeight="1" x14ac:dyDescent="0.25">
      <c r="A118" s="68"/>
      <c r="B118" s="81" t="s">
        <v>147</v>
      </c>
      <c r="C118" s="150" t="e">
        <f>C119+C120+C121+C122+C123+C124+#REF!+#REF!+C126</f>
        <v>#REF!</v>
      </c>
      <c r="D118" s="151" t="e">
        <f>D119+D120+D121+D122+D123+D124+#REF!+#REF!+D126</f>
        <v>#REF!</v>
      </c>
      <c r="E118" s="108" t="e">
        <f>E119+E120+E121+E122+E123+E124+#REF!+#REF!+E126</f>
        <v>#REF!</v>
      </c>
      <c r="F118" s="151" t="e">
        <f>F119+F120+F121+F122+F123+F124+#REF!+#REF!+F126</f>
        <v>#REF!</v>
      </c>
      <c r="G118" s="108" t="e">
        <f>G119+G120+G121+G122+G123+G124+#REF!+#REF!+G126</f>
        <v>#REF!</v>
      </c>
      <c r="H118" s="151" t="e">
        <f>H119+H120+H121+H122+H123+H124+#REF!+#REF!+H126</f>
        <v>#REF!</v>
      </c>
      <c r="I118" s="108" t="e">
        <f>I119+I120+I121+I122+I123+I124+#REF!+#REF!+I126</f>
        <v>#REF!</v>
      </c>
      <c r="J118" s="151" t="e">
        <f>J119+J120+J121+J122+J123+J124+#REF!+#REF!+J126</f>
        <v>#REF!</v>
      </c>
      <c r="K118" s="108" t="e">
        <f>K119+K120+K121+K122+K123+K124+#REF!+#REF!+K126</f>
        <v>#REF!</v>
      </c>
      <c r="L118" s="151" t="e">
        <f>L119+L120+L121+L122+L123+L124+#REF!+#REF!+L126</f>
        <v>#REF!</v>
      </c>
      <c r="M118" s="108" t="e">
        <f>M119+M120+M121+M122+M123+M124+#REF!+#REF!+M126</f>
        <v>#REF!</v>
      </c>
      <c r="N118" s="108" t="e">
        <f>N119+N120+N121+N122+N123+N124+#REF!+#REF!+N126</f>
        <v>#REF!</v>
      </c>
      <c r="O118" s="108">
        <v>671100990.50999999</v>
      </c>
      <c r="P118" s="108">
        <v>484378172.87</v>
      </c>
      <c r="Q118" s="109">
        <v>0.72176644010300017</v>
      </c>
    </row>
    <row r="119" spans="1:17" s="26" customFormat="1" ht="15" customHeight="1" x14ac:dyDescent="0.25">
      <c r="A119" s="66"/>
      <c r="B119" s="90" t="s">
        <v>58</v>
      </c>
      <c r="C119" s="160" t="e">
        <f>#REF!</f>
        <v>#REF!</v>
      </c>
      <c r="D119" s="160" t="e">
        <f>SUM(#REF!)</f>
        <v>#REF!</v>
      </c>
      <c r="E119" s="110" t="e">
        <f>SUM(#REF!)</f>
        <v>#REF!</v>
      </c>
      <c r="F119" s="160" t="e">
        <f>SUM(#REF!)</f>
        <v>#REF!</v>
      </c>
      <c r="G119" s="110" t="e">
        <f>SUM(#REF!)</f>
        <v>#REF!</v>
      </c>
      <c r="H119" s="160" t="e">
        <f>SUM(#REF!)</f>
        <v>#REF!</v>
      </c>
      <c r="I119" s="110" t="e">
        <f>SUM(#REF!)</f>
        <v>#REF!</v>
      </c>
      <c r="J119" s="160" t="e">
        <f>SUM(#REF!)</f>
        <v>#REF!</v>
      </c>
      <c r="K119" s="110" t="e">
        <f>SUM(#REF!)</f>
        <v>#REF!</v>
      </c>
      <c r="L119" s="160" t="e">
        <f>SUM(#REF!)</f>
        <v>#REF!</v>
      </c>
      <c r="M119" s="110" t="e">
        <f>SUM(#REF!)</f>
        <v>#REF!</v>
      </c>
      <c r="N119" s="110" t="e">
        <f>#REF!+#REF!</f>
        <v>#REF!</v>
      </c>
      <c r="O119" s="110">
        <v>265139429</v>
      </c>
      <c r="P119" s="110">
        <v>201454055.74000001</v>
      </c>
      <c r="Q119" s="111">
        <v>0.75980421508714957</v>
      </c>
    </row>
    <row r="120" spans="1:17" s="26" customFormat="1" ht="15" customHeight="1" x14ac:dyDescent="0.25">
      <c r="A120" s="66"/>
      <c r="B120" s="103" t="s">
        <v>59</v>
      </c>
      <c r="C120" s="152" t="e">
        <f>#REF!</f>
        <v>#REF!</v>
      </c>
      <c r="D120" s="152" t="e">
        <f>#REF!+#REF!</f>
        <v>#REF!</v>
      </c>
      <c r="E120" s="104" t="e">
        <f>#REF!+#REF!</f>
        <v>#REF!</v>
      </c>
      <c r="F120" s="152" t="e">
        <f>#REF!+#REF!</f>
        <v>#REF!</v>
      </c>
      <c r="G120" s="104" t="e">
        <f>#REF!+#REF!</f>
        <v>#REF!</v>
      </c>
      <c r="H120" s="152" t="e">
        <f>#REF!+#REF!</f>
        <v>#REF!</v>
      </c>
      <c r="I120" s="104" t="e">
        <f>#REF!+#REF!</f>
        <v>#REF!</v>
      </c>
      <c r="J120" s="152" t="e">
        <f>#REF!+#REF!</f>
        <v>#REF!</v>
      </c>
      <c r="K120" s="104" t="e">
        <f>#REF!+#REF!</f>
        <v>#REF!</v>
      </c>
      <c r="L120" s="152" t="e">
        <f>#REF!+#REF!</f>
        <v>#REF!</v>
      </c>
      <c r="M120" s="104" t="e">
        <f>#REF!+#REF!</f>
        <v>#REF!</v>
      </c>
      <c r="N120" s="104" t="e">
        <f>#REF!+#REF!</f>
        <v>#REF!</v>
      </c>
      <c r="O120" s="104">
        <v>113586244.76000001</v>
      </c>
      <c r="P120" s="104">
        <v>86198647.799999997</v>
      </c>
      <c r="Q120" s="112">
        <v>0.75888280294970456</v>
      </c>
    </row>
    <row r="121" spans="1:17" s="26" customFormat="1" ht="15" customHeight="1" x14ac:dyDescent="0.25">
      <c r="A121" s="66"/>
      <c r="B121" s="103" t="s">
        <v>60</v>
      </c>
      <c r="C121" s="152" t="e">
        <f>#REF!</f>
        <v>#REF!</v>
      </c>
      <c r="D121" s="152" t="e">
        <f>#REF!+#REF!</f>
        <v>#REF!</v>
      </c>
      <c r="E121" s="104" t="e">
        <f>#REF!+#REF!</f>
        <v>#REF!</v>
      </c>
      <c r="F121" s="152" t="e">
        <f>#REF!+#REF!</f>
        <v>#REF!</v>
      </c>
      <c r="G121" s="104" t="e">
        <f>#REF!+#REF!</f>
        <v>#REF!</v>
      </c>
      <c r="H121" s="152" t="e">
        <f>#REF!+#REF!</f>
        <v>#REF!</v>
      </c>
      <c r="I121" s="104" t="e">
        <f>#REF!+#REF!</f>
        <v>#REF!</v>
      </c>
      <c r="J121" s="152" t="e">
        <f>#REF!+#REF!</f>
        <v>#REF!</v>
      </c>
      <c r="K121" s="104" t="e">
        <f>#REF!+#REF!</f>
        <v>#REF!</v>
      </c>
      <c r="L121" s="152" t="e">
        <f>#REF!+#REF!</f>
        <v>#REF!</v>
      </c>
      <c r="M121" s="104" t="e">
        <f>#REF!+#REF!</f>
        <v>#REF!</v>
      </c>
      <c r="N121" s="104" t="e">
        <f>#REF!+#REF!</f>
        <v>#REF!</v>
      </c>
      <c r="O121" s="104">
        <v>75661806</v>
      </c>
      <c r="P121" s="104">
        <v>55185800.439999998</v>
      </c>
      <c r="Q121" s="112">
        <v>0.72937461260176628</v>
      </c>
    </row>
    <row r="122" spans="1:17" s="26" customFormat="1" ht="15" customHeight="1" x14ac:dyDescent="0.25">
      <c r="A122" s="66"/>
      <c r="B122" s="113" t="s">
        <v>61</v>
      </c>
      <c r="C122" s="161" t="e">
        <f>#REF!</f>
        <v>#REF!</v>
      </c>
      <c r="D122" s="162" t="e">
        <f>#REF!+#REF!</f>
        <v>#REF!</v>
      </c>
      <c r="E122" s="114" t="e">
        <f>#REF!+#REF!</f>
        <v>#REF!</v>
      </c>
      <c r="F122" s="162" t="e">
        <f>#REF!+#REF!</f>
        <v>#REF!</v>
      </c>
      <c r="G122" s="114" t="e">
        <f>#REF!+#REF!</f>
        <v>#REF!</v>
      </c>
      <c r="H122" s="162" t="e">
        <f>#REF!+#REF!</f>
        <v>#REF!</v>
      </c>
      <c r="I122" s="114" t="e">
        <f>#REF!+#REF!</f>
        <v>#REF!</v>
      </c>
      <c r="J122" s="162" t="e">
        <f>#REF!+#REF!</f>
        <v>#REF!</v>
      </c>
      <c r="K122" s="114" t="e">
        <f>#REF!+#REF!</f>
        <v>#REF!</v>
      </c>
      <c r="L122" s="162" t="e">
        <f>#REF!+#REF!</f>
        <v>#REF!</v>
      </c>
      <c r="M122" s="114" t="e">
        <f>#REF!+#REF!</f>
        <v>#REF!</v>
      </c>
      <c r="N122" s="114" t="e">
        <f>#REF!+#REF!</f>
        <v>#REF!</v>
      </c>
      <c r="O122" s="114">
        <v>159972899.34999999</v>
      </c>
      <c r="P122" s="114">
        <v>118286574.18000001</v>
      </c>
      <c r="Q122" s="115">
        <v>0.73941633026981834</v>
      </c>
    </row>
    <row r="123" spans="1:17" s="26" customFormat="1" ht="15" customHeight="1" x14ac:dyDescent="0.25">
      <c r="A123" s="66"/>
      <c r="B123" s="103" t="s">
        <v>62</v>
      </c>
      <c r="C123" s="152" t="e">
        <f>#REF!+#REF!</f>
        <v>#REF!</v>
      </c>
      <c r="D123" s="152" t="e">
        <f>#REF!+#REF!</f>
        <v>#REF!</v>
      </c>
      <c r="E123" s="104" t="e">
        <f>#REF!+#REF!</f>
        <v>#REF!</v>
      </c>
      <c r="F123" s="152" t="e">
        <f>#REF!+#REF!</f>
        <v>#REF!</v>
      </c>
      <c r="G123" s="104" t="e">
        <f>#REF!+#REF!</f>
        <v>#REF!</v>
      </c>
      <c r="H123" s="152" t="e">
        <f>#REF!+#REF!</f>
        <v>#REF!</v>
      </c>
      <c r="I123" s="104" t="e">
        <f>#REF!+#REF!</f>
        <v>#REF!</v>
      </c>
      <c r="J123" s="152" t="e">
        <f>#REF!+#REF!</f>
        <v>#REF!</v>
      </c>
      <c r="K123" s="104" t="e">
        <f>#REF!+#REF!</f>
        <v>#REF!</v>
      </c>
      <c r="L123" s="152" t="e">
        <f>#REF!+#REF!</f>
        <v>#REF!</v>
      </c>
      <c r="M123" s="104" t="e">
        <f>#REF!+#REF!</f>
        <v>#REF!</v>
      </c>
      <c r="N123" s="104" t="e">
        <f>#REF!+#REF!</f>
        <v>#REF!</v>
      </c>
      <c r="O123" s="104">
        <v>40416053.399999999</v>
      </c>
      <c r="P123" s="104">
        <v>21813256.710000001</v>
      </c>
      <c r="Q123" s="112">
        <v>0.5397176338350741</v>
      </c>
    </row>
    <row r="124" spans="1:17" s="26" customFormat="1" ht="15" customHeight="1" x14ac:dyDescent="0.25">
      <c r="A124" s="66"/>
      <c r="B124" s="90" t="s">
        <v>68</v>
      </c>
      <c r="C124" s="152" t="e">
        <f>SUM(#REF!)</f>
        <v>#REF!</v>
      </c>
      <c r="D124" s="152" t="e">
        <f>SUM(#REF!)</f>
        <v>#REF!</v>
      </c>
      <c r="E124" s="104" t="e">
        <f>SUM(#REF!)</f>
        <v>#REF!</v>
      </c>
      <c r="F124" s="152" t="e">
        <f>SUM(#REF!)</f>
        <v>#REF!</v>
      </c>
      <c r="G124" s="104" t="e">
        <f>SUM(#REF!)</f>
        <v>#REF!</v>
      </c>
      <c r="H124" s="152" t="e">
        <f>SUM(#REF!)</f>
        <v>#REF!</v>
      </c>
      <c r="I124" s="104" t="e">
        <f>SUM(#REF!)</f>
        <v>#REF!</v>
      </c>
      <c r="J124" s="152" t="e">
        <f>SUM(#REF!)</f>
        <v>#REF!</v>
      </c>
      <c r="K124" s="104" t="e">
        <f>SUM(#REF!)</f>
        <v>#REF!</v>
      </c>
      <c r="L124" s="152" t="e">
        <f>SUM(#REF!)</f>
        <v>#REF!</v>
      </c>
      <c r="M124" s="104" t="e">
        <f>SUM(#REF!)</f>
        <v>#REF!</v>
      </c>
      <c r="N124" s="104" t="e">
        <f>SUM(#REF!)</f>
        <v>#REF!</v>
      </c>
      <c r="O124" s="104">
        <v>1418796</v>
      </c>
      <c r="P124" s="104">
        <v>1418796</v>
      </c>
      <c r="Q124" s="112">
        <v>1</v>
      </c>
    </row>
    <row r="125" spans="1:17" s="6" customFormat="1" ht="45" customHeight="1" x14ac:dyDescent="0.25">
      <c r="A125" s="171"/>
      <c r="B125" s="90" t="s">
        <v>196</v>
      </c>
      <c r="C125" s="152"/>
      <c r="D125" s="152"/>
      <c r="E125" s="104"/>
      <c r="F125" s="152"/>
      <c r="G125" s="104"/>
      <c r="H125" s="152"/>
      <c r="I125" s="104"/>
      <c r="J125" s="152"/>
      <c r="K125" s="104"/>
      <c r="L125" s="152"/>
      <c r="M125" s="104"/>
      <c r="N125" s="104"/>
      <c r="O125" s="104">
        <v>12384720</v>
      </c>
      <c r="P125" s="104">
        <v>0</v>
      </c>
      <c r="Q125" s="112">
        <v>0</v>
      </c>
    </row>
    <row r="126" spans="1:17" s="26" customFormat="1" ht="15" customHeight="1" x14ac:dyDescent="0.25">
      <c r="A126" s="66"/>
      <c r="B126" s="90" t="s">
        <v>31</v>
      </c>
      <c r="C126" s="160" t="e">
        <f>SUM(#REF!)</f>
        <v>#REF!</v>
      </c>
      <c r="D126" s="163" t="e">
        <f>SUM(#REF!)</f>
        <v>#REF!</v>
      </c>
      <c r="E126" s="163" t="e">
        <f>SUM(#REF!)</f>
        <v>#REF!</v>
      </c>
      <c r="F126" s="163" t="e">
        <f>SUM(#REF!)</f>
        <v>#REF!</v>
      </c>
      <c r="G126" s="163" t="e">
        <f>SUM(#REF!)</f>
        <v>#REF!</v>
      </c>
      <c r="H126" s="163" t="e">
        <f>SUM(#REF!)</f>
        <v>#REF!</v>
      </c>
      <c r="I126" s="163" t="e">
        <f>SUM(#REF!)</f>
        <v>#REF!</v>
      </c>
      <c r="J126" s="163" t="e">
        <f>SUM(#REF!)</f>
        <v>#REF!</v>
      </c>
      <c r="K126" s="163" t="e">
        <f>SUM(#REF!)</f>
        <v>#REF!</v>
      </c>
      <c r="L126" s="163" t="e">
        <f>SUM(#REF!)</f>
        <v>#REF!</v>
      </c>
      <c r="M126" s="163" t="e">
        <f>SUM(#REF!)</f>
        <v>#REF!</v>
      </c>
      <c r="N126" s="110" t="e">
        <f>SUM(#REF!)</f>
        <v>#REF!</v>
      </c>
      <c r="O126" s="110">
        <v>2521042</v>
      </c>
      <c r="P126" s="110">
        <v>21042</v>
      </c>
      <c r="Q126" s="111">
        <v>8.3465487683267482E-3</v>
      </c>
    </row>
    <row r="127" spans="1:17" s="19" customFormat="1" ht="30" customHeight="1" x14ac:dyDescent="0.25">
      <c r="A127" s="68"/>
      <c r="B127" s="116" t="s">
        <v>148</v>
      </c>
      <c r="C127" s="147" t="e">
        <f t="shared" ref="C127:N127" si="26">C128+C129</f>
        <v>#REF!</v>
      </c>
      <c r="D127" s="147" t="e">
        <f t="shared" si="26"/>
        <v>#REF!</v>
      </c>
      <c r="E127" s="101" t="e">
        <f t="shared" si="26"/>
        <v>#REF!</v>
      </c>
      <c r="F127" s="147" t="e">
        <f t="shared" si="26"/>
        <v>#REF!</v>
      </c>
      <c r="G127" s="101" t="e">
        <f t="shared" si="26"/>
        <v>#REF!</v>
      </c>
      <c r="H127" s="147" t="e">
        <f t="shared" si="26"/>
        <v>#REF!</v>
      </c>
      <c r="I127" s="101" t="e">
        <f t="shared" si="26"/>
        <v>#REF!</v>
      </c>
      <c r="J127" s="147" t="e">
        <f t="shared" si="26"/>
        <v>#REF!</v>
      </c>
      <c r="K127" s="101" t="e">
        <f t="shared" si="26"/>
        <v>#REF!</v>
      </c>
      <c r="L127" s="147" t="e">
        <f t="shared" si="26"/>
        <v>#REF!</v>
      </c>
      <c r="M127" s="101" t="e">
        <f t="shared" si="26"/>
        <v>#REF!</v>
      </c>
      <c r="N127" s="101" t="e">
        <f t="shared" si="26"/>
        <v>#REF!</v>
      </c>
      <c r="O127" s="101">
        <v>59829721.380000003</v>
      </c>
      <c r="P127" s="101">
        <v>42937983.119999997</v>
      </c>
      <c r="Q127" s="117">
        <v>0.71766978233586409</v>
      </c>
    </row>
    <row r="128" spans="1:17" s="26" customFormat="1" ht="30" customHeight="1" x14ac:dyDescent="0.25">
      <c r="A128" s="66"/>
      <c r="B128" s="103" t="s">
        <v>45</v>
      </c>
      <c r="C128" s="152" t="e">
        <f>#REF!</f>
        <v>#REF!</v>
      </c>
      <c r="D128" s="152" t="e">
        <f>SUM(#REF!)</f>
        <v>#REF!</v>
      </c>
      <c r="E128" s="104" t="e">
        <f>SUM(#REF!)</f>
        <v>#REF!</v>
      </c>
      <c r="F128" s="152" t="e">
        <f>SUM(#REF!)</f>
        <v>#REF!</v>
      </c>
      <c r="G128" s="104" t="e">
        <f>SUM(#REF!)</f>
        <v>#REF!</v>
      </c>
      <c r="H128" s="152" t="e">
        <f>SUM(#REF!)</f>
        <v>#REF!</v>
      </c>
      <c r="I128" s="104" t="e">
        <f>SUM(#REF!)</f>
        <v>#REF!</v>
      </c>
      <c r="J128" s="152" t="e">
        <f>SUM(#REF!)</f>
        <v>#REF!</v>
      </c>
      <c r="K128" s="104" t="e">
        <f>SUM(#REF!)</f>
        <v>#REF!</v>
      </c>
      <c r="L128" s="152" t="e">
        <f>SUM(#REF!)</f>
        <v>#REF!</v>
      </c>
      <c r="M128" s="104" t="e">
        <f>SUM(#REF!)</f>
        <v>#REF!</v>
      </c>
      <c r="N128" s="104" t="e">
        <f>#REF!</f>
        <v>#REF!</v>
      </c>
      <c r="O128" s="104">
        <v>49829721.380000003</v>
      </c>
      <c r="P128" s="104">
        <v>36854858.119999997</v>
      </c>
      <c r="Q128" s="112">
        <v>0.73961597816182678</v>
      </c>
    </row>
    <row r="129" spans="1:17" s="26" customFormat="1" ht="30" customHeight="1" x14ac:dyDescent="0.25">
      <c r="A129" s="66"/>
      <c r="B129" s="103" t="s">
        <v>63</v>
      </c>
      <c r="C129" s="152" t="e">
        <f>SUM(#REF!)</f>
        <v>#REF!</v>
      </c>
      <c r="D129" s="152" t="e">
        <f>SUM(#REF!)</f>
        <v>#REF!</v>
      </c>
      <c r="E129" s="104" t="e">
        <f>SUM(#REF!)</f>
        <v>#REF!</v>
      </c>
      <c r="F129" s="152" t="e">
        <f>SUM(#REF!)</f>
        <v>#REF!</v>
      </c>
      <c r="G129" s="104" t="e">
        <f>SUM(#REF!)</f>
        <v>#REF!</v>
      </c>
      <c r="H129" s="152" t="e">
        <f>SUM(#REF!)</f>
        <v>#REF!</v>
      </c>
      <c r="I129" s="104" t="e">
        <f>SUM(#REF!)</f>
        <v>#REF!</v>
      </c>
      <c r="J129" s="152" t="e">
        <f>SUM(#REF!)</f>
        <v>#REF!</v>
      </c>
      <c r="K129" s="104" t="e">
        <f>SUM(#REF!)</f>
        <v>#REF!</v>
      </c>
      <c r="L129" s="152" t="e">
        <f>SUM(#REF!)</f>
        <v>#REF!</v>
      </c>
      <c r="M129" s="104" t="e">
        <f>SUM(#REF!)</f>
        <v>#REF!</v>
      </c>
      <c r="N129" s="104" t="e">
        <f>SUM(#REF!)</f>
        <v>#REF!</v>
      </c>
      <c r="O129" s="104">
        <v>10000000</v>
      </c>
      <c r="P129" s="104">
        <v>6083125</v>
      </c>
      <c r="Q129" s="112">
        <v>0.60831250000000003</v>
      </c>
    </row>
    <row r="130" spans="1:17" s="19" customFormat="1" ht="30" customHeight="1" x14ac:dyDescent="0.25">
      <c r="A130" s="68"/>
      <c r="B130" s="116" t="s">
        <v>149</v>
      </c>
      <c r="C130" s="147" t="e">
        <f t="shared" ref="C130:N130" si="27">C131+C132+C133+C134</f>
        <v>#REF!</v>
      </c>
      <c r="D130" s="147" t="e">
        <f t="shared" si="27"/>
        <v>#REF!</v>
      </c>
      <c r="E130" s="101" t="e">
        <f t="shared" si="27"/>
        <v>#REF!</v>
      </c>
      <c r="F130" s="147" t="e">
        <f t="shared" si="27"/>
        <v>#REF!</v>
      </c>
      <c r="G130" s="101" t="e">
        <f t="shared" si="27"/>
        <v>#REF!</v>
      </c>
      <c r="H130" s="147" t="e">
        <f t="shared" si="27"/>
        <v>#REF!</v>
      </c>
      <c r="I130" s="101" t="e">
        <f t="shared" si="27"/>
        <v>#REF!</v>
      </c>
      <c r="J130" s="147" t="e">
        <f t="shared" si="27"/>
        <v>#REF!</v>
      </c>
      <c r="K130" s="101" t="e">
        <f t="shared" si="27"/>
        <v>#REF!</v>
      </c>
      <c r="L130" s="147" t="e">
        <f t="shared" si="27"/>
        <v>#REF!</v>
      </c>
      <c r="M130" s="101" t="e">
        <f t="shared" si="27"/>
        <v>#REF!</v>
      </c>
      <c r="N130" s="101" t="e">
        <f t="shared" si="27"/>
        <v>#REF!</v>
      </c>
      <c r="O130" s="101">
        <v>2751360</v>
      </c>
      <c r="P130" s="101">
        <v>2609500</v>
      </c>
      <c r="Q130" s="117">
        <v>0.94844004419632477</v>
      </c>
    </row>
    <row r="131" spans="1:17" s="26" customFormat="1" ht="60" customHeight="1" x14ac:dyDescent="0.25">
      <c r="A131" s="66"/>
      <c r="B131" s="103" t="s">
        <v>64</v>
      </c>
      <c r="C131" s="152" t="e">
        <f>#REF!</f>
        <v>#REF!</v>
      </c>
      <c r="D131" s="152" t="e">
        <f>#REF!</f>
        <v>#REF!</v>
      </c>
      <c r="E131" s="104" t="e">
        <f>#REF!</f>
        <v>#REF!</v>
      </c>
      <c r="F131" s="152" t="e">
        <f>#REF!</f>
        <v>#REF!</v>
      </c>
      <c r="G131" s="104" t="e">
        <f>#REF!</f>
        <v>#REF!</v>
      </c>
      <c r="H131" s="152" t="e">
        <f>#REF!</f>
        <v>#REF!</v>
      </c>
      <c r="I131" s="104" t="e">
        <f>#REF!</f>
        <v>#REF!</v>
      </c>
      <c r="J131" s="152" t="e">
        <f>#REF!</f>
        <v>#REF!</v>
      </c>
      <c r="K131" s="104" t="e">
        <f>#REF!</f>
        <v>#REF!</v>
      </c>
      <c r="L131" s="152" t="e">
        <f>#REF!</f>
        <v>#REF!</v>
      </c>
      <c r="M131" s="104" t="e">
        <f>#REF!</f>
        <v>#REF!</v>
      </c>
      <c r="N131" s="104" t="e">
        <f>#REF!</f>
        <v>#REF!</v>
      </c>
      <c r="O131" s="104">
        <v>39600</v>
      </c>
      <c r="P131" s="104">
        <v>34200</v>
      </c>
      <c r="Q131" s="112">
        <v>0.86363636363636365</v>
      </c>
    </row>
    <row r="132" spans="1:17" s="26" customFormat="1" ht="15" customHeight="1" x14ac:dyDescent="0.25">
      <c r="A132" s="66"/>
      <c r="B132" s="103" t="s">
        <v>38</v>
      </c>
      <c r="C132" s="152" t="e">
        <f>#REF!</f>
        <v>#REF!</v>
      </c>
      <c r="D132" s="152" t="e">
        <f>#REF!</f>
        <v>#REF!</v>
      </c>
      <c r="E132" s="104" t="e">
        <f>#REF!</f>
        <v>#REF!</v>
      </c>
      <c r="F132" s="152" t="e">
        <f>#REF!</f>
        <v>#REF!</v>
      </c>
      <c r="G132" s="104" t="e">
        <f>#REF!</f>
        <v>#REF!</v>
      </c>
      <c r="H132" s="152" t="e">
        <f>#REF!</f>
        <v>#REF!</v>
      </c>
      <c r="I132" s="104" t="e">
        <f>#REF!</f>
        <v>#REF!</v>
      </c>
      <c r="J132" s="152" t="e">
        <f>#REF!</f>
        <v>#REF!</v>
      </c>
      <c r="K132" s="104" t="e">
        <f>#REF!</f>
        <v>#REF!</v>
      </c>
      <c r="L132" s="152" t="e">
        <f>#REF!</f>
        <v>#REF!</v>
      </c>
      <c r="M132" s="104" t="e">
        <f>#REF!</f>
        <v>#REF!</v>
      </c>
      <c r="N132" s="104" t="e">
        <f>#REF!</f>
        <v>#REF!</v>
      </c>
      <c r="O132" s="104">
        <v>164400</v>
      </c>
      <c r="P132" s="104">
        <v>127000</v>
      </c>
      <c r="Q132" s="112">
        <v>0.77250608272506083</v>
      </c>
    </row>
    <row r="133" spans="1:17" s="21" customFormat="1" ht="15" customHeight="1" x14ac:dyDescent="0.25">
      <c r="A133" s="66"/>
      <c r="B133" s="103" t="s">
        <v>55</v>
      </c>
      <c r="C133" s="152" t="e">
        <f>SUM(#REF!)</f>
        <v>#REF!</v>
      </c>
      <c r="D133" s="152" t="e">
        <f>SUM(#REF!)</f>
        <v>#REF!</v>
      </c>
      <c r="E133" s="104" t="e">
        <f>SUM(#REF!)</f>
        <v>#REF!</v>
      </c>
      <c r="F133" s="152" t="e">
        <f>SUM(#REF!)</f>
        <v>#REF!</v>
      </c>
      <c r="G133" s="104" t="e">
        <f>SUM(#REF!)</f>
        <v>#REF!</v>
      </c>
      <c r="H133" s="152" t="e">
        <f>SUM(#REF!)</f>
        <v>#REF!</v>
      </c>
      <c r="I133" s="104" t="e">
        <f>SUM(#REF!)</f>
        <v>#REF!</v>
      </c>
      <c r="J133" s="152" t="e">
        <f>SUM(#REF!)</f>
        <v>#REF!</v>
      </c>
      <c r="K133" s="104" t="e">
        <f>SUM(#REF!)</f>
        <v>#REF!</v>
      </c>
      <c r="L133" s="152" t="e">
        <f>SUM(#REF!)</f>
        <v>#REF!</v>
      </c>
      <c r="M133" s="104" t="e">
        <f>SUM(#REF!)</f>
        <v>#REF!</v>
      </c>
      <c r="N133" s="104" t="e">
        <f>SUM(#REF!)</f>
        <v>#REF!</v>
      </c>
      <c r="O133" s="104">
        <v>1953000</v>
      </c>
      <c r="P133" s="104">
        <v>1953000</v>
      </c>
      <c r="Q133" s="112">
        <v>1</v>
      </c>
    </row>
    <row r="134" spans="1:17" s="21" customFormat="1" ht="15" customHeight="1" x14ac:dyDescent="0.25">
      <c r="A134" s="66"/>
      <c r="B134" s="103" t="s">
        <v>52</v>
      </c>
      <c r="C134" s="152" t="e">
        <f>SUM(#REF!)</f>
        <v>#REF!</v>
      </c>
      <c r="D134" s="152" t="e">
        <f>SUM(#REF!)</f>
        <v>#REF!</v>
      </c>
      <c r="E134" s="104" t="e">
        <f>SUM(#REF!)</f>
        <v>#REF!</v>
      </c>
      <c r="F134" s="152" t="e">
        <f>SUM(#REF!)</f>
        <v>#REF!</v>
      </c>
      <c r="G134" s="104" t="e">
        <f>SUM(#REF!)</f>
        <v>#REF!</v>
      </c>
      <c r="H134" s="152" t="e">
        <f>SUM(#REF!)</f>
        <v>#REF!</v>
      </c>
      <c r="I134" s="104" t="e">
        <f>SUM(#REF!)</f>
        <v>#REF!</v>
      </c>
      <c r="J134" s="152" t="e">
        <f>SUM(#REF!)</f>
        <v>#REF!</v>
      </c>
      <c r="K134" s="104" t="e">
        <f>SUM(#REF!)</f>
        <v>#REF!</v>
      </c>
      <c r="L134" s="152" t="e">
        <f>SUM(#REF!)</f>
        <v>#REF!</v>
      </c>
      <c r="M134" s="104" t="e">
        <f>SUM(#REF!)</f>
        <v>#REF!</v>
      </c>
      <c r="N134" s="104" t="e">
        <f>SUM(#REF!)</f>
        <v>#REF!</v>
      </c>
      <c r="O134" s="104">
        <v>594360</v>
      </c>
      <c r="P134" s="104">
        <v>495300</v>
      </c>
      <c r="Q134" s="112">
        <v>0.83333333333333337</v>
      </c>
    </row>
    <row r="135" spans="1:17" s="19" customFormat="1" ht="30" customHeight="1" x14ac:dyDescent="0.25">
      <c r="A135" s="68"/>
      <c r="B135" s="91" t="s">
        <v>150</v>
      </c>
      <c r="C135" s="147" t="e">
        <f t="shared" ref="C135:N135" si="28">C136</f>
        <v>#REF!</v>
      </c>
      <c r="D135" s="147" t="e">
        <f t="shared" si="28"/>
        <v>#REF!</v>
      </c>
      <c r="E135" s="101" t="e">
        <f t="shared" si="28"/>
        <v>#REF!</v>
      </c>
      <c r="F135" s="147" t="e">
        <f t="shared" si="28"/>
        <v>#REF!</v>
      </c>
      <c r="G135" s="101" t="e">
        <f t="shared" si="28"/>
        <v>#REF!</v>
      </c>
      <c r="H135" s="147" t="e">
        <f t="shared" si="28"/>
        <v>#REF!</v>
      </c>
      <c r="I135" s="101" t="e">
        <f t="shared" si="28"/>
        <v>#REF!</v>
      </c>
      <c r="J135" s="147" t="e">
        <f t="shared" si="28"/>
        <v>#REF!</v>
      </c>
      <c r="K135" s="101" t="e">
        <f t="shared" si="28"/>
        <v>#REF!</v>
      </c>
      <c r="L135" s="147" t="e">
        <f t="shared" si="28"/>
        <v>#REF!</v>
      </c>
      <c r="M135" s="101" t="e">
        <f t="shared" si="28"/>
        <v>#REF!</v>
      </c>
      <c r="N135" s="101" t="e">
        <f t="shared" si="28"/>
        <v>#REF!</v>
      </c>
      <c r="O135" s="101">
        <v>10618161</v>
      </c>
      <c r="P135" s="101">
        <v>8044402.3099999996</v>
      </c>
      <c r="Q135" s="117">
        <v>0.75760786731336993</v>
      </c>
    </row>
    <row r="136" spans="1:17" s="21" customFormat="1" ht="15" customHeight="1" x14ac:dyDescent="0.25">
      <c r="A136" s="66"/>
      <c r="B136" s="103" t="s">
        <v>65</v>
      </c>
      <c r="C136" s="152" t="e">
        <f>#REF!</f>
        <v>#REF!</v>
      </c>
      <c r="D136" s="152" t="e">
        <f>SUM(#REF!)</f>
        <v>#REF!</v>
      </c>
      <c r="E136" s="104" t="e">
        <f>SUM(#REF!)</f>
        <v>#REF!</v>
      </c>
      <c r="F136" s="152" t="e">
        <f>SUM(#REF!)</f>
        <v>#REF!</v>
      </c>
      <c r="G136" s="104" t="e">
        <f>SUM(#REF!)</f>
        <v>#REF!</v>
      </c>
      <c r="H136" s="152" t="e">
        <f>SUM(#REF!)</f>
        <v>#REF!</v>
      </c>
      <c r="I136" s="104" t="e">
        <f>SUM(#REF!)</f>
        <v>#REF!</v>
      </c>
      <c r="J136" s="152" t="e">
        <f>SUM(#REF!)</f>
        <v>#REF!</v>
      </c>
      <c r="K136" s="104" t="e">
        <f>SUM(#REF!)</f>
        <v>#REF!</v>
      </c>
      <c r="L136" s="152" t="e">
        <f>SUM(#REF!)</f>
        <v>#REF!</v>
      </c>
      <c r="M136" s="104" t="e">
        <f>SUM(#REF!)</f>
        <v>#REF!</v>
      </c>
      <c r="N136" s="104" t="e">
        <f>SUM(#REF!)</f>
        <v>#REF!</v>
      </c>
      <c r="O136" s="104">
        <v>10618161</v>
      </c>
      <c r="P136" s="104">
        <v>8044402.3099999996</v>
      </c>
      <c r="Q136" s="112">
        <v>0.75760786731336993</v>
      </c>
    </row>
    <row r="137" spans="1:17" s="19" customFormat="1" ht="30" customHeight="1" x14ac:dyDescent="0.25">
      <c r="A137" s="68"/>
      <c r="B137" s="116" t="s">
        <v>151</v>
      </c>
      <c r="C137" s="164" t="e">
        <f>C138</f>
        <v>#REF!</v>
      </c>
      <c r="D137" s="164" t="e">
        <f t="shared" ref="D137:N137" si="29">D138</f>
        <v>#REF!</v>
      </c>
      <c r="E137" s="118" t="e">
        <f t="shared" si="29"/>
        <v>#REF!</v>
      </c>
      <c r="F137" s="164" t="e">
        <f t="shared" si="29"/>
        <v>#REF!</v>
      </c>
      <c r="G137" s="118" t="e">
        <f t="shared" si="29"/>
        <v>#REF!</v>
      </c>
      <c r="H137" s="164" t="e">
        <f t="shared" si="29"/>
        <v>#REF!</v>
      </c>
      <c r="I137" s="118" t="e">
        <f t="shared" si="29"/>
        <v>#REF!</v>
      </c>
      <c r="J137" s="164" t="e">
        <f t="shared" si="29"/>
        <v>#REF!</v>
      </c>
      <c r="K137" s="118" t="e">
        <f t="shared" si="29"/>
        <v>#REF!</v>
      </c>
      <c r="L137" s="164" t="e">
        <f t="shared" si="29"/>
        <v>#REF!</v>
      </c>
      <c r="M137" s="118" t="e">
        <f t="shared" si="29"/>
        <v>#REF!</v>
      </c>
      <c r="N137" s="118" t="e">
        <f t="shared" si="29"/>
        <v>#REF!</v>
      </c>
      <c r="O137" s="118">
        <v>13976949.07</v>
      </c>
      <c r="P137" s="118">
        <v>11456706.560000001</v>
      </c>
      <c r="Q137" s="119">
        <v>0.81968579141427755</v>
      </c>
    </row>
    <row r="138" spans="1:17" s="26" customFormat="1" ht="29.25" customHeight="1" x14ac:dyDescent="0.25">
      <c r="A138" s="66"/>
      <c r="B138" s="103" t="s">
        <v>34</v>
      </c>
      <c r="C138" s="152" t="e">
        <f>#REF!</f>
        <v>#REF!</v>
      </c>
      <c r="D138" s="152" t="e">
        <f>SUM(#REF!)</f>
        <v>#REF!</v>
      </c>
      <c r="E138" s="104" t="e">
        <f>SUM(#REF!)</f>
        <v>#REF!</v>
      </c>
      <c r="F138" s="152" t="e">
        <f>SUM(#REF!)</f>
        <v>#REF!</v>
      </c>
      <c r="G138" s="104" t="e">
        <f>SUM(#REF!)</f>
        <v>#REF!</v>
      </c>
      <c r="H138" s="152" t="e">
        <f>SUM(#REF!)</f>
        <v>#REF!</v>
      </c>
      <c r="I138" s="104" t="e">
        <f>SUM(#REF!)</f>
        <v>#REF!</v>
      </c>
      <c r="J138" s="152" t="e">
        <f>SUM(#REF!)</f>
        <v>#REF!</v>
      </c>
      <c r="K138" s="104" t="e">
        <f>SUM(#REF!)</f>
        <v>#REF!</v>
      </c>
      <c r="L138" s="152" t="e">
        <f>SUM(#REF!)</f>
        <v>#REF!</v>
      </c>
      <c r="M138" s="104" t="e">
        <f>SUM(#REF!)</f>
        <v>#REF!</v>
      </c>
      <c r="N138" s="104" t="e">
        <f>#REF!</f>
        <v>#REF!</v>
      </c>
      <c r="O138" s="104">
        <v>13976949.07</v>
      </c>
      <c r="P138" s="104">
        <v>11456706.560000001</v>
      </c>
      <c r="Q138" s="112">
        <v>0.81968579141427755</v>
      </c>
    </row>
    <row r="139" spans="1:17" s="19" customFormat="1" ht="15" customHeight="1" x14ac:dyDescent="0.25">
      <c r="A139" s="68"/>
      <c r="B139" s="91" t="s">
        <v>66</v>
      </c>
      <c r="C139" s="147" t="e">
        <f>C140+#REF!</f>
        <v>#REF!</v>
      </c>
      <c r="D139" s="147" t="e">
        <f>D140+#REF!</f>
        <v>#REF!</v>
      </c>
      <c r="E139" s="101" t="e">
        <f>E140+#REF!</f>
        <v>#REF!</v>
      </c>
      <c r="F139" s="147" t="e">
        <f>F140+#REF!</f>
        <v>#REF!</v>
      </c>
      <c r="G139" s="101" t="e">
        <f>G140+#REF!</f>
        <v>#REF!</v>
      </c>
      <c r="H139" s="147" t="e">
        <f>H140+#REF!</f>
        <v>#REF!</v>
      </c>
      <c r="I139" s="101" t="e">
        <f>I140+#REF!</f>
        <v>#REF!</v>
      </c>
      <c r="J139" s="147" t="e">
        <f>J140+#REF!</f>
        <v>#REF!</v>
      </c>
      <c r="K139" s="101" t="e">
        <f>K140+#REF!</f>
        <v>#REF!</v>
      </c>
      <c r="L139" s="147" t="e">
        <f>L140+#REF!</f>
        <v>#REF!</v>
      </c>
      <c r="M139" s="101" t="e">
        <f>M140+#REF!</f>
        <v>#REF!</v>
      </c>
      <c r="N139" s="101" t="e">
        <f>N140+#REF!</f>
        <v>#REF!</v>
      </c>
      <c r="O139" s="101">
        <v>10000000</v>
      </c>
      <c r="P139" s="101">
        <v>10000000</v>
      </c>
      <c r="Q139" s="117">
        <v>1</v>
      </c>
    </row>
    <row r="140" spans="1:17" s="26" customFormat="1" ht="15" customHeight="1" x14ac:dyDescent="0.25">
      <c r="A140" s="66"/>
      <c r="B140" s="90" t="s">
        <v>67</v>
      </c>
      <c r="C140" s="160" t="e">
        <f>#REF!+#REF!+#REF!</f>
        <v>#REF!</v>
      </c>
      <c r="D140" s="160" t="e">
        <f>#REF!+#REF!+#REF!</f>
        <v>#REF!</v>
      </c>
      <c r="E140" s="110" t="e">
        <f>#REF!+#REF!+#REF!</f>
        <v>#REF!</v>
      </c>
      <c r="F140" s="160" t="e">
        <f>#REF!+#REF!+#REF!</f>
        <v>#REF!</v>
      </c>
      <c r="G140" s="110" t="e">
        <f>#REF!+#REF!+#REF!</f>
        <v>#REF!</v>
      </c>
      <c r="H140" s="160" t="e">
        <f>#REF!+#REF!+#REF!</f>
        <v>#REF!</v>
      </c>
      <c r="I140" s="110" t="e">
        <f>#REF!+#REF!+#REF!</f>
        <v>#REF!</v>
      </c>
      <c r="J140" s="160" t="e">
        <f>#REF!+#REF!+#REF!</f>
        <v>#REF!</v>
      </c>
      <c r="K140" s="110" t="e">
        <f>#REF!+#REF!+#REF!</f>
        <v>#REF!</v>
      </c>
      <c r="L140" s="160" t="e">
        <f>#REF!+#REF!+#REF!</f>
        <v>#REF!</v>
      </c>
      <c r="M140" s="110" t="e">
        <f>#REF!+#REF!+#REF!</f>
        <v>#REF!</v>
      </c>
      <c r="N140" s="110" t="e">
        <f>SUM(#REF!)</f>
        <v>#REF!</v>
      </c>
      <c r="O140" s="110">
        <v>10000000</v>
      </c>
      <c r="P140" s="110">
        <v>10000000</v>
      </c>
      <c r="Q140" s="111">
        <v>1</v>
      </c>
    </row>
    <row r="141" spans="1:17" s="6" customFormat="1" ht="12.75" customHeight="1" x14ac:dyDescent="0.25">
      <c r="A141" s="171"/>
      <c r="B141" s="91" t="s">
        <v>191</v>
      </c>
      <c r="C141" s="147" t="e">
        <f t="shared" ref="C141:N141" si="30">C142+C144</f>
        <v>#REF!</v>
      </c>
      <c r="D141" s="147" t="e">
        <f t="shared" si="30"/>
        <v>#REF!</v>
      </c>
      <c r="E141" s="101" t="e">
        <f t="shared" si="30"/>
        <v>#REF!</v>
      </c>
      <c r="F141" s="147" t="e">
        <f t="shared" si="30"/>
        <v>#REF!</v>
      </c>
      <c r="G141" s="101" t="e">
        <f t="shared" si="30"/>
        <v>#REF!</v>
      </c>
      <c r="H141" s="147" t="e">
        <f t="shared" si="30"/>
        <v>#REF!</v>
      </c>
      <c r="I141" s="101" t="e">
        <f t="shared" si="30"/>
        <v>#REF!</v>
      </c>
      <c r="J141" s="147" t="e">
        <f t="shared" si="30"/>
        <v>#REF!</v>
      </c>
      <c r="K141" s="101" t="e">
        <f t="shared" si="30"/>
        <v>#REF!</v>
      </c>
      <c r="L141" s="147" t="e">
        <f t="shared" si="30"/>
        <v>#REF!</v>
      </c>
      <c r="M141" s="101" t="e">
        <f t="shared" si="30"/>
        <v>#REF!</v>
      </c>
      <c r="N141" s="101" t="e">
        <f t="shared" si="30"/>
        <v>#REF!</v>
      </c>
      <c r="O141" s="101">
        <v>150000</v>
      </c>
      <c r="P141" s="101">
        <v>150000</v>
      </c>
      <c r="Q141" s="117">
        <v>1</v>
      </c>
    </row>
    <row r="142" spans="1:17" s="6" customFormat="1" ht="30" customHeight="1" thickBot="1" x14ac:dyDescent="0.3">
      <c r="A142" s="171"/>
      <c r="B142" s="90" t="s">
        <v>192</v>
      </c>
      <c r="C142" s="160" t="e">
        <f>#REF!+#REF!+C143</f>
        <v>#REF!</v>
      </c>
      <c r="D142" s="160" t="e">
        <f>#REF!+#REF!+D143</f>
        <v>#REF!</v>
      </c>
      <c r="E142" s="110" t="e">
        <f>#REF!+#REF!+E143</f>
        <v>#REF!</v>
      </c>
      <c r="F142" s="160" t="e">
        <f>#REF!+#REF!+F143</f>
        <v>#REF!</v>
      </c>
      <c r="G142" s="110" t="e">
        <f>#REF!+#REF!+G143</f>
        <v>#REF!</v>
      </c>
      <c r="H142" s="160" t="e">
        <f>#REF!+#REF!+H143</f>
        <v>#REF!</v>
      </c>
      <c r="I142" s="110" t="e">
        <f>#REF!+#REF!+I143</f>
        <v>#REF!</v>
      </c>
      <c r="J142" s="160" t="e">
        <f>#REF!+#REF!+J143</f>
        <v>#REF!</v>
      </c>
      <c r="K142" s="110" t="e">
        <f>#REF!+#REF!+K143</f>
        <v>#REF!</v>
      </c>
      <c r="L142" s="160" t="e">
        <f>#REF!+#REF!+L143</f>
        <v>#REF!</v>
      </c>
      <c r="M142" s="110" t="e">
        <f>#REF!+#REF!+M143</f>
        <v>#REF!</v>
      </c>
      <c r="N142" s="110" t="e">
        <f>SUM(N143:N143)</f>
        <v>#REF!</v>
      </c>
      <c r="O142" s="110">
        <v>150000</v>
      </c>
      <c r="P142" s="110">
        <v>150000</v>
      </c>
      <c r="Q142" s="111">
        <v>1</v>
      </c>
    </row>
    <row r="143" spans="1:17" s="22" customFormat="1" ht="65.25" customHeight="1" thickBot="1" x14ac:dyDescent="0.3">
      <c r="A143" s="27">
        <v>7</v>
      </c>
      <c r="B143" s="74" t="s">
        <v>69</v>
      </c>
      <c r="C143" s="148" t="e">
        <f t="shared" ref="C143:N143" si="31">C144+C146</f>
        <v>#REF!</v>
      </c>
      <c r="D143" s="149" t="e">
        <f t="shared" si="31"/>
        <v>#REF!</v>
      </c>
      <c r="E143" s="87" t="e">
        <f t="shared" si="31"/>
        <v>#REF!</v>
      </c>
      <c r="F143" s="149" t="e">
        <f t="shared" si="31"/>
        <v>#REF!</v>
      </c>
      <c r="G143" s="87" t="e">
        <f t="shared" si="31"/>
        <v>#REF!</v>
      </c>
      <c r="H143" s="149" t="e">
        <f t="shared" si="31"/>
        <v>#REF!</v>
      </c>
      <c r="I143" s="87" t="e">
        <f t="shared" si="31"/>
        <v>#REF!</v>
      </c>
      <c r="J143" s="149" t="e">
        <f t="shared" si="31"/>
        <v>#REF!</v>
      </c>
      <c r="K143" s="87" t="e">
        <f t="shared" si="31"/>
        <v>#REF!</v>
      </c>
      <c r="L143" s="149" t="e">
        <f t="shared" si="31"/>
        <v>#REF!</v>
      </c>
      <c r="M143" s="87" t="e">
        <f t="shared" si="31"/>
        <v>#REF!</v>
      </c>
      <c r="N143" s="87" t="e">
        <f t="shared" si="31"/>
        <v>#REF!</v>
      </c>
      <c r="O143" s="87">
        <v>2048000</v>
      </c>
      <c r="P143" s="87">
        <v>1503000</v>
      </c>
      <c r="Q143" s="88">
        <v>0.73388671875</v>
      </c>
    </row>
    <row r="144" spans="1:17" s="19" customFormat="1" ht="45" customHeight="1" x14ac:dyDescent="0.25">
      <c r="A144" s="30"/>
      <c r="B144" s="75" t="s">
        <v>152</v>
      </c>
      <c r="C144" s="135" t="e">
        <f>C145</f>
        <v>#REF!</v>
      </c>
      <c r="D144" s="158" t="e">
        <f t="shared" ref="D144:N144" si="32">D145</f>
        <v>#REF!</v>
      </c>
      <c r="E144" s="76" t="e">
        <f t="shared" si="32"/>
        <v>#REF!</v>
      </c>
      <c r="F144" s="158" t="e">
        <f t="shared" si="32"/>
        <v>#REF!</v>
      </c>
      <c r="G144" s="76" t="e">
        <f t="shared" si="32"/>
        <v>#REF!</v>
      </c>
      <c r="H144" s="158" t="e">
        <f t="shared" si="32"/>
        <v>#REF!</v>
      </c>
      <c r="I144" s="76" t="e">
        <f t="shared" si="32"/>
        <v>#REF!</v>
      </c>
      <c r="J144" s="158" t="e">
        <f t="shared" si="32"/>
        <v>#REF!</v>
      </c>
      <c r="K144" s="76" t="e">
        <f t="shared" si="32"/>
        <v>#REF!</v>
      </c>
      <c r="L144" s="158" t="e">
        <f t="shared" si="32"/>
        <v>#REF!</v>
      </c>
      <c r="M144" s="76" t="e">
        <f t="shared" si="32"/>
        <v>#REF!</v>
      </c>
      <c r="N144" s="76" t="e">
        <f t="shared" si="32"/>
        <v>#REF!</v>
      </c>
      <c r="O144" s="76">
        <v>30000</v>
      </c>
      <c r="P144" s="76">
        <v>0</v>
      </c>
      <c r="Q144" s="77">
        <v>0</v>
      </c>
    </row>
    <row r="145" spans="1:20" s="21" customFormat="1" ht="45" customHeight="1" x14ac:dyDescent="0.25">
      <c r="A145" s="65"/>
      <c r="B145" s="120" t="s">
        <v>70</v>
      </c>
      <c r="C145" s="23" t="e">
        <f>#REF!</f>
        <v>#REF!</v>
      </c>
      <c r="D145" s="24" t="e">
        <f>SUM(#REF!)</f>
        <v>#REF!</v>
      </c>
      <c r="E145" s="25" t="e">
        <f>SUM(#REF!)</f>
        <v>#REF!</v>
      </c>
      <c r="F145" s="24" t="e">
        <f>SUM(#REF!)</f>
        <v>#REF!</v>
      </c>
      <c r="G145" s="25" t="e">
        <f>SUM(#REF!)</f>
        <v>#REF!</v>
      </c>
      <c r="H145" s="24" t="e">
        <f>SUM(#REF!)</f>
        <v>#REF!</v>
      </c>
      <c r="I145" s="25" t="e">
        <f>SUM(#REF!)</f>
        <v>#REF!</v>
      </c>
      <c r="J145" s="24" t="e">
        <f>SUM(#REF!)</f>
        <v>#REF!</v>
      </c>
      <c r="K145" s="25" t="e">
        <f>SUM(#REF!)</f>
        <v>#REF!</v>
      </c>
      <c r="L145" s="24" t="e">
        <f>SUM(#REF!)</f>
        <v>#REF!</v>
      </c>
      <c r="M145" s="25" t="e">
        <f>SUM(#REF!)</f>
        <v>#REF!</v>
      </c>
      <c r="N145" s="25" t="e">
        <f>#REF!</f>
        <v>#REF!</v>
      </c>
      <c r="O145" s="25">
        <v>30000</v>
      </c>
      <c r="P145" s="25">
        <v>0</v>
      </c>
      <c r="Q145" s="18">
        <v>0</v>
      </c>
    </row>
    <row r="146" spans="1:20" s="19" customFormat="1" ht="30" customHeight="1" x14ac:dyDescent="0.25">
      <c r="A146" s="30"/>
      <c r="B146" s="81" t="s">
        <v>153</v>
      </c>
      <c r="C146" s="142" t="e">
        <f>C147</f>
        <v>#REF!</v>
      </c>
      <c r="D146" s="143" t="e">
        <f t="shared" ref="D146:N146" si="33">D147</f>
        <v>#REF!</v>
      </c>
      <c r="E146" s="82" t="e">
        <f t="shared" si="33"/>
        <v>#REF!</v>
      </c>
      <c r="F146" s="143" t="e">
        <f t="shared" si="33"/>
        <v>#REF!</v>
      </c>
      <c r="G146" s="82" t="e">
        <f t="shared" si="33"/>
        <v>#REF!</v>
      </c>
      <c r="H146" s="143" t="e">
        <f t="shared" si="33"/>
        <v>#REF!</v>
      </c>
      <c r="I146" s="82" t="e">
        <f t="shared" si="33"/>
        <v>#REF!</v>
      </c>
      <c r="J146" s="143" t="e">
        <f t="shared" si="33"/>
        <v>#REF!</v>
      </c>
      <c r="K146" s="82" t="e">
        <f t="shared" si="33"/>
        <v>#REF!</v>
      </c>
      <c r="L146" s="143" t="e">
        <f t="shared" si="33"/>
        <v>#REF!</v>
      </c>
      <c r="M146" s="82" t="e">
        <f t="shared" si="33"/>
        <v>#REF!</v>
      </c>
      <c r="N146" s="82" t="e">
        <f t="shared" si="33"/>
        <v>#REF!</v>
      </c>
      <c r="O146" s="82">
        <v>2018000</v>
      </c>
      <c r="P146" s="82">
        <v>1503000</v>
      </c>
      <c r="Q146" s="83">
        <v>0.74479682854311202</v>
      </c>
    </row>
    <row r="147" spans="1:20" s="21" customFormat="1" ht="30" customHeight="1" thickBot="1" x14ac:dyDescent="0.3">
      <c r="A147" s="65"/>
      <c r="B147" s="120" t="s">
        <v>71</v>
      </c>
      <c r="C147" s="23" t="e">
        <f>#REF!</f>
        <v>#REF!</v>
      </c>
      <c r="D147" s="24" t="e">
        <f>SUM(#REF!)</f>
        <v>#REF!</v>
      </c>
      <c r="E147" s="25" t="e">
        <f>SUM(#REF!)</f>
        <v>#REF!</v>
      </c>
      <c r="F147" s="24" t="e">
        <f>SUM(#REF!)</f>
        <v>#REF!</v>
      </c>
      <c r="G147" s="25" t="e">
        <f>SUM(#REF!)</f>
        <v>#REF!</v>
      </c>
      <c r="H147" s="24" t="e">
        <f>SUM(#REF!)</f>
        <v>#REF!</v>
      </c>
      <c r="I147" s="25" t="e">
        <f>SUM(#REF!)</f>
        <v>#REF!</v>
      </c>
      <c r="J147" s="24" t="e">
        <f>SUM(#REF!)</f>
        <v>#REF!</v>
      </c>
      <c r="K147" s="25" t="e">
        <f>SUM(#REF!)</f>
        <v>#REF!</v>
      </c>
      <c r="L147" s="24" t="e">
        <f>SUM(#REF!)</f>
        <v>#REF!</v>
      </c>
      <c r="M147" s="25" t="e">
        <f>SUM(#REF!)</f>
        <v>#REF!</v>
      </c>
      <c r="N147" s="25" t="e">
        <f>#REF!</f>
        <v>#REF!</v>
      </c>
      <c r="O147" s="25">
        <v>2018000</v>
      </c>
      <c r="P147" s="25">
        <v>1503000</v>
      </c>
      <c r="Q147" s="18">
        <v>0.74479682854311202</v>
      </c>
    </row>
    <row r="148" spans="1:20" s="22" customFormat="1" ht="30" customHeight="1" thickBot="1" x14ac:dyDescent="0.3">
      <c r="A148" s="27">
        <v>8</v>
      </c>
      <c r="B148" s="74" t="s">
        <v>72</v>
      </c>
      <c r="C148" s="153" t="e">
        <f t="shared" ref="C148:N148" si="34">C149+C154+C157+C159+C169+C174</f>
        <v>#REF!</v>
      </c>
      <c r="D148" s="154" t="e">
        <f t="shared" si="34"/>
        <v>#REF!</v>
      </c>
      <c r="E148" s="94" t="e">
        <f t="shared" si="34"/>
        <v>#REF!</v>
      </c>
      <c r="F148" s="154" t="e">
        <f t="shared" si="34"/>
        <v>#REF!</v>
      </c>
      <c r="G148" s="94" t="e">
        <f t="shared" si="34"/>
        <v>#REF!</v>
      </c>
      <c r="H148" s="154" t="e">
        <f t="shared" si="34"/>
        <v>#REF!</v>
      </c>
      <c r="I148" s="94" t="e">
        <f t="shared" si="34"/>
        <v>#REF!</v>
      </c>
      <c r="J148" s="154" t="e">
        <f t="shared" si="34"/>
        <v>#REF!</v>
      </c>
      <c r="K148" s="94" t="e">
        <f t="shared" si="34"/>
        <v>#REF!</v>
      </c>
      <c r="L148" s="154" t="e">
        <f t="shared" si="34"/>
        <v>#REF!</v>
      </c>
      <c r="M148" s="94" t="e">
        <f t="shared" si="34"/>
        <v>#REF!</v>
      </c>
      <c r="N148" s="94" t="e">
        <f t="shared" si="34"/>
        <v>#REF!</v>
      </c>
      <c r="O148" s="94">
        <v>2024689594.4100001</v>
      </c>
      <c r="P148" s="94">
        <v>637282770.59000003</v>
      </c>
      <c r="Q148" s="95">
        <v>0.31475578891178424</v>
      </c>
      <c r="T148" s="139"/>
    </row>
    <row r="149" spans="1:20" s="19" customFormat="1" ht="15" customHeight="1" x14ac:dyDescent="0.25">
      <c r="A149" s="30"/>
      <c r="B149" s="89" t="s">
        <v>187</v>
      </c>
      <c r="C149" s="135" t="e">
        <f t="shared" ref="C149:N149" si="35">C150+C151+C152+C153</f>
        <v>#REF!</v>
      </c>
      <c r="D149" s="158" t="e">
        <f t="shared" si="35"/>
        <v>#REF!</v>
      </c>
      <c r="E149" s="76" t="e">
        <f t="shared" si="35"/>
        <v>#REF!</v>
      </c>
      <c r="F149" s="158" t="e">
        <f t="shared" si="35"/>
        <v>#REF!</v>
      </c>
      <c r="G149" s="76" t="e">
        <f t="shared" si="35"/>
        <v>#REF!</v>
      </c>
      <c r="H149" s="158" t="e">
        <f t="shared" si="35"/>
        <v>#REF!</v>
      </c>
      <c r="I149" s="76" t="e">
        <f t="shared" si="35"/>
        <v>#REF!</v>
      </c>
      <c r="J149" s="158" t="e">
        <f t="shared" si="35"/>
        <v>#REF!</v>
      </c>
      <c r="K149" s="76" t="e">
        <f t="shared" si="35"/>
        <v>#REF!</v>
      </c>
      <c r="L149" s="158" t="e">
        <f t="shared" si="35"/>
        <v>#REF!</v>
      </c>
      <c r="M149" s="76" t="e">
        <f t="shared" si="35"/>
        <v>#REF!</v>
      </c>
      <c r="N149" s="76" t="e">
        <f t="shared" si="35"/>
        <v>#REF!</v>
      </c>
      <c r="O149" s="76">
        <v>722195422.63999999</v>
      </c>
      <c r="P149" s="76">
        <v>100604985.84999999</v>
      </c>
      <c r="Q149" s="77">
        <v>0.13930438036042436</v>
      </c>
    </row>
    <row r="150" spans="1:20" s="6" customFormat="1" ht="30" customHeight="1" x14ac:dyDescent="0.25">
      <c r="A150" s="72"/>
      <c r="B150" s="121" t="s">
        <v>156</v>
      </c>
      <c r="C150" s="140" t="e">
        <f>#REF!+#REF!</f>
        <v>#REF!</v>
      </c>
      <c r="D150" s="141" t="e">
        <f>#REF!+#REF!</f>
        <v>#REF!</v>
      </c>
      <c r="E150" s="79" t="e">
        <f>#REF!+#REF!</f>
        <v>#REF!</v>
      </c>
      <c r="F150" s="141" t="e">
        <f>#REF!+#REF!</f>
        <v>#REF!</v>
      </c>
      <c r="G150" s="79" t="e">
        <f>#REF!+#REF!</f>
        <v>#REF!</v>
      </c>
      <c r="H150" s="141" t="e">
        <f>#REF!+#REF!</f>
        <v>#REF!</v>
      </c>
      <c r="I150" s="79" t="e">
        <f>#REF!+#REF!</f>
        <v>#REF!</v>
      </c>
      <c r="J150" s="141" t="e">
        <f>#REF!+#REF!</f>
        <v>#REF!</v>
      </c>
      <c r="K150" s="79" t="e">
        <f>#REF!+#REF!</f>
        <v>#REF!</v>
      </c>
      <c r="L150" s="141" t="e">
        <f>#REF!+#REF!</f>
        <v>#REF!</v>
      </c>
      <c r="M150" s="79" t="e">
        <f>#REF!+#REF!</f>
        <v>#REF!</v>
      </c>
      <c r="N150" s="79" t="e">
        <f>#REF!+#REF!</f>
        <v>#REF!</v>
      </c>
      <c r="O150" s="79">
        <v>17099665.899999999</v>
      </c>
      <c r="P150" s="79">
        <v>12420777.68</v>
      </c>
      <c r="Q150" s="80">
        <v>0.72637545976848594</v>
      </c>
    </row>
    <row r="151" spans="1:20" s="6" customFormat="1" ht="30" customHeight="1" x14ac:dyDescent="0.25">
      <c r="A151" s="72"/>
      <c r="B151" s="121" t="s">
        <v>157</v>
      </c>
      <c r="C151" s="140" t="e">
        <f>SUM(#REF!)</f>
        <v>#REF!</v>
      </c>
      <c r="D151" s="141" t="e">
        <f>SUM(#REF!)</f>
        <v>#REF!</v>
      </c>
      <c r="E151" s="79" t="e">
        <f>SUM(#REF!)</f>
        <v>#REF!</v>
      </c>
      <c r="F151" s="141" t="e">
        <f>SUM(#REF!)</f>
        <v>#REF!</v>
      </c>
      <c r="G151" s="79" t="e">
        <f>SUM(#REF!)</f>
        <v>#REF!</v>
      </c>
      <c r="H151" s="141" t="e">
        <f>SUM(#REF!)</f>
        <v>#REF!</v>
      </c>
      <c r="I151" s="79" t="e">
        <f>SUM(#REF!)</f>
        <v>#REF!</v>
      </c>
      <c r="J151" s="141" t="e">
        <f>SUM(#REF!)</f>
        <v>#REF!</v>
      </c>
      <c r="K151" s="79" t="e">
        <f>SUM(#REF!)</f>
        <v>#REF!</v>
      </c>
      <c r="L151" s="141" t="e">
        <f>SUM(#REF!)</f>
        <v>#REF!</v>
      </c>
      <c r="M151" s="79" t="e">
        <f>SUM(#REF!)</f>
        <v>#REF!</v>
      </c>
      <c r="N151" s="79" t="e">
        <f>SUM(#REF!)</f>
        <v>#REF!</v>
      </c>
      <c r="O151" s="79">
        <v>5650000</v>
      </c>
      <c r="P151" s="79">
        <v>2482067.75</v>
      </c>
      <c r="Q151" s="80">
        <v>0.43930402654867257</v>
      </c>
    </row>
    <row r="152" spans="1:20" s="6" customFormat="1" ht="30" customHeight="1" x14ac:dyDescent="0.25">
      <c r="A152" s="72"/>
      <c r="B152" s="121" t="s">
        <v>158</v>
      </c>
      <c r="C152" s="140" t="e">
        <f>#REF!</f>
        <v>#REF!</v>
      </c>
      <c r="D152" s="141" t="e">
        <f>#REF!</f>
        <v>#REF!</v>
      </c>
      <c r="E152" s="79" t="e">
        <f>#REF!</f>
        <v>#REF!</v>
      </c>
      <c r="F152" s="141" t="e">
        <f>#REF!</f>
        <v>#REF!</v>
      </c>
      <c r="G152" s="79" t="e">
        <f>#REF!</f>
        <v>#REF!</v>
      </c>
      <c r="H152" s="141" t="e">
        <f>#REF!</f>
        <v>#REF!</v>
      </c>
      <c r="I152" s="79" t="e">
        <f>#REF!</f>
        <v>#REF!</v>
      </c>
      <c r="J152" s="141" t="e">
        <f>#REF!</f>
        <v>#REF!</v>
      </c>
      <c r="K152" s="79" t="e">
        <f>#REF!</f>
        <v>#REF!</v>
      </c>
      <c r="L152" s="141" t="e">
        <f>#REF!</f>
        <v>#REF!</v>
      </c>
      <c r="M152" s="79" t="e">
        <f>#REF!</f>
        <v>#REF!</v>
      </c>
      <c r="N152" s="79" t="e">
        <f>#REF!</f>
        <v>#REF!</v>
      </c>
      <c r="O152" s="79">
        <v>1468486.84</v>
      </c>
      <c r="P152" s="79">
        <v>1266969.3999999999</v>
      </c>
      <c r="Q152" s="80">
        <v>0.86277204908421234</v>
      </c>
    </row>
    <row r="153" spans="1:20" s="6" customFormat="1" ht="30" customHeight="1" x14ac:dyDescent="0.25">
      <c r="A153" s="72"/>
      <c r="B153" s="121" t="s">
        <v>73</v>
      </c>
      <c r="C153" s="140" t="e">
        <f>SUM(#REF!)</f>
        <v>#REF!</v>
      </c>
      <c r="D153" s="141" t="e">
        <f>SUM(#REF!)</f>
        <v>#REF!</v>
      </c>
      <c r="E153" s="79" t="e">
        <f>SUM(#REF!)</f>
        <v>#REF!</v>
      </c>
      <c r="F153" s="141" t="e">
        <f>SUM(#REF!)</f>
        <v>#REF!</v>
      </c>
      <c r="G153" s="79" t="e">
        <f>SUM(#REF!)</f>
        <v>#REF!</v>
      </c>
      <c r="H153" s="141" t="e">
        <f>SUM(#REF!)</f>
        <v>#REF!</v>
      </c>
      <c r="I153" s="79" t="e">
        <f>SUM(#REF!)</f>
        <v>#REF!</v>
      </c>
      <c r="J153" s="141" t="e">
        <f>SUM(#REF!)</f>
        <v>#REF!</v>
      </c>
      <c r="K153" s="79" t="e">
        <f>SUM(#REF!)</f>
        <v>#REF!</v>
      </c>
      <c r="L153" s="141" t="e">
        <f>SUM(#REF!)</f>
        <v>#REF!</v>
      </c>
      <c r="M153" s="79" t="e">
        <f>SUM(#REF!)</f>
        <v>#REF!</v>
      </c>
      <c r="N153" s="79" t="e">
        <f>SUM(#REF!)</f>
        <v>#REF!</v>
      </c>
      <c r="O153" s="79">
        <v>697977269.89999998</v>
      </c>
      <c r="P153" s="79">
        <v>84435171.019999996</v>
      </c>
      <c r="Q153" s="80">
        <v>0.12097123310634045</v>
      </c>
    </row>
    <row r="154" spans="1:20" s="19" customFormat="1" ht="15" customHeight="1" x14ac:dyDescent="0.25">
      <c r="A154" s="30"/>
      <c r="B154" s="91" t="s">
        <v>188</v>
      </c>
      <c r="C154" s="142" t="e">
        <f t="shared" ref="C154:N154" si="36">C155+C156</f>
        <v>#REF!</v>
      </c>
      <c r="D154" s="143" t="e">
        <f t="shared" si="36"/>
        <v>#REF!</v>
      </c>
      <c r="E154" s="82" t="e">
        <f t="shared" si="36"/>
        <v>#REF!</v>
      </c>
      <c r="F154" s="143" t="e">
        <f t="shared" si="36"/>
        <v>#REF!</v>
      </c>
      <c r="G154" s="82" t="e">
        <f t="shared" si="36"/>
        <v>#REF!</v>
      </c>
      <c r="H154" s="143" t="e">
        <f t="shared" si="36"/>
        <v>#REF!</v>
      </c>
      <c r="I154" s="82" t="e">
        <f t="shared" si="36"/>
        <v>#REF!</v>
      </c>
      <c r="J154" s="143" t="e">
        <f t="shared" si="36"/>
        <v>#REF!</v>
      </c>
      <c r="K154" s="82" t="e">
        <f t="shared" si="36"/>
        <v>#REF!</v>
      </c>
      <c r="L154" s="143" t="e">
        <f t="shared" si="36"/>
        <v>#REF!</v>
      </c>
      <c r="M154" s="82" t="e">
        <f t="shared" si="36"/>
        <v>#REF!</v>
      </c>
      <c r="N154" s="82" t="e">
        <f t="shared" si="36"/>
        <v>#REF!</v>
      </c>
      <c r="O154" s="82">
        <v>688416578.31999993</v>
      </c>
      <c r="P154" s="82">
        <v>117079535.47</v>
      </c>
      <c r="Q154" s="83">
        <v>0.17007076697036974</v>
      </c>
    </row>
    <row r="155" spans="1:20" s="6" customFormat="1" ht="30" customHeight="1" x14ac:dyDescent="0.25">
      <c r="A155" s="72"/>
      <c r="B155" s="121" t="s">
        <v>159</v>
      </c>
      <c r="C155" s="140" t="e">
        <f>SUM(#REF!)</f>
        <v>#REF!</v>
      </c>
      <c r="D155" s="141" t="e">
        <f>SUM(#REF!)</f>
        <v>#REF!</v>
      </c>
      <c r="E155" s="79" t="e">
        <f>SUM(#REF!)</f>
        <v>#REF!</v>
      </c>
      <c r="F155" s="141" t="e">
        <f>SUM(#REF!)</f>
        <v>#REF!</v>
      </c>
      <c r="G155" s="79" t="e">
        <f>SUM(#REF!)</f>
        <v>#REF!</v>
      </c>
      <c r="H155" s="141" t="e">
        <f>SUM(#REF!)</f>
        <v>#REF!</v>
      </c>
      <c r="I155" s="79" t="e">
        <f>SUM(#REF!)</f>
        <v>#REF!</v>
      </c>
      <c r="J155" s="141" t="e">
        <f>SUM(#REF!)</f>
        <v>#REF!</v>
      </c>
      <c r="K155" s="79" t="e">
        <f>SUM(#REF!)</f>
        <v>#REF!</v>
      </c>
      <c r="L155" s="141" t="e">
        <f>SUM(#REF!)</f>
        <v>#REF!</v>
      </c>
      <c r="M155" s="79" t="e">
        <f>SUM(#REF!)</f>
        <v>#REF!</v>
      </c>
      <c r="N155" s="79" t="e">
        <f>SUM(#REF!)</f>
        <v>#REF!</v>
      </c>
      <c r="O155" s="79">
        <v>12071117.6</v>
      </c>
      <c r="P155" s="79">
        <v>7525571.5999999996</v>
      </c>
      <c r="Q155" s="80">
        <v>0.62343619285094198</v>
      </c>
    </row>
    <row r="156" spans="1:20" s="6" customFormat="1" ht="15" customHeight="1" x14ac:dyDescent="0.25">
      <c r="A156" s="72"/>
      <c r="B156" s="121" t="s">
        <v>160</v>
      </c>
      <c r="C156" s="140" t="e">
        <f>SUM(#REF!)</f>
        <v>#REF!</v>
      </c>
      <c r="D156" s="141" t="e">
        <f>SUM(#REF!)</f>
        <v>#REF!</v>
      </c>
      <c r="E156" s="79" t="e">
        <f>SUM(#REF!)</f>
        <v>#REF!</v>
      </c>
      <c r="F156" s="141" t="e">
        <f>SUM(#REF!)</f>
        <v>#REF!</v>
      </c>
      <c r="G156" s="79" t="e">
        <f>SUM(#REF!)</f>
        <v>#REF!</v>
      </c>
      <c r="H156" s="141" t="e">
        <f>SUM(#REF!)</f>
        <v>#REF!</v>
      </c>
      <c r="I156" s="79" t="e">
        <f>SUM(#REF!)</f>
        <v>#REF!</v>
      </c>
      <c r="J156" s="141" t="e">
        <f>SUM(#REF!)</f>
        <v>#REF!</v>
      </c>
      <c r="K156" s="79" t="e">
        <f>SUM(#REF!)</f>
        <v>#REF!</v>
      </c>
      <c r="L156" s="141" t="e">
        <f>SUM(#REF!)</f>
        <v>#REF!</v>
      </c>
      <c r="M156" s="79" t="e">
        <f>SUM(#REF!)</f>
        <v>#REF!</v>
      </c>
      <c r="N156" s="79" t="e">
        <f>SUM(#REF!)</f>
        <v>#REF!</v>
      </c>
      <c r="O156" s="79">
        <v>676345460.71999991</v>
      </c>
      <c r="P156" s="79">
        <v>109553963.87</v>
      </c>
      <c r="Q156" s="80">
        <v>0.16197929938551658</v>
      </c>
    </row>
    <row r="157" spans="1:20" s="19" customFormat="1" ht="15" customHeight="1" x14ac:dyDescent="0.25">
      <c r="A157" s="30"/>
      <c r="B157" s="91" t="s">
        <v>189</v>
      </c>
      <c r="C157" s="142" t="e">
        <f t="shared" ref="C157:N157" si="37">C158</f>
        <v>#REF!</v>
      </c>
      <c r="D157" s="143" t="e">
        <f t="shared" si="37"/>
        <v>#REF!</v>
      </c>
      <c r="E157" s="82" t="e">
        <f t="shared" si="37"/>
        <v>#REF!</v>
      </c>
      <c r="F157" s="143" t="e">
        <f t="shared" si="37"/>
        <v>#REF!</v>
      </c>
      <c r="G157" s="82" t="e">
        <f t="shared" si="37"/>
        <v>#REF!</v>
      </c>
      <c r="H157" s="143" t="e">
        <f t="shared" si="37"/>
        <v>#REF!</v>
      </c>
      <c r="I157" s="82" t="e">
        <f t="shared" si="37"/>
        <v>#REF!</v>
      </c>
      <c r="J157" s="143" t="e">
        <f t="shared" si="37"/>
        <v>#REF!</v>
      </c>
      <c r="K157" s="82" t="e">
        <f t="shared" si="37"/>
        <v>#REF!</v>
      </c>
      <c r="L157" s="143" t="e">
        <f t="shared" si="37"/>
        <v>#REF!</v>
      </c>
      <c r="M157" s="82" t="e">
        <f t="shared" si="37"/>
        <v>#REF!</v>
      </c>
      <c r="N157" s="82" t="e">
        <f t="shared" si="37"/>
        <v>#REF!</v>
      </c>
      <c r="O157" s="82">
        <v>318265120.75</v>
      </c>
      <c r="P157" s="82">
        <v>233011164.90000001</v>
      </c>
      <c r="Q157" s="83">
        <v>0.7321291266567419</v>
      </c>
    </row>
    <row r="158" spans="1:20" s="6" customFormat="1" ht="45" customHeight="1" x14ac:dyDescent="0.25">
      <c r="A158" s="72"/>
      <c r="B158" s="121" t="s">
        <v>74</v>
      </c>
      <c r="C158" s="140" t="e">
        <f>SUM(#REF!)</f>
        <v>#REF!</v>
      </c>
      <c r="D158" s="141" t="e">
        <f>SUM(#REF!)</f>
        <v>#REF!</v>
      </c>
      <c r="E158" s="79" t="e">
        <f>SUM(#REF!)</f>
        <v>#REF!</v>
      </c>
      <c r="F158" s="141" t="e">
        <f>SUM(#REF!)</f>
        <v>#REF!</v>
      </c>
      <c r="G158" s="79" t="e">
        <f>SUM(#REF!)</f>
        <v>#REF!</v>
      </c>
      <c r="H158" s="141" t="e">
        <f>SUM(#REF!)</f>
        <v>#REF!</v>
      </c>
      <c r="I158" s="79" t="e">
        <f>SUM(#REF!)</f>
        <v>#REF!</v>
      </c>
      <c r="J158" s="141" t="e">
        <f>SUM(#REF!)</f>
        <v>#REF!</v>
      </c>
      <c r="K158" s="79" t="e">
        <f>SUM(#REF!)</f>
        <v>#REF!</v>
      </c>
      <c r="L158" s="141" t="e">
        <f>SUM(#REF!)</f>
        <v>#REF!</v>
      </c>
      <c r="M158" s="79" t="e">
        <f>SUM(#REF!)</f>
        <v>#REF!</v>
      </c>
      <c r="N158" s="79" t="e">
        <f>SUM(#REF!)</f>
        <v>#REF!</v>
      </c>
      <c r="O158" s="79">
        <v>318265120.75</v>
      </c>
      <c r="P158" s="79">
        <v>233011164.90000001</v>
      </c>
      <c r="Q158" s="80">
        <v>0.7321291266567419</v>
      </c>
    </row>
    <row r="159" spans="1:20" s="19" customFormat="1" ht="30" customHeight="1" x14ac:dyDescent="0.25">
      <c r="A159" s="30"/>
      <c r="B159" s="91" t="s">
        <v>154</v>
      </c>
      <c r="C159" s="142" t="e">
        <f>C160+#REF!+C162+C163+C164+#REF!+C165+C166+C167+C168</f>
        <v>#REF!</v>
      </c>
      <c r="D159" s="143" t="e">
        <f>D160+#REF!+D162+D163+D164+#REF!+D165+D166+D167+D168</f>
        <v>#REF!</v>
      </c>
      <c r="E159" s="82" t="e">
        <f>E160+#REF!+E162+E163+E164+#REF!+E165+E166+E167+E168</f>
        <v>#REF!</v>
      </c>
      <c r="F159" s="143" t="e">
        <f>F160+#REF!+F162+F163+F164+#REF!+F165+F166+F167+F168</f>
        <v>#REF!</v>
      </c>
      <c r="G159" s="82" t="e">
        <f>G160+#REF!+G162+G163+G164+#REF!+G165+G166+G167+G168</f>
        <v>#REF!</v>
      </c>
      <c r="H159" s="143" t="e">
        <f>H160+#REF!+H162+H163+H164+#REF!+H165+H166+H167+H168</f>
        <v>#REF!</v>
      </c>
      <c r="I159" s="82" t="e">
        <f>I160+#REF!+I162+I163+I164+#REF!+I165+I166+I167+I168</f>
        <v>#REF!</v>
      </c>
      <c r="J159" s="143" t="e">
        <f>J160+#REF!+J162+J163+J164+#REF!+J165+J166+J167+J168</f>
        <v>#REF!</v>
      </c>
      <c r="K159" s="82" t="e">
        <f>K160+#REF!+K162+K163+K164+#REF!+K165+K166+K167+K168</f>
        <v>#REF!</v>
      </c>
      <c r="L159" s="143" t="e">
        <f>L160+#REF!+L162+L163+L164+#REF!+L165+L166+L167+L168</f>
        <v>#REF!</v>
      </c>
      <c r="M159" s="82" t="e">
        <f>M160+#REF!+M162+M163+M164+#REF!+M165+M166+M167+M168</f>
        <v>#REF!</v>
      </c>
      <c r="N159" s="82" t="e">
        <f>N160+#REF!+N162+N163+N164+#REF!+N165+N166+N167+N168</f>
        <v>#REF!</v>
      </c>
      <c r="O159" s="82">
        <v>171576681.49999997</v>
      </c>
      <c r="P159" s="82">
        <v>107046388.47000001</v>
      </c>
      <c r="Q159" s="83">
        <v>0.6238982333388936</v>
      </c>
    </row>
    <row r="160" spans="1:20" s="21" customFormat="1" ht="90" customHeight="1" x14ac:dyDescent="0.25">
      <c r="A160" s="65"/>
      <c r="B160" s="103" t="s">
        <v>75</v>
      </c>
      <c r="C160" s="9" t="e">
        <f>#REF!</f>
        <v>#REF!</v>
      </c>
      <c r="D160" s="10" t="e">
        <f>#REF!</f>
        <v>#REF!</v>
      </c>
      <c r="E160" s="11" t="e">
        <f>#REF!</f>
        <v>#REF!</v>
      </c>
      <c r="F160" s="10" t="e">
        <f>#REF!</f>
        <v>#REF!</v>
      </c>
      <c r="G160" s="11" t="e">
        <f>#REF!</f>
        <v>#REF!</v>
      </c>
      <c r="H160" s="10" t="e">
        <f>#REF!</f>
        <v>#REF!</v>
      </c>
      <c r="I160" s="11" t="e">
        <f>#REF!</f>
        <v>#REF!</v>
      </c>
      <c r="J160" s="10" t="e">
        <f>#REF!</f>
        <v>#REF!</v>
      </c>
      <c r="K160" s="11" t="e">
        <f>#REF!</f>
        <v>#REF!</v>
      </c>
      <c r="L160" s="10" t="e">
        <f>#REF!</f>
        <v>#REF!</v>
      </c>
      <c r="M160" s="11" t="e">
        <f>#REF!</f>
        <v>#REF!</v>
      </c>
      <c r="N160" s="11" t="e">
        <f>#REF!</f>
        <v>#REF!</v>
      </c>
      <c r="O160" s="11">
        <v>26496869.199999999</v>
      </c>
      <c r="P160" s="11">
        <v>10663038.029999999</v>
      </c>
      <c r="Q160" s="12">
        <v>0.40242633759916058</v>
      </c>
    </row>
    <row r="161" spans="1:17" s="6" customFormat="1" ht="31.5" customHeight="1" x14ac:dyDescent="0.25">
      <c r="A161" s="72"/>
      <c r="B161" s="103" t="s">
        <v>197</v>
      </c>
      <c r="C161" s="9"/>
      <c r="D161" s="10"/>
      <c r="E161" s="11"/>
      <c r="F161" s="10"/>
      <c r="G161" s="11"/>
      <c r="H161" s="10"/>
      <c r="I161" s="11"/>
      <c r="J161" s="10"/>
      <c r="K161" s="11"/>
      <c r="L161" s="10"/>
      <c r="M161" s="11"/>
      <c r="N161" s="11"/>
      <c r="O161" s="11">
        <v>24996785.039999999</v>
      </c>
      <c r="P161" s="11">
        <v>0</v>
      </c>
      <c r="Q161" s="12">
        <v>0</v>
      </c>
    </row>
    <row r="162" spans="1:17" s="21" customFormat="1" ht="30" customHeight="1" x14ac:dyDescent="0.25">
      <c r="A162" s="65"/>
      <c r="B162" s="103" t="s">
        <v>34</v>
      </c>
      <c r="C162" s="9" t="e">
        <f>#REF!</f>
        <v>#REF!</v>
      </c>
      <c r="D162" s="10" t="e">
        <f>SUM(#REF!)</f>
        <v>#REF!</v>
      </c>
      <c r="E162" s="11" t="e">
        <f>SUM(#REF!)</f>
        <v>#REF!</v>
      </c>
      <c r="F162" s="10" t="e">
        <f>SUM(#REF!)</f>
        <v>#REF!</v>
      </c>
      <c r="G162" s="11" t="e">
        <f>SUM(#REF!)</f>
        <v>#REF!</v>
      </c>
      <c r="H162" s="10" t="e">
        <f>SUM(#REF!)</f>
        <v>#REF!</v>
      </c>
      <c r="I162" s="11" t="e">
        <f>SUM(#REF!)</f>
        <v>#REF!</v>
      </c>
      <c r="J162" s="10" t="e">
        <f>SUM(#REF!)</f>
        <v>#REF!</v>
      </c>
      <c r="K162" s="11" t="e">
        <f>SUM(#REF!)</f>
        <v>#REF!</v>
      </c>
      <c r="L162" s="10" t="e">
        <f>SUM(#REF!)</f>
        <v>#REF!</v>
      </c>
      <c r="M162" s="11" t="e">
        <f>SUM(#REF!)</f>
        <v>#REF!</v>
      </c>
      <c r="N162" s="11" t="e">
        <f>#REF!</f>
        <v>#REF!</v>
      </c>
      <c r="O162" s="11">
        <v>42302859.710000001</v>
      </c>
      <c r="P162" s="11">
        <v>29847430.359999999</v>
      </c>
      <c r="Q162" s="12">
        <v>0.70556531082328566</v>
      </c>
    </row>
    <row r="163" spans="1:17" s="21" customFormat="1" ht="30" customHeight="1" x14ac:dyDescent="0.25">
      <c r="A163" s="65"/>
      <c r="B163" s="103" t="s">
        <v>76</v>
      </c>
      <c r="C163" s="9" t="e">
        <f>#REF!</f>
        <v>#REF!</v>
      </c>
      <c r="D163" s="10" t="e">
        <f>SUM(#REF!)</f>
        <v>#REF!</v>
      </c>
      <c r="E163" s="11" t="e">
        <f>SUM(#REF!)</f>
        <v>#REF!</v>
      </c>
      <c r="F163" s="10" t="e">
        <f>SUM(#REF!)</f>
        <v>#REF!</v>
      </c>
      <c r="G163" s="11" t="e">
        <f>SUM(#REF!)</f>
        <v>#REF!</v>
      </c>
      <c r="H163" s="10" t="e">
        <f>SUM(#REF!)</f>
        <v>#REF!</v>
      </c>
      <c r="I163" s="11" t="e">
        <f>SUM(#REF!)</f>
        <v>#REF!</v>
      </c>
      <c r="J163" s="10" t="e">
        <f>SUM(#REF!)</f>
        <v>#REF!</v>
      </c>
      <c r="K163" s="11" t="e">
        <f>SUM(#REF!)</f>
        <v>#REF!</v>
      </c>
      <c r="L163" s="10" t="e">
        <f>SUM(#REF!)</f>
        <v>#REF!</v>
      </c>
      <c r="M163" s="11" t="e">
        <f>SUM(#REF!)</f>
        <v>#REF!</v>
      </c>
      <c r="N163" s="11" t="e">
        <f>#REF!</f>
        <v>#REF!</v>
      </c>
      <c r="O163" s="11">
        <v>36724927.670000002</v>
      </c>
      <c r="P163" s="11">
        <v>27463319.23</v>
      </c>
      <c r="Q163" s="12">
        <v>0.74781139058401302</v>
      </c>
    </row>
    <row r="164" spans="1:17" s="21" customFormat="1" ht="30" customHeight="1" x14ac:dyDescent="0.25">
      <c r="A164" s="65"/>
      <c r="B164" s="103" t="s">
        <v>77</v>
      </c>
      <c r="C164" s="9" t="e">
        <f>#REF!</f>
        <v>#REF!</v>
      </c>
      <c r="D164" s="10" t="e">
        <f>SUM(#REF!)</f>
        <v>#REF!</v>
      </c>
      <c r="E164" s="11" t="e">
        <f>SUM(#REF!)</f>
        <v>#REF!</v>
      </c>
      <c r="F164" s="10" t="e">
        <f>SUM(#REF!)</f>
        <v>#REF!</v>
      </c>
      <c r="G164" s="11" t="e">
        <f>SUM(#REF!)</f>
        <v>#REF!</v>
      </c>
      <c r="H164" s="10" t="e">
        <f>SUM(#REF!)</f>
        <v>#REF!</v>
      </c>
      <c r="I164" s="11" t="e">
        <f>SUM(#REF!)</f>
        <v>#REF!</v>
      </c>
      <c r="J164" s="10" t="e">
        <f>SUM(#REF!)</f>
        <v>#REF!</v>
      </c>
      <c r="K164" s="11" t="e">
        <f>SUM(#REF!)</f>
        <v>#REF!</v>
      </c>
      <c r="L164" s="10" t="e">
        <f>SUM(#REF!)</f>
        <v>#REF!</v>
      </c>
      <c r="M164" s="11" t="e">
        <f>SUM(#REF!)</f>
        <v>#REF!</v>
      </c>
      <c r="N164" s="11" t="e">
        <f>#REF!</f>
        <v>#REF!</v>
      </c>
      <c r="O164" s="11">
        <v>1338498.6599999999</v>
      </c>
      <c r="P164" s="11">
        <v>651849.17000000004</v>
      </c>
      <c r="Q164" s="12">
        <v>0.48700024100136197</v>
      </c>
    </row>
    <row r="165" spans="1:17" s="21" customFormat="1" ht="45" customHeight="1" x14ac:dyDescent="0.25">
      <c r="A165" s="65"/>
      <c r="B165" s="103" t="s">
        <v>79</v>
      </c>
      <c r="C165" s="9" t="e">
        <f>#REF!</f>
        <v>#REF!</v>
      </c>
      <c r="D165" s="10" t="e">
        <f>SUM(#REF!)</f>
        <v>#REF!</v>
      </c>
      <c r="E165" s="11" t="e">
        <f>SUM(#REF!)</f>
        <v>#REF!</v>
      </c>
      <c r="F165" s="10" t="e">
        <f>SUM(#REF!)</f>
        <v>#REF!</v>
      </c>
      <c r="G165" s="11" t="e">
        <f>SUM(#REF!)</f>
        <v>#REF!</v>
      </c>
      <c r="H165" s="10" t="e">
        <f>SUM(#REF!)</f>
        <v>#REF!</v>
      </c>
      <c r="I165" s="11" t="e">
        <f>SUM(#REF!)</f>
        <v>#REF!</v>
      </c>
      <c r="J165" s="10" t="e">
        <f>SUM(#REF!)</f>
        <v>#REF!</v>
      </c>
      <c r="K165" s="11" t="e">
        <f>SUM(#REF!)</f>
        <v>#REF!</v>
      </c>
      <c r="L165" s="10" t="e">
        <f>SUM(#REF!)</f>
        <v>#REF!</v>
      </c>
      <c r="M165" s="11" t="e">
        <f>SUM(#REF!)</f>
        <v>#REF!</v>
      </c>
      <c r="N165" s="11" t="e">
        <f>#REF!</f>
        <v>#REF!</v>
      </c>
      <c r="O165" s="11">
        <v>19075673</v>
      </c>
      <c r="P165" s="11">
        <v>18170060.16</v>
      </c>
      <c r="Q165" s="12">
        <v>0.95252524825729612</v>
      </c>
    </row>
    <row r="166" spans="1:17" s="21" customFormat="1" ht="15" customHeight="1" x14ac:dyDescent="0.25">
      <c r="A166" s="65"/>
      <c r="B166" s="103" t="s">
        <v>80</v>
      </c>
      <c r="C166" s="9" t="e">
        <f>#REF!</f>
        <v>#REF!</v>
      </c>
      <c r="D166" s="10" t="e">
        <f>SUM(#REF!)</f>
        <v>#REF!</v>
      </c>
      <c r="E166" s="11" t="e">
        <f>SUM(#REF!)</f>
        <v>#REF!</v>
      </c>
      <c r="F166" s="10" t="e">
        <f>SUM(#REF!)</f>
        <v>#REF!</v>
      </c>
      <c r="G166" s="11" t="e">
        <f>SUM(#REF!)</f>
        <v>#REF!</v>
      </c>
      <c r="H166" s="10" t="e">
        <f>SUM(#REF!)</f>
        <v>#REF!</v>
      </c>
      <c r="I166" s="11" t="e">
        <f>SUM(#REF!)</f>
        <v>#REF!</v>
      </c>
      <c r="J166" s="10" t="e">
        <f>SUM(#REF!)</f>
        <v>#REF!</v>
      </c>
      <c r="K166" s="11" t="e">
        <f>SUM(#REF!)</f>
        <v>#REF!</v>
      </c>
      <c r="L166" s="10" t="e">
        <f>SUM(#REF!)</f>
        <v>#REF!</v>
      </c>
      <c r="M166" s="11" t="e">
        <f>SUM(#REF!)</f>
        <v>#REF!</v>
      </c>
      <c r="N166" s="11" t="e">
        <f>#REF!</f>
        <v>#REF!</v>
      </c>
      <c r="O166" s="11">
        <v>13013521.24</v>
      </c>
      <c r="P166" s="11">
        <v>12623237.51</v>
      </c>
      <c r="Q166" s="12">
        <v>0.97000936773358659</v>
      </c>
    </row>
    <row r="167" spans="1:17" s="21" customFormat="1" ht="30" customHeight="1" x14ac:dyDescent="0.25">
      <c r="A167" s="65"/>
      <c r="B167" s="103" t="s">
        <v>22</v>
      </c>
      <c r="C167" s="9" t="e">
        <f>SUM(#REF!)</f>
        <v>#REF!</v>
      </c>
      <c r="D167" s="10" t="e">
        <f>SUM(#REF!)</f>
        <v>#REF!</v>
      </c>
      <c r="E167" s="11" t="e">
        <f>SUM(#REF!)</f>
        <v>#REF!</v>
      </c>
      <c r="F167" s="10" t="e">
        <f>SUM(#REF!)</f>
        <v>#REF!</v>
      </c>
      <c r="G167" s="11" t="e">
        <f>SUM(#REF!)</f>
        <v>#REF!</v>
      </c>
      <c r="H167" s="10" t="e">
        <f>SUM(#REF!)</f>
        <v>#REF!</v>
      </c>
      <c r="I167" s="11" t="e">
        <f>SUM(#REF!)</f>
        <v>#REF!</v>
      </c>
      <c r="J167" s="10" t="e">
        <f>SUM(#REF!)</f>
        <v>#REF!</v>
      </c>
      <c r="K167" s="11" t="e">
        <f>SUM(#REF!)</f>
        <v>#REF!</v>
      </c>
      <c r="L167" s="10" t="e">
        <f>SUM(#REF!)</f>
        <v>#REF!</v>
      </c>
      <c r="M167" s="11" t="e">
        <f>SUM(#REF!)</f>
        <v>#REF!</v>
      </c>
      <c r="N167" s="11" t="e">
        <f>SUM(#REF!)</f>
        <v>#REF!</v>
      </c>
      <c r="O167" s="11">
        <v>7600546.9800000004</v>
      </c>
      <c r="P167" s="11">
        <v>7600454.0099999998</v>
      </c>
      <c r="Q167" s="12">
        <v>0.99998776798561406</v>
      </c>
    </row>
    <row r="168" spans="1:17" s="21" customFormat="1" ht="30" customHeight="1" x14ac:dyDescent="0.25">
      <c r="A168" s="65"/>
      <c r="B168" s="103" t="s">
        <v>179</v>
      </c>
      <c r="C168" s="9" t="e">
        <f>#REF!</f>
        <v>#REF!</v>
      </c>
      <c r="D168" s="10" t="e">
        <f>SUM(#REF!)</f>
        <v>#REF!</v>
      </c>
      <c r="E168" s="11" t="e">
        <f>SUM(#REF!)</f>
        <v>#REF!</v>
      </c>
      <c r="F168" s="10" t="e">
        <f>SUM(#REF!)</f>
        <v>#REF!</v>
      </c>
      <c r="G168" s="11" t="e">
        <f>SUM(#REF!)</f>
        <v>#REF!</v>
      </c>
      <c r="H168" s="10" t="e">
        <f>SUM(#REF!)</f>
        <v>#REF!</v>
      </c>
      <c r="I168" s="11" t="e">
        <f>SUM(#REF!)</f>
        <v>#REF!</v>
      </c>
      <c r="J168" s="10" t="e">
        <f>SUM(#REF!)</f>
        <v>#REF!</v>
      </c>
      <c r="K168" s="11" t="e">
        <f>SUM(#REF!)</f>
        <v>#REF!</v>
      </c>
      <c r="L168" s="10" t="e">
        <f>SUM(#REF!)</f>
        <v>#REF!</v>
      </c>
      <c r="M168" s="11" t="e">
        <f>SUM(#REF!)</f>
        <v>#REF!</v>
      </c>
      <c r="N168" s="11" t="e">
        <f>#REF!</f>
        <v>#REF!</v>
      </c>
      <c r="O168" s="11">
        <v>27000</v>
      </c>
      <c r="P168" s="11">
        <v>27000</v>
      </c>
      <c r="Q168" s="12">
        <v>1</v>
      </c>
    </row>
    <row r="169" spans="1:17" s="19" customFormat="1" ht="30" customHeight="1" x14ac:dyDescent="0.25">
      <c r="A169" s="30"/>
      <c r="B169" s="91" t="s">
        <v>155</v>
      </c>
      <c r="C169" s="142" t="e">
        <f>C170+C171+C172+C173+#REF!</f>
        <v>#REF!</v>
      </c>
      <c r="D169" s="143" t="e">
        <f>D170+D171+D172+D173+#REF!</f>
        <v>#REF!</v>
      </c>
      <c r="E169" s="82" t="e">
        <f>E170+E171+E172+E173+#REF!</f>
        <v>#REF!</v>
      </c>
      <c r="F169" s="143" t="e">
        <f>F170+F171+F172+F173+#REF!</f>
        <v>#REF!</v>
      </c>
      <c r="G169" s="82" t="e">
        <f>G170+G171+G172+G173+#REF!</f>
        <v>#REF!</v>
      </c>
      <c r="H169" s="143" t="e">
        <f>H170+H171+H172+H173+#REF!</f>
        <v>#REF!</v>
      </c>
      <c r="I169" s="82" t="e">
        <f>I170+I171+I172+I173+#REF!</f>
        <v>#REF!</v>
      </c>
      <c r="J169" s="143" t="e">
        <f>J170+J171+J172+J173+#REF!</f>
        <v>#REF!</v>
      </c>
      <c r="K169" s="82" t="e">
        <f>K170+K171+K172+K173+#REF!</f>
        <v>#REF!</v>
      </c>
      <c r="L169" s="143" t="e">
        <f>L170+L171+L172+L173+#REF!</f>
        <v>#REF!</v>
      </c>
      <c r="M169" s="82" t="e">
        <f>M170+M171+M172+M173+#REF!</f>
        <v>#REF!</v>
      </c>
      <c r="N169" s="82" t="e">
        <f>N170+N171+N172+N173+#REF!</f>
        <v>#REF!</v>
      </c>
      <c r="O169" s="82">
        <v>95461276.140000001</v>
      </c>
      <c r="P169" s="82">
        <v>64607416.229999997</v>
      </c>
      <c r="Q169" s="83">
        <v>0.67679187668986462</v>
      </c>
    </row>
    <row r="170" spans="1:17" s="21" customFormat="1" ht="15" customHeight="1" x14ac:dyDescent="0.25">
      <c r="A170" s="65"/>
      <c r="B170" s="103" t="s">
        <v>81</v>
      </c>
      <c r="C170" s="9" t="e">
        <f>SUM(#REF!)</f>
        <v>#REF!</v>
      </c>
      <c r="D170" s="10" t="e">
        <f>SUM(#REF!)</f>
        <v>#REF!</v>
      </c>
      <c r="E170" s="11" t="e">
        <f>SUM(#REF!)</f>
        <v>#REF!</v>
      </c>
      <c r="F170" s="10" t="e">
        <f>SUM(#REF!)</f>
        <v>#REF!</v>
      </c>
      <c r="G170" s="11" t="e">
        <f>SUM(#REF!)</f>
        <v>#REF!</v>
      </c>
      <c r="H170" s="10" t="e">
        <f>SUM(#REF!)</f>
        <v>#REF!</v>
      </c>
      <c r="I170" s="11" t="e">
        <f>SUM(#REF!)</f>
        <v>#REF!</v>
      </c>
      <c r="J170" s="10" t="e">
        <f>SUM(#REF!)</f>
        <v>#REF!</v>
      </c>
      <c r="K170" s="11" t="e">
        <f>SUM(#REF!)</f>
        <v>#REF!</v>
      </c>
      <c r="L170" s="10" t="e">
        <f>SUM(#REF!)</f>
        <v>#REF!</v>
      </c>
      <c r="M170" s="11" t="e">
        <f>SUM(#REF!)</f>
        <v>#REF!</v>
      </c>
      <c r="N170" s="11" t="e">
        <f>SUM(#REF!)</f>
        <v>#REF!</v>
      </c>
      <c r="O170" s="11">
        <v>7275475.6500000004</v>
      </c>
      <c r="P170" s="11">
        <v>3104916.98</v>
      </c>
      <c r="Q170" s="12">
        <v>0.42676480952829521</v>
      </c>
    </row>
    <row r="171" spans="1:17" s="21" customFormat="1" ht="29.25" customHeight="1" x14ac:dyDescent="0.25">
      <c r="A171" s="65"/>
      <c r="B171" s="103" t="s">
        <v>82</v>
      </c>
      <c r="C171" s="9" t="e">
        <f>SUM(#REF!)</f>
        <v>#REF!</v>
      </c>
      <c r="D171" s="10" t="e">
        <f>SUM(#REF!)</f>
        <v>#REF!</v>
      </c>
      <c r="E171" s="11" t="e">
        <f>SUM(#REF!)</f>
        <v>#REF!</v>
      </c>
      <c r="F171" s="10" t="e">
        <f>SUM(#REF!)</f>
        <v>#REF!</v>
      </c>
      <c r="G171" s="11" t="e">
        <f>SUM(#REF!)</f>
        <v>#REF!</v>
      </c>
      <c r="H171" s="10" t="e">
        <f>SUM(#REF!)</f>
        <v>#REF!</v>
      </c>
      <c r="I171" s="11" t="e">
        <f>SUM(#REF!)</f>
        <v>#REF!</v>
      </c>
      <c r="J171" s="10" t="e">
        <f>SUM(#REF!)</f>
        <v>#REF!</v>
      </c>
      <c r="K171" s="11" t="e">
        <f>SUM(#REF!)</f>
        <v>#REF!</v>
      </c>
      <c r="L171" s="10" t="e">
        <f>SUM(#REF!)</f>
        <v>#REF!</v>
      </c>
      <c r="M171" s="11" t="e">
        <f>SUM(#REF!)</f>
        <v>#REF!</v>
      </c>
      <c r="N171" s="11" t="e">
        <f>SUM(#REF!)</f>
        <v>#REF!</v>
      </c>
      <c r="O171" s="11">
        <v>641113.96</v>
      </c>
      <c r="P171" s="11">
        <v>543369</v>
      </c>
      <c r="Q171" s="12">
        <v>0.84753886812884249</v>
      </c>
    </row>
    <row r="172" spans="1:17" s="21" customFormat="1" ht="41.25" customHeight="1" x14ac:dyDescent="0.25">
      <c r="A172" s="65"/>
      <c r="B172" s="103" t="s">
        <v>83</v>
      </c>
      <c r="C172" s="9" t="e">
        <f>#REF!</f>
        <v>#REF!</v>
      </c>
      <c r="D172" s="10" t="e">
        <f>SUM(#REF!)</f>
        <v>#REF!</v>
      </c>
      <c r="E172" s="11" t="e">
        <f>SUM(#REF!)</f>
        <v>#REF!</v>
      </c>
      <c r="F172" s="10" t="e">
        <f>SUM(#REF!)</f>
        <v>#REF!</v>
      </c>
      <c r="G172" s="11" t="e">
        <f>SUM(#REF!)</f>
        <v>#REF!</v>
      </c>
      <c r="H172" s="10" t="e">
        <f>SUM(#REF!)</f>
        <v>#REF!</v>
      </c>
      <c r="I172" s="11" t="e">
        <f>SUM(#REF!)</f>
        <v>#REF!</v>
      </c>
      <c r="J172" s="10" t="e">
        <f>SUM(#REF!)</f>
        <v>#REF!</v>
      </c>
      <c r="K172" s="11" t="e">
        <f>SUM(#REF!)</f>
        <v>#REF!</v>
      </c>
      <c r="L172" s="10" t="e">
        <f>SUM(#REF!)</f>
        <v>#REF!</v>
      </c>
      <c r="M172" s="11" t="e">
        <f>SUM(#REF!)</f>
        <v>#REF!</v>
      </c>
      <c r="N172" s="11" t="e">
        <f>SUM(#REF!)</f>
        <v>#REF!</v>
      </c>
      <c r="O172" s="11">
        <v>65200000</v>
      </c>
      <c r="P172" s="11">
        <v>60091666.289999999</v>
      </c>
      <c r="Q172" s="12">
        <v>0.92165132346625767</v>
      </c>
    </row>
    <row r="173" spans="1:17" s="21" customFormat="1" ht="30" customHeight="1" x14ac:dyDescent="0.25">
      <c r="A173" s="65"/>
      <c r="B173" s="103" t="s">
        <v>11</v>
      </c>
      <c r="C173" s="9" t="e">
        <f>SUM(#REF!)</f>
        <v>#REF!</v>
      </c>
      <c r="D173" s="10" t="e">
        <f>SUM(#REF!)</f>
        <v>#REF!</v>
      </c>
      <c r="E173" s="11" t="e">
        <f>SUM(#REF!)</f>
        <v>#REF!</v>
      </c>
      <c r="F173" s="10" t="e">
        <f>SUM(#REF!)</f>
        <v>#REF!</v>
      </c>
      <c r="G173" s="11" t="e">
        <f>SUM(#REF!)</f>
        <v>#REF!</v>
      </c>
      <c r="H173" s="10" t="e">
        <f>SUM(#REF!)</f>
        <v>#REF!</v>
      </c>
      <c r="I173" s="11" t="e">
        <f>SUM(#REF!)</f>
        <v>#REF!</v>
      </c>
      <c r="J173" s="10" t="e">
        <f>SUM(#REF!)</f>
        <v>#REF!</v>
      </c>
      <c r="K173" s="11" t="e">
        <f>SUM(#REF!)</f>
        <v>#REF!</v>
      </c>
      <c r="L173" s="10" t="e">
        <f>SUM(#REF!)</f>
        <v>#REF!</v>
      </c>
      <c r="M173" s="11" t="e">
        <f>SUM(#REF!)</f>
        <v>#REF!</v>
      </c>
      <c r="N173" s="11" t="e">
        <f>SUM(#REF!)</f>
        <v>#REF!</v>
      </c>
      <c r="O173" s="11">
        <v>22344686.530000001</v>
      </c>
      <c r="P173" s="11">
        <v>867463.96</v>
      </c>
      <c r="Q173" s="12">
        <v>3.8821934639151991E-2</v>
      </c>
    </row>
    <row r="174" spans="1:17" s="19" customFormat="1" ht="15" customHeight="1" x14ac:dyDescent="0.25">
      <c r="A174" s="30"/>
      <c r="B174" s="92" t="s">
        <v>84</v>
      </c>
      <c r="C174" s="142" t="e">
        <f t="shared" ref="C174:N174" si="38">C176+C175</f>
        <v>#REF!</v>
      </c>
      <c r="D174" s="143" t="e">
        <f t="shared" si="38"/>
        <v>#REF!</v>
      </c>
      <c r="E174" s="82" t="e">
        <f t="shared" si="38"/>
        <v>#REF!</v>
      </c>
      <c r="F174" s="143" t="e">
        <f t="shared" si="38"/>
        <v>#REF!</v>
      </c>
      <c r="G174" s="82" t="e">
        <f t="shared" si="38"/>
        <v>#REF!</v>
      </c>
      <c r="H174" s="143" t="e">
        <f t="shared" si="38"/>
        <v>#REF!</v>
      </c>
      <c r="I174" s="82" t="e">
        <f t="shared" si="38"/>
        <v>#REF!</v>
      </c>
      <c r="J174" s="143" t="e">
        <f t="shared" si="38"/>
        <v>#REF!</v>
      </c>
      <c r="K174" s="82" t="e">
        <f t="shared" si="38"/>
        <v>#REF!</v>
      </c>
      <c r="L174" s="143" t="e">
        <f t="shared" si="38"/>
        <v>#REF!</v>
      </c>
      <c r="M174" s="82" t="e">
        <f t="shared" si="38"/>
        <v>#REF!</v>
      </c>
      <c r="N174" s="82" t="e">
        <f t="shared" si="38"/>
        <v>#REF!</v>
      </c>
      <c r="O174" s="82">
        <v>28774515.060000002</v>
      </c>
      <c r="P174" s="82">
        <v>14933279.67</v>
      </c>
      <c r="Q174" s="83">
        <v>0.51897589373309838</v>
      </c>
    </row>
    <row r="175" spans="1:17" s="21" customFormat="1" ht="38.25" customHeight="1" x14ac:dyDescent="0.25">
      <c r="A175" s="65"/>
      <c r="B175" s="103" t="s">
        <v>100</v>
      </c>
      <c r="C175" s="9" t="e">
        <f>SUM(#REF!)</f>
        <v>#REF!</v>
      </c>
      <c r="D175" s="10" t="e">
        <f>SUM(#REF!)</f>
        <v>#REF!</v>
      </c>
      <c r="E175" s="11" t="e">
        <f>SUM(#REF!)</f>
        <v>#REF!</v>
      </c>
      <c r="F175" s="10" t="e">
        <f>SUM(#REF!)</f>
        <v>#REF!</v>
      </c>
      <c r="G175" s="11" t="e">
        <f>SUM(#REF!)</f>
        <v>#REF!</v>
      </c>
      <c r="H175" s="10" t="e">
        <f>SUM(#REF!)</f>
        <v>#REF!</v>
      </c>
      <c r="I175" s="11" t="e">
        <f>SUM(#REF!)</f>
        <v>#REF!</v>
      </c>
      <c r="J175" s="10" t="e">
        <f>SUM(#REF!)</f>
        <v>#REF!</v>
      </c>
      <c r="K175" s="11" t="e">
        <f>SUM(#REF!)</f>
        <v>#REF!</v>
      </c>
      <c r="L175" s="10" t="e">
        <f>SUM(#REF!)</f>
        <v>#REF!</v>
      </c>
      <c r="M175" s="11" t="e">
        <f>SUM(#REF!)</f>
        <v>#REF!</v>
      </c>
      <c r="N175" s="11" t="e">
        <f>SUM(#REF!)</f>
        <v>#REF!</v>
      </c>
      <c r="O175" s="11">
        <v>3589174.1500000004</v>
      </c>
      <c r="P175" s="11">
        <v>0</v>
      </c>
      <c r="Q175" s="12">
        <v>0</v>
      </c>
    </row>
    <row r="176" spans="1:17" s="21" customFormat="1" ht="30" customHeight="1" thickBot="1" x14ac:dyDescent="0.3">
      <c r="A176" s="65"/>
      <c r="B176" s="90" t="s">
        <v>180</v>
      </c>
      <c r="C176" s="9" t="e">
        <f>SUM(#REF!)</f>
        <v>#REF!</v>
      </c>
      <c r="D176" s="10" t="e">
        <f>SUM(#REF!)</f>
        <v>#REF!</v>
      </c>
      <c r="E176" s="11" t="e">
        <f>SUM(#REF!)</f>
        <v>#REF!</v>
      </c>
      <c r="F176" s="10" t="e">
        <f>SUM(#REF!)</f>
        <v>#REF!</v>
      </c>
      <c r="G176" s="11" t="e">
        <f>SUM(#REF!)</f>
        <v>#REF!</v>
      </c>
      <c r="H176" s="10" t="e">
        <f>SUM(#REF!)</f>
        <v>#REF!</v>
      </c>
      <c r="I176" s="11" t="e">
        <f>SUM(#REF!)</f>
        <v>#REF!</v>
      </c>
      <c r="J176" s="10" t="e">
        <f>SUM(#REF!)</f>
        <v>#REF!</v>
      </c>
      <c r="K176" s="11" t="e">
        <f>SUM(#REF!)</f>
        <v>#REF!</v>
      </c>
      <c r="L176" s="10" t="e">
        <f>SUM(#REF!)</f>
        <v>#REF!</v>
      </c>
      <c r="M176" s="11" t="e">
        <f>SUM(#REF!)</f>
        <v>#REF!</v>
      </c>
      <c r="N176" s="11" t="e">
        <f>SUM(#REF!)</f>
        <v>#REF!</v>
      </c>
      <c r="O176" s="11">
        <v>25185340.91</v>
      </c>
      <c r="P176" s="11">
        <v>14933279.67</v>
      </c>
      <c r="Q176" s="12">
        <v>0.59293537948778152</v>
      </c>
    </row>
    <row r="177" spans="1:17" s="28" customFormat="1" ht="30" customHeight="1" thickBot="1" x14ac:dyDescent="0.3">
      <c r="A177" s="27">
        <v>9</v>
      </c>
      <c r="B177" s="74" t="s">
        <v>161</v>
      </c>
      <c r="C177" s="148" t="e">
        <f t="shared" ref="C177:N177" si="39">C178</f>
        <v>#REF!</v>
      </c>
      <c r="D177" s="149" t="e">
        <f t="shared" si="39"/>
        <v>#REF!</v>
      </c>
      <c r="E177" s="87" t="e">
        <f t="shared" si="39"/>
        <v>#REF!</v>
      </c>
      <c r="F177" s="149" t="e">
        <f t="shared" si="39"/>
        <v>#REF!</v>
      </c>
      <c r="G177" s="87" t="e">
        <f t="shared" si="39"/>
        <v>#REF!</v>
      </c>
      <c r="H177" s="149" t="e">
        <f t="shared" si="39"/>
        <v>#REF!</v>
      </c>
      <c r="I177" s="87" t="e">
        <f t="shared" si="39"/>
        <v>#REF!</v>
      </c>
      <c r="J177" s="149" t="e">
        <f t="shared" si="39"/>
        <v>#REF!</v>
      </c>
      <c r="K177" s="87" t="e">
        <f t="shared" si="39"/>
        <v>#REF!</v>
      </c>
      <c r="L177" s="149" t="e">
        <f t="shared" si="39"/>
        <v>#REF!</v>
      </c>
      <c r="M177" s="87" t="e">
        <f t="shared" si="39"/>
        <v>#REF!</v>
      </c>
      <c r="N177" s="87" t="e">
        <f t="shared" si="39"/>
        <v>#REF!</v>
      </c>
      <c r="O177" s="87">
        <v>57375369.539999992</v>
      </c>
      <c r="P177" s="87">
        <v>41790238.18</v>
      </c>
      <c r="Q177" s="88">
        <v>0.72836547311238464</v>
      </c>
    </row>
    <row r="178" spans="1:17" s="19" customFormat="1" ht="30" customHeight="1" x14ac:dyDescent="0.25">
      <c r="A178" s="30"/>
      <c r="B178" s="122" t="s">
        <v>162</v>
      </c>
      <c r="C178" s="96" t="e">
        <f>C179+C180+#REF!+#REF!+#REF!+C181</f>
        <v>#REF!</v>
      </c>
      <c r="D178" s="96" t="e">
        <f>D179+D180+#REF!+#REF!+#REF!+D181</f>
        <v>#REF!</v>
      </c>
      <c r="E178" s="96" t="e">
        <f>E179+E180+#REF!+#REF!+#REF!+E181</f>
        <v>#REF!</v>
      </c>
      <c r="F178" s="96" t="e">
        <f>F179+F180+#REF!+#REF!+#REF!+F181</f>
        <v>#REF!</v>
      </c>
      <c r="G178" s="96" t="e">
        <f>G179+G180+#REF!+#REF!+#REF!+G181</f>
        <v>#REF!</v>
      </c>
      <c r="H178" s="96" t="e">
        <f>H179+H180+#REF!+#REF!+#REF!+H181</f>
        <v>#REF!</v>
      </c>
      <c r="I178" s="96" t="e">
        <f>I179+I180+#REF!+#REF!+#REF!+I181</f>
        <v>#REF!</v>
      </c>
      <c r="J178" s="96" t="e">
        <f>J179+J180+#REF!+#REF!+#REF!+J181</f>
        <v>#REF!</v>
      </c>
      <c r="K178" s="96" t="e">
        <f>K179+K180+#REF!+#REF!+#REF!+K181</f>
        <v>#REF!</v>
      </c>
      <c r="L178" s="96" t="e">
        <f>L179+L180+#REF!+#REF!+#REF!+L181</f>
        <v>#REF!</v>
      </c>
      <c r="M178" s="96" t="e">
        <f>M179+M180+#REF!+#REF!+#REF!+M181</f>
        <v>#REF!</v>
      </c>
      <c r="N178" s="96" t="e">
        <f>N179+N180+#REF!+#REF!+#REF!+N181</f>
        <v>#REF!</v>
      </c>
      <c r="O178" s="96">
        <v>57375369.539999992</v>
      </c>
      <c r="P178" s="96">
        <v>41790238.18</v>
      </c>
      <c r="Q178" s="123">
        <v>0.72836547311238464</v>
      </c>
    </row>
    <row r="179" spans="1:17" s="21" customFormat="1" ht="29.25" customHeight="1" x14ac:dyDescent="0.25">
      <c r="A179" s="65"/>
      <c r="B179" s="124" t="s">
        <v>34</v>
      </c>
      <c r="C179" s="110" t="e">
        <f>#REF!</f>
        <v>#REF!</v>
      </c>
      <c r="D179" s="110" t="e">
        <f>#REF!</f>
        <v>#REF!</v>
      </c>
      <c r="E179" s="110" t="e">
        <f>#REF!</f>
        <v>#REF!</v>
      </c>
      <c r="F179" s="110" t="e">
        <f>#REF!</f>
        <v>#REF!</v>
      </c>
      <c r="G179" s="110" t="e">
        <f>#REF!</f>
        <v>#REF!</v>
      </c>
      <c r="H179" s="110" t="e">
        <f>#REF!</f>
        <v>#REF!</v>
      </c>
      <c r="I179" s="110" t="e">
        <f>#REF!</f>
        <v>#REF!</v>
      </c>
      <c r="J179" s="110" t="e">
        <f>#REF!</f>
        <v>#REF!</v>
      </c>
      <c r="K179" s="110" t="e">
        <f>#REF!</f>
        <v>#REF!</v>
      </c>
      <c r="L179" s="110" t="e">
        <f>#REF!</f>
        <v>#REF!</v>
      </c>
      <c r="M179" s="110" t="e">
        <f>#REF!</f>
        <v>#REF!</v>
      </c>
      <c r="N179" s="110" t="e">
        <f>#REF!</f>
        <v>#REF!</v>
      </c>
      <c r="O179" s="110">
        <v>38572115.659999996</v>
      </c>
      <c r="P179" s="110">
        <v>28452634.32</v>
      </c>
      <c r="Q179" s="111">
        <v>0.73764774975788827</v>
      </c>
    </row>
    <row r="180" spans="1:17" s="21" customFormat="1" ht="29.25" customHeight="1" x14ac:dyDescent="0.25">
      <c r="A180" s="65"/>
      <c r="B180" s="124" t="s">
        <v>85</v>
      </c>
      <c r="C180" s="110" t="e">
        <f>#REF!</f>
        <v>#REF!</v>
      </c>
      <c r="D180" s="110" t="e">
        <f>#REF!</f>
        <v>#REF!</v>
      </c>
      <c r="E180" s="110" t="e">
        <f>#REF!</f>
        <v>#REF!</v>
      </c>
      <c r="F180" s="110" t="e">
        <f>#REF!</f>
        <v>#REF!</v>
      </c>
      <c r="G180" s="110" t="e">
        <f>#REF!</f>
        <v>#REF!</v>
      </c>
      <c r="H180" s="110" t="e">
        <f>#REF!</f>
        <v>#REF!</v>
      </c>
      <c r="I180" s="110" t="e">
        <f>#REF!</f>
        <v>#REF!</v>
      </c>
      <c r="J180" s="110" t="e">
        <f>#REF!</f>
        <v>#REF!</v>
      </c>
      <c r="K180" s="110" t="e">
        <f>#REF!</f>
        <v>#REF!</v>
      </c>
      <c r="L180" s="110" t="e">
        <f>#REF!</f>
        <v>#REF!</v>
      </c>
      <c r="M180" s="110" t="e">
        <f>#REF!</f>
        <v>#REF!</v>
      </c>
      <c r="N180" s="110" t="e">
        <f>#REF!</f>
        <v>#REF!</v>
      </c>
      <c r="O180" s="110">
        <v>16720587.220000001</v>
      </c>
      <c r="P180" s="110">
        <v>12837603.859999999</v>
      </c>
      <c r="Q180" s="111">
        <v>0.76777230913544425</v>
      </c>
    </row>
    <row r="181" spans="1:17" s="21" customFormat="1" ht="23.25" customHeight="1" thickBot="1" x14ac:dyDescent="0.3">
      <c r="A181" s="65"/>
      <c r="B181" s="125" t="s">
        <v>86</v>
      </c>
      <c r="C181" s="104" t="e">
        <f>SUM(#REF!)</f>
        <v>#REF!</v>
      </c>
      <c r="D181" s="104" t="e">
        <f>SUM(#REF!)</f>
        <v>#REF!</v>
      </c>
      <c r="E181" s="104" t="e">
        <f>SUM(#REF!)</f>
        <v>#REF!</v>
      </c>
      <c r="F181" s="104" t="e">
        <f>SUM(#REF!)</f>
        <v>#REF!</v>
      </c>
      <c r="G181" s="104" t="e">
        <f>SUM(#REF!)</f>
        <v>#REF!</v>
      </c>
      <c r="H181" s="104" t="e">
        <f>SUM(#REF!)</f>
        <v>#REF!</v>
      </c>
      <c r="I181" s="104" t="e">
        <f>SUM(#REF!)</f>
        <v>#REF!</v>
      </c>
      <c r="J181" s="104" t="e">
        <f>SUM(#REF!)</f>
        <v>#REF!</v>
      </c>
      <c r="K181" s="104" t="e">
        <f>SUM(#REF!)</f>
        <v>#REF!</v>
      </c>
      <c r="L181" s="104" t="e">
        <f>SUM(#REF!)</f>
        <v>#REF!</v>
      </c>
      <c r="M181" s="104" t="e">
        <f>SUM(#REF!)</f>
        <v>#REF!</v>
      </c>
      <c r="N181" s="104" t="e">
        <f>SUM(#REF!)</f>
        <v>#REF!</v>
      </c>
      <c r="O181" s="104">
        <v>2082666.66</v>
      </c>
      <c r="P181" s="104">
        <v>500000</v>
      </c>
      <c r="Q181" s="112">
        <v>0.24007682535235861</v>
      </c>
    </row>
    <row r="182" spans="1:17" s="29" customFormat="1" ht="30" customHeight="1" thickBot="1" x14ac:dyDescent="0.3">
      <c r="A182" s="27">
        <v>10</v>
      </c>
      <c r="B182" s="165" t="s">
        <v>87</v>
      </c>
      <c r="C182" s="153" t="e">
        <f t="shared" ref="C182:N182" si="40">C183+C185</f>
        <v>#REF!</v>
      </c>
      <c r="D182" s="154" t="e">
        <f t="shared" si="40"/>
        <v>#REF!</v>
      </c>
      <c r="E182" s="94" t="e">
        <f t="shared" si="40"/>
        <v>#REF!</v>
      </c>
      <c r="F182" s="154" t="e">
        <f t="shared" si="40"/>
        <v>#REF!</v>
      </c>
      <c r="G182" s="94" t="e">
        <f t="shared" si="40"/>
        <v>#REF!</v>
      </c>
      <c r="H182" s="154" t="e">
        <f t="shared" si="40"/>
        <v>#REF!</v>
      </c>
      <c r="I182" s="94" t="e">
        <f t="shared" si="40"/>
        <v>#REF!</v>
      </c>
      <c r="J182" s="154" t="e">
        <f t="shared" si="40"/>
        <v>#REF!</v>
      </c>
      <c r="K182" s="94" t="e">
        <f t="shared" si="40"/>
        <v>#REF!</v>
      </c>
      <c r="L182" s="154" t="e">
        <f t="shared" si="40"/>
        <v>#REF!</v>
      </c>
      <c r="M182" s="94" t="e">
        <f t="shared" si="40"/>
        <v>#REF!</v>
      </c>
      <c r="N182" s="166" t="e">
        <f t="shared" si="40"/>
        <v>#REF!</v>
      </c>
      <c r="O182" s="153">
        <v>152465811.28999999</v>
      </c>
      <c r="P182" s="94">
        <v>135715521.52000001</v>
      </c>
      <c r="Q182" s="95">
        <v>0.89013740439068123</v>
      </c>
    </row>
    <row r="183" spans="1:17" s="31" customFormat="1" ht="30" customHeight="1" x14ac:dyDescent="0.25">
      <c r="A183" s="30"/>
      <c r="B183" s="133" t="s">
        <v>163</v>
      </c>
      <c r="C183" s="155" t="e">
        <f>C184</f>
        <v>#REF!</v>
      </c>
      <c r="D183" s="155" t="e">
        <f t="shared" ref="D183:N183" si="41">D184</f>
        <v>#REF!</v>
      </c>
      <c r="E183" s="127" t="e">
        <f t="shared" si="41"/>
        <v>#REF!</v>
      </c>
      <c r="F183" s="155" t="e">
        <f t="shared" si="41"/>
        <v>#REF!</v>
      </c>
      <c r="G183" s="127" t="e">
        <f t="shared" si="41"/>
        <v>#REF!</v>
      </c>
      <c r="H183" s="155" t="e">
        <f t="shared" si="41"/>
        <v>#REF!</v>
      </c>
      <c r="I183" s="127" t="e">
        <f t="shared" si="41"/>
        <v>#REF!</v>
      </c>
      <c r="J183" s="155" t="e">
        <f t="shared" si="41"/>
        <v>#REF!</v>
      </c>
      <c r="K183" s="127" t="e">
        <f t="shared" si="41"/>
        <v>#REF!</v>
      </c>
      <c r="L183" s="155" t="e">
        <f t="shared" si="41"/>
        <v>#REF!</v>
      </c>
      <c r="M183" s="127" t="e">
        <f t="shared" si="41"/>
        <v>#REF!</v>
      </c>
      <c r="N183" s="156" t="e">
        <f t="shared" si="41"/>
        <v>#REF!</v>
      </c>
      <c r="O183" s="135">
        <v>3621970.45</v>
      </c>
      <c r="P183" s="76">
        <v>1033405</v>
      </c>
      <c r="Q183" s="77">
        <v>0.28531569052420069</v>
      </c>
    </row>
    <row r="184" spans="1:17" s="21" customFormat="1" ht="15" customHeight="1" x14ac:dyDescent="0.25">
      <c r="A184" s="65"/>
      <c r="B184" s="134" t="s">
        <v>88</v>
      </c>
      <c r="C184" s="10" t="e">
        <f>#REF!</f>
        <v>#REF!</v>
      </c>
      <c r="D184" s="10" t="e">
        <f>#REF!</f>
        <v>#REF!</v>
      </c>
      <c r="E184" s="11" t="e">
        <f>#REF!</f>
        <v>#REF!</v>
      </c>
      <c r="F184" s="10" t="e">
        <f>#REF!</f>
        <v>#REF!</v>
      </c>
      <c r="G184" s="11" t="e">
        <f>#REF!</f>
        <v>#REF!</v>
      </c>
      <c r="H184" s="10" t="e">
        <f>#REF!</f>
        <v>#REF!</v>
      </c>
      <c r="I184" s="11" t="e">
        <f>#REF!</f>
        <v>#REF!</v>
      </c>
      <c r="J184" s="10" t="e">
        <f>#REF!</f>
        <v>#REF!</v>
      </c>
      <c r="K184" s="11" t="e">
        <f>#REF!</f>
        <v>#REF!</v>
      </c>
      <c r="L184" s="10" t="e">
        <f>#REF!</f>
        <v>#REF!</v>
      </c>
      <c r="M184" s="11" t="e">
        <f>#REF!</f>
        <v>#REF!</v>
      </c>
      <c r="N184" s="137" t="e">
        <f>#REF!</f>
        <v>#REF!</v>
      </c>
      <c r="O184" s="9">
        <v>3621970.45</v>
      </c>
      <c r="P184" s="11">
        <v>1033405</v>
      </c>
      <c r="Q184" s="12">
        <v>0.28531569052420069</v>
      </c>
    </row>
    <row r="185" spans="1:17" s="31" customFormat="1" ht="30" customHeight="1" x14ac:dyDescent="0.25">
      <c r="A185" s="30"/>
      <c r="B185" s="136" t="s">
        <v>89</v>
      </c>
      <c r="C185" s="142" t="e">
        <f>C186</f>
        <v>#REF!</v>
      </c>
      <c r="D185" s="143" t="e">
        <f t="shared" ref="D185:N185" si="42">D186</f>
        <v>#REF!</v>
      </c>
      <c r="E185" s="82" t="e">
        <f t="shared" si="42"/>
        <v>#REF!</v>
      </c>
      <c r="F185" s="143" t="e">
        <f t="shared" si="42"/>
        <v>#REF!</v>
      </c>
      <c r="G185" s="82" t="e">
        <f t="shared" si="42"/>
        <v>#REF!</v>
      </c>
      <c r="H185" s="143" t="e">
        <f t="shared" si="42"/>
        <v>#REF!</v>
      </c>
      <c r="I185" s="82" t="e">
        <f t="shared" si="42"/>
        <v>#REF!</v>
      </c>
      <c r="J185" s="143" t="e">
        <f t="shared" si="42"/>
        <v>#REF!</v>
      </c>
      <c r="K185" s="82" t="e">
        <f t="shared" si="42"/>
        <v>#REF!</v>
      </c>
      <c r="L185" s="143" t="e">
        <f t="shared" si="42"/>
        <v>#REF!</v>
      </c>
      <c r="M185" s="82" t="e">
        <f t="shared" si="42"/>
        <v>#REF!</v>
      </c>
      <c r="N185" s="157" t="e">
        <f t="shared" si="42"/>
        <v>#REF!</v>
      </c>
      <c r="O185" s="142">
        <v>148843840.84</v>
      </c>
      <c r="P185" s="82">
        <v>134682116.52000001</v>
      </c>
      <c r="Q185" s="83">
        <v>0.9048551539648646</v>
      </c>
    </row>
    <row r="186" spans="1:17" s="21" customFormat="1" ht="24" customHeight="1" thickBot="1" x14ac:dyDescent="0.3">
      <c r="A186" s="65"/>
      <c r="B186" s="134" t="s">
        <v>90</v>
      </c>
      <c r="C186" s="10" t="e">
        <f>#REF!</f>
        <v>#REF!</v>
      </c>
      <c r="D186" s="10" t="e">
        <f>#REF!</f>
        <v>#REF!</v>
      </c>
      <c r="E186" s="11" t="e">
        <f>#REF!</f>
        <v>#REF!</v>
      </c>
      <c r="F186" s="10" t="e">
        <f>#REF!</f>
        <v>#REF!</v>
      </c>
      <c r="G186" s="11" t="e">
        <f>#REF!</f>
        <v>#REF!</v>
      </c>
      <c r="H186" s="10" t="e">
        <f>#REF!</f>
        <v>#REF!</v>
      </c>
      <c r="I186" s="11" t="e">
        <f>#REF!</f>
        <v>#REF!</v>
      </c>
      <c r="J186" s="10" t="e">
        <f>#REF!</f>
        <v>#REF!</v>
      </c>
      <c r="K186" s="11" t="e">
        <f>#REF!</f>
        <v>#REF!</v>
      </c>
      <c r="L186" s="10" t="e">
        <f>#REF!</f>
        <v>#REF!</v>
      </c>
      <c r="M186" s="11" t="e">
        <f>#REF!</f>
        <v>#REF!</v>
      </c>
      <c r="N186" s="137" t="e">
        <f>SUM(#REF!)</f>
        <v>#REF!</v>
      </c>
      <c r="O186" s="9">
        <v>148843840.84</v>
      </c>
      <c r="P186" s="11">
        <v>134682116.52000001</v>
      </c>
      <c r="Q186" s="12">
        <v>0.9048551539648646</v>
      </c>
    </row>
    <row r="187" spans="1:17" s="22" customFormat="1" ht="30" customHeight="1" thickBot="1" x14ac:dyDescent="0.3">
      <c r="A187" s="27">
        <v>11</v>
      </c>
      <c r="B187" s="74" t="s">
        <v>91</v>
      </c>
      <c r="C187" s="153" t="e">
        <f>C188+C191+C194+C197+C200+#REF!</f>
        <v>#REF!</v>
      </c>
      <c r="D187" s="154" t="e">
        <f>D188+D191+D194+D197+D200+#REF!</f>
        <v>#REF!</v>
      </c>
      <c r="E187" s="94" t="e">
        <f>E188+E191+E194+E197+E200+#REF!</f>
        <v>#REF!</v>
      </c>
      <c r="F187" s="154" t="e">
        <f>F188+F191+F194+F197+F200+#REF!</f>
        <v>#REF!</v>
      </c>
      <c r="G187" s="94" t="e">
        <f>G188+G191+G194+G197+G200+#REF!</f>
        <v>#REF!</v>
      </c>
      <c r="H187" s="154" t="e">
        <f>H188+H191+H194+H197+H200+#REF!</f>
        <v>#REF!</v>
      </c>
      <c r="I187" s="94" t="e">
        <f>I188+I191+I194+I197+I200+#REF!</f>
        <v>#REF!</v>
      </c>
      <c r="J187" s="154" t="e">
        <f>J188+J191+J194+J197+J200+#REF!</f>
        <v>#REF!</v>
      </c>
      <c r="K187" s="94" t="e">
        <f>K188+K191+K194+K197+K200+#REF!</f>
        <v>#REF!</v>
      </c>
      <c r="L187" s="154" t="e">
        <f>L188+L191+L194+L197+L200+#REF!</f>
        <v>#REF!</v>
      </c>
      <c r="M187" s="94" t="e">
        <f>M188+M191+M194+M197+M200+#REF!</f>
        <v>#REF!</v>
      </c>
      <c r="N187" s="94" t="e">
        <f>N188+N191+N194+N197+N200+#REF!</f>
        <v>#REF!</v>
      </c>
      <c r="O187" s="94">
        <v>120536607.59999999</v>
      </c>
      <c r="P187" s="94">
        <v>93664492.100000009</v>
      </c>
      <c r="Q187" s="95">
        <v>0.77706261993721493</v>
      </c>
    </row>
    <row r="188" spans="1:17" s="32" customFormat="1" ht="15.75" x14ac:dyDescent="0.25">
      <c r="A188" s="30"/>
      <c r="B188" s="122" t="s">
        <v>92</v>
      </c>
      <c r="C188" s="96" t="e">
        <f t="shared" ref="C188:N188" si="43">C189+C190</f>
        <v>#REF!</v>
      </c>
      <c r="D188" s="96" t="e">
        <f t="shared" si="43"/>
        <v>#REF!</v>
      </c>
      <c r="E188" s="96" t="e">
        <f t="shared" si="43"/>
        <v>#REF!</v>
      </c>
      <c r="F188" s="96" t="e">
        <f t="shared" si="43"/>
        <v>#REF!</v>
      </c>
      <c r="G188" s="96" t="e">
        <f t="shared" si="43"/>
        <v>#REF!</v>
      </c>
      <c r="H188" s="96" t="e">
        <f t="shared" si="43"/>
        <v>#REF!</v>
      </c>
      <c r="I188" s="96" t="e">
        <f t="shared" si="43"/>
        <v>#REF!</v>
      </c>
      <c r="J188" s="96" t="e">
        <f t="shared" si="43"/>
        <v>#REF!</v>
      </c>
      <c r="K188" s="96" t="e">
        <f t="shared" si="43"/>
        <v>#REF!</v>
      </c>
      <c r="L188" s="96" t="e">
        <f t="shared" si="43"/>
        <v>#REF!</v>
      </c>
      <c r="M188" s="96" t="e">
        <f t="shared" si="43"/>
        <v>#REF!</v>
      </c>
      <c r="N188" s="96" t="e">
        <f t="shared" si="43"/>
        <v>#REF!</v>
      </c>
      <c r="O188" s="96">
        <v>1382951.8</v>
      </c>
      <c r="P188" s="96">
        <v>969727.35</v>
      </c>
      <c r="Q188" s="123">
        <v>0.70120111922917339</v>
      </c>
    </row>
    <row r="189" spans="1:17" s="6" customFormat="1" ht="30" customHeight="1" x14ac:dyDescent="0.25">
      <c r="A189" s="72"/>
      <c r="B189" s="129" t="s">
        <v>169</v>
      </c>
      <c r="C189" s="130" t="e">
        <f>SUM(#REF!)</f>
        <v>#REF!</v>
      </c>
      <c r="D189" s="130" t="e">
        <f>SUM(#REF!)</f>
        <v>#REF!</v>
      </c>
      <c r="E189" s="130" t="e">
        <f>SUM(#REF!)</f>
        <v>#REF!</v>
      </c>
      <c r="F189" s="130" t="e">
        <f>SUM(#REF!)</f>
        <v>#REF!</v>
      </c>
      <c r="G189" s="130" t="e">
        <f>SUM(#REF!)</f>
        <v>#REF!</v>
      </c>
      <c r="H189" s="130" t="e">
        <f>SUM(#REF!)</f>
        <v>#REF!</v>
      </c>
      <c r="I189" s="130" t="e">
        <f>SUM(#REF!)</f>
        <v>#REF!</v>
      </c>
      <c r="J189" s="130" t="e">
        <f>SUM(#REF!)</f>
        <v>#REF!</v>
      </c>
      <c r="K189" s="130" t="e">
        <f>SUM(#REF!)</f>
        <v>#REF!</v>
      </c>
      <c r="L189" s="130" t="e">
        <f>SUM(#REF!)</f>
        <v>#REF!</v>
      </c>
      <c r="M189" s="130" t="e">
        <f>SUM(#REF!)</f>
        <v>#REF!</v>
      </c>
      <c r="N189" s="130" t="e">
        <f>SUM(#REF!)</f>
        <v>#REF!</v>
      </c>
      <c r="O189" s="130">
        <v>1332951.8</v>
      </c>
      <c r="P189" s="130">
        <v>941327.35</v>
      </c>
      <c r="Q189" s="131">
        <v>0.7061975909406476</v>
      </c>
    </row>
    <row r="190" spans="1:17" s="6" customFormat="1" ht="30" customHeight="1" x14ac:dyDescent="0.25">
      <c r="A190" s="72"/>
      <c r="B190" s="129" t="s">
        <v>170</v>
      </c>
      <c r="C190" s="130" t="e">
        <f>#REF!</f>
        <v>#REF!</v>
      </c>
      <c r="D190" s="130" t="e">
        <f>#REF!</f>
        <v>#REF!</v>
      </c>
      <c r="E190" s="130" t="e">
        <f>#REF!</f>
        <v>#REF!</v>
      </c>
      <c r="F190" s="130" t="e">
        <f>#REF!</f>
        <v>#REF!</v>
      </c>
      <c r="G190" s="130" t="e">
        <f>#REF!</f>
        <v>#REF!</v>
      </c>
      <c r="H190" s="130" t="e">
        <f>#REF!</f>
        <v>#REF!</v>
      </c>
      <c r="I190" s="130" t="e">
        <f>#REF!</f>
        <v>#REF!</v>
      </c>
      <c r="J190" s="130" t="e">
        <f>#REF!</f>
        <v>#REF!</v>
      </c>
      <c r="K190" s="130" t="e">
        <f>#REF!</f>
        <v>#REF!</v>
      </c>
      <c r="L190" s="130" t="e">
        <f>#REF!</f>
        <v>#REF!</v>
      </c>
      <c r="M190" s="130" t="e">
        <f>#REF!</f>
        <v>#REF!</v>
      </c>
      <c r="N190" s="130" t="e">
        <f>#REF!</f>
        <v>#REF!</v>
      </c>
      <c r="O190" s="130">
        <v>50000</v>
      </c>
      <c r="P190" s="130">
        <v>28400</v>
      </c>
      <c r="Q190" s="131">
        <v>0.56799999999999995</v>
      </c>
    </row>
    <row r="191" spans="1:17" s="19" customFormat="1" ht="29.25" customHeight="1" x14ac:dyDescent="0.25">
      <c r="A191" s="30"/>
      <c r="B191" s="132" t="s">
        <v>164</v>
      </c>
      <c r="C191" s="101" t="e">
        <f>C192+C193+#REF!</f>
        <v>#REF!</v>
      </c>
      <c r="D191" s="101" t="e">
        <f>D192+D193+#REF!</f>
        <v>#REF!</v>
      </c>
      <c r="E191" s="101" t="e">
        <f>E192+E193+#REF!</f>
        <v>#REF!</v>
      </c>
      <c r="F191" s="101" t="e">
        <f>F192+F193+#REF!</f>
        <v>#REF!</v>
      </c>
      <c r="G191" s="101" t="e">
        <f>G192+G193+#REF!</f>
        <v>#REF!</v>
      </c>
      <c r="H191" s="101" t="e">
        <f>H192+H193+#REF!</f>
        <v>#REF!</v>
      </c>
      <c r="I191" s="101" t="e">
        <f>I192+I193+#REF!</f>
        <v>#REF!</v>
      </c>
      <c r="J191" s="101" t="e">
        <f>J192+J193+#REF!</f>
        <v>#REF!</v>
      </c>
      <c r="K191" s="101" t="e">
        <f>K192+K193+#REF!</f>
        <v>#REF!</v>
      </c>
      <c r="L191" s="101" t="e">
        <f>L192+L193+#REF!</f>
        <v>#REF!</v>
      </c>
      <c r="M191" s="101" t="e">
        <f>M192+M193+#REF!</f>
        <v>#REF!</v>
      </c>
      <c r="N191" s="101" t="e">
        <f>N192+N193+#REF!</f>
        <v>#REF!</v>
      </c>
      <c r="O191" s="101">
        <v>17046355.800000001</v>
      </c>
      <c r="P191" s="101">
        <v>12495076.300000001</v>
      </c>
      <c r="Q191" s="117">
        <v>0.73300571961545002</v>
      </c>
    </row>
    <row r="192" spans="1:17" s="21" customFormat="1" ht="30" x14ac:dyDescent="0.25">
      <c r="A192" s="65"/>
      <c r="B192" s="125" t="s">
        <v>34</v>
      </c>
      <c r="C192" s="104" t="e">
        <f>#REF!</f>
        <v>#REF!</v>
      </c>
      <c r="D192" s="104" t="e">
        <f>#REF!</f>
        <v>#REF!</v>
      </c>
      <c r="E192" s="104" t="e">
        <f>#REF!</f>
        <v>#REF!</v>
      </c>
      <c r="F192" s="104" t="e">
        <f>#REF!</f>
        <v>#REF!</v>
      </c>
      <c r="G192" s="104" t="e">
        <f>#REF!</f>
        <v>#REF!</v>
      </c>
      <c r="H192" s="104" t="e">
        <f>#REF!</f>
        <v>#REF!</v>
      </c>
      <c r="I192" s="104" t="e">
        <f>#REF!</f>
        <v>#REF!</v>
      </c>
      <c r="J192" s="104" t="e">
        <f>#REF!</f>
        <v>#REF!</v>
      </c>
      <c r="K192" s="104" t="e">
        <f>#REF!</f>
        <v>#REF!</v>
      </c>
      <c r="L192" s="104" t="e">
        <f>#REF!</f>
        <v>#REF!</v>
      </c>
      <c r="M192" s="104" t="e">
        <f>#REF!</f>
        <v>#REF!</v>
      </c>
      <c r="N192" s="104" t="e">
        <f>#REF!</f>
        <v>#REF!</v>
      </c>
      <c r="O192" s="104">
        <v>14048929.630000001</v>
      </c>
      <c r="P192" s="104">
        <v>10611393.720000001</v>
      </c>
      <c r="Q192" s="112">
        <v>0.75531688174595835</v>
      </c>
    </row>
    <row r="193" spans="1:17" s="21" customFormat="1" x14ac:dyDescent="0.25">
      <c r="A193" s="65"/>
      <c r="B193" s="125" t="s">
        <v>93</v>
      </c>
      <c r="C193" s="104" t="e">
        <f>#REF!</f>
        <v>#REF!</v>
      </c>
      <c r="D193" s="104" t="e">
        <f>#REF!</f>
        <v>#REF!</v>
      </c>
      <c r="E193" s="104" t="e">
        <f>#REF!</f>
        <v>#REF!</v>
      </c>
      <c r="F193" s="104" t="e">
        <f>#REF!</f>
        <v>#REF!</v>
      </c>
      <c r="G193" s="104" t="e">
        <f>#REF!</f>
        <v>#REF!</v>
      </c>
      <c r="H193" s="104" t="e">
        <f>#REF!</f>
        <v>#REF!</v>
      </c>
      <c r="I193" s="104" t="e">
        <f>#REF!</f>
        <v>#REF!</v>
      </c>
      <c r="J193" s="104" t="e">
        <f>#REF!</f>
        <v>#REF!</v>
      </c>
      <c r="K193" s="104" t="e">
        <f>#REF!</f>
        <v>#REF!</v>
      </c>
      <c r="L193" s="104" t="e">
        <f>#REF!</f>
        <v>#REF!</v>
      </c>
      <c r="M193" s="104" t="e">
        <f>#REF!</f>
        <v>#REF!</v>
      </c>
      <c r="N193" s="104" t="e">
        <f>#REF!</f>
        <v>#REF!</v>
      </c>
      <c r="O193" s="104">
        <v>2997426.17</v>
      </c>
      <c r="P193" s="104">
        <v>1883682.58</v>
      </c>
      <c r="Q193" s="112">
        <v>0.62843335353944685</v>
      </c>
    </row>
    <row r="194" spans="1:17" s="19" customFormat="1" ht="30" customHeight="1" x14ac:dyDescent="0.25">
      <c r="A194" s="30"/>
      <c r="B194" s="132" t="s">
        <v>165</v>
      </c>
      <c r="C194" s="101" t="e">
        <f t="shared" ref="C194:N194" si="44">C195+C196</f>
        <v>#REF!</v>
      </c>
      <c r="D194" s="101" t="e">
        <f t="shared" si="44"/>
        <v>#REF!</v>
      </c>
      <c r="E194" s="101" t="e">
        <f t="shared" si="44"/>
        <v>#REF!</v>
      </c>
      <c r="F194" s="101" t="e">
        <f t="shared" si="44"/>
        <v>#REF!</v>
      </c>
      <c r="G194" s="101" t="e">
        <f t="shared" si="44"/>
        <v>#REF!</v>
      </c>
      <c r="H194" s="101" t="e">
        <f t="shared" si="44"/>
        <v>#REF!</v>
      </c>
      <c r="I194" s="101" t="e">
        <f t="shared" si="44"/>
        <v>#REF!</v>
      </c>
      <c r="J194" s="101" t="e">
        <f t="shared" si="44"/>
        <v>#REF!</v>
      </c>
      <c r="K194" s="101" t="e">
        <f t="shared" si="44"/>
        <v>#REF!</v>
      </c>
      <c r="L194" s="101" t="e">
        <f t="shared" si="44"/>
        <v>#REF!</v>
      </c>
      <c r="M194" s="101" t="e">
        <f t="shared" si="44"/>
        <v>#REF!</v>
      </c>
      <c r="N194" s="101" t="e">
        <f t="shared" si="44"/>
        <v>#REF!</v>
      </c>
      <c r="O194" s="101">
        <v>300000</v>
      </c>
      <c r="P194" s="101">
        <v>251208</v>
      </c>
      <c r="Q194" s="117">
        <v>0.83735999999999999</v>
      </c>
    </row>
    <row r="195" spans="1:17" s="21" customFormat="1" ht="30" x14ac:dyDescent="0.25">
      <c r="A195" s="65"/>
      <c r="B195" s="125" t="s">
        <v>63</v>
      </c>
      <c r="C195" s="104" t="e">
        <f>#REF!</f>
        <v>#REF!</v>
      </c>
      <c r="D195" s="104" t="e">
        <f>#REF!</f>
        <v>#REF!</v>
      </c>
      <c r="E195" s="104" t="e">
        <f>#REF!</f>
        <v>#REF!</v>
      </c>
      <c r="F195" s="104" t="e">
        <f>#REF!</f>
        <v>#REF!</v>
      </c>
      <c r="G195" s="104" t="e">
        <f>#REF!</f>
        <v>#REF!</v>
      </c>
      <c r="H195" s="104" t="e">
        <f>#REF!</f>
        <v>#REF!</v>
      </c>
      <c r="I195" s="104" t="e">
        <f>#REF!</f>
        <v>#REF!</v>
      </c>
      <c r="J195" s="104" t="e">
        <f>#REF!</f>
        <v>#REF!</v>
      </c>
      <c r="K195" s="104" t="e">
        <f>#REF!</f>
        <v>#REF!</v>
      </c>
      <c r="L195" s="104" t="e">
        <f>#REF!</f>
        <v>#REF!</v>
      </c>
      <c r="M195" s="104" t="e">
        <f>#REF!</f>
        <v>#REF!</v>
      </c>
      <c r="N195" s="104" t="e">
        <f>#REF!</f>
        <v>#REF!</v>
      </c>
      <c r="O195" s="104">
        <v>200000</v>
      </c>
      <c r="P195" s="104">
        <v>151648</v>
      </c>
      <c r="Q195" s="112">
        <v>0.75824000000000003</v>
      </c>
    </row>
    <row r="196" spans="1:17" s="21" customFormat="1" ht="30" x14ac:dyDescent="0.25">
      <c r="A196" s="65"/>
      <c r="B196" s="125" t="s">
        <v>94</v>
      </c>
      <c r="C196" s="104" t="e">
        <f>#REF!</f>
        <v>#REF!</v>
      </c>
      <c r="D196" s="104" t="e">
        <f>#REF!</f>
        <v>#REF!</v>
      </c>
      <c r="E196" s="104" t="e">
        <f>#REF!</f>
        <v>#REF!</v>
      </c>
      <c r="F196" s="104" t="e">
        <f>#REF!</f>
        <v>#REF!</v>
      </c>
      <c r="G196" s="104" t="e">
        <f>#REF!</f>
        <v>#REF!</v>
      </c>
      <c r="H196" s="104" t="e">
        <f>#REF!</f>
        <v>#REF!</v>
      </c>
      <c r="I196" s="104" t="e">
        <f>#REF!</f>
        <v>#REF!</v>
      </c>
      <c r="J196" s="104" t="e">
        <f>#REF!</f>
        <v>#REF!</v>
      </c>
      <c r="K196" s="104" t="e">
        <f>#REF!</f>
        <v>#REF!</v>
      </c>
      <c r="L196" s="104" t="e">
        <f>#REF!</f>
        <v>#REF!</v>
      </c>
      <c r="M196" s="104" t="e">
        <f>#REF!</f>
        <v>#REF!</v>
      </c>
      <c r="N196" s="104" t="e">
        <f>#REF!</f>
        <v>#REF!</v>
      </c>
      <c r="O196" s="104">
        <v>100000</v>
      </c>
      <c r="P196" s="104">
        <v>99560</v>
      </c>
      <c r="Q196" s="112">
        <v>0.99560000000000004</v>
      </c>
    </row>
    <row r="197" spans="1:17" s="19" customFormat="1" ht="30" customHeight="1" x14ac:dyDescent="0.25">
      <c r="A197" s="30"/>
      <c r="B197" s="132" t="s">
        <v>134</v>
      </c>
      <c r="C197" s="101" t="e">
        <f t="shared" ref="C197:N197" si="45">C198+C199</f>
        <v>#REF!</v>
      </c>
      <c r="D197" s="101" t="e">
        <f t="shared" si="45"/>
        <v>#REF!</v>
      </c>
      <c r="E197" s="101" t="e">
        <f t="shared" si="45"/>
        <v>#REF!</v>
      </c>
      <c r="F197" s="101" t="e">
        <f t="shared" si="45"/>
        <v>#REF!</v>
      </c>
      <c r="G197" s="101" t="e">
        <f t="shared" si="45"/>
        <v>#REF!</v>
      </c>
      <c r="H197" s="101" t="e">
        <f t="shared" si="45"/>
        <v>#REF!</v>
      </c>
      <c r="I197" s="101" t="e">
        <f t="shared" si="45"/>
        <v>#REF!</v>
      </c>
      <c r="J197" s="101" t="e">
        <f t="shared" si="45"/>
        <v>#REF!</v>
      </c>
      <c r="K197" s="101" t="e">
        <f t="shared" si="45"/>
        <v>#REF!</v>
      </c>
      <c r="L197" s="101" t="e">
        <f t="shared" si="45"/>
        <v>#REF!</v>
      </c>
      <c r="M197" s="101" t="e">
        <f t="shared" si="45"/>
        <v>#REF!</v>
      </c>
      <c r="N197" s="101" t="e">
        <f t="shared" si="45"/>
        <v>#REF!</v>
      </c>
      <c r="O197" s="101">
        <v>101502300</v>
      </c>
      <c r="P197" s="101">
        <v>79733480.450000003</v>
      </c>
      <c r="Q197" s="117">
        <v>0.78553373125535086</v>
      </c>
    </row>
    <row r="198" spans="1:17" s="21" customFormat="1" ht="30" x14ac:dyDescent="0.25">
      <c r="A198" s="65"/>
      <c r="B198" s="125" t="s">
        <v>166</v>
      </c>
      <c r="C198" s="104" t="e">
        <f>#REF!</f>
        <v>#REF!</v>
      </c>
      <c r="D198" s="104" t="e">
        <f>SUM(#REF!)</f>
        <v>#REF!</v>
      </c>
      <c r="E198" s="104" t="e">
        <f>SUM(#REF!)</f>
        <v>#REF!</v>
      </c>
      <c r="F198" s="104" t="e">
        <f>SUM(#REF!)</f>
        <v>#REF!</v>
      </c>
      <c r="G198" s="104" t="e">
        <f>SUM(#REF!)</f>
        <v>#REF!</v>
      </c>
      <c r="H198" s="104" t="e">
        <f>SUM(#REF!)</f>
        <v>#REF!</v>
      </c>
      <c r="I198" s="104" t="e">
        <f>SUM(#REF!)</f>
        <v>#REF!</v>
      </c>
      <c r="J198" s="104" t="e">
        <f>SUM(#REF!)</f>
        <v>#REF!</v>
      </c>
      <c r="K198" s="104" t="e">
        <f>SUM(#REF!)</f>
        <v>#REF!</v>
      </c>
      <c r="L198" s="104" t="e">
        <f>SUM(#REF!)</f>
        <v>#REF!</v>
      </c>
      <c r="M198" s="104" t="e">
        <f>SUM(#REF!)</f>
        <v>#REF!</v>
      </c>
      <c r="N198" s="104" t="e">
        <f>#REF!</f>
        <v>#REF!</v>
      </c>
      <c r="O198" s="104">
        <v>1043600</v>
      </c>
      <c r="P198" s="104">
        <v>636819.78</v>
      </c>
      <c r="Q198" s="112">
        <v>0.61021443081640481</v>
      </c>
    </row>
    <row r="199" spans="1:17" s="21" customFormat="1" ht="15" customHeight="1" x14ac:dyDescent="0.25">
      <c r="A199" s="65"/>
      <c r="B199" s="125" t="s">
        <v>167</v>
      </c>
      <c r="C199" s="104" t="e">
        <f>SUM(#REF!)</f>
        <v>#REF!</v>
      </c>
      <c r="D199" s="104" t="e">
        <f>SUM(#REF!)</f>
        <v>#REF!</v>
      </c>
      <c r="E199" s="104" t="e">
        <f>SUM(#REF!)</f>
        <v>#REF!</v>
      </c>
      <c r="F199" s="104" t="e">
        <f>SUM(#REF!)</f>
        <v>#REF!</v>
      </c>
      <c r="G199" s="104" t="e">
        <f>SUM(#REF!)</f>
        <v>#REF!</v>
      </c>
      <c r="H199" s="104" t="e">
        <f>SUM(#REF!)</f>
        <v>#REF!</v>
      </c>
      <c r="I199" s="104" t="e">
        <f>SUM(#REF!)</f>
        <v>#REF!</v>
      </c>
      <c r="J199" s="104" t="e">
        <f>SUM(#REF!)</f>
        <v>#REF!</v>
      </c>
      <c r="K199" s="104" t="e">
        <f>SUM(#REF!)</f>
        <v>#REF!</v>
      </c>
      <c r="L199" s="104" t="e">
        <f>SUM(#REF!)</f>
        <v>#REF!</v>
      </c>
      <c r="M199" s="104" t="e">
        <f>SUM(#REF!)</f>
        <v>#REF!</v>
      </c>
      <c r="N199" s="104" t="e">
        <f>SUM(#REF!)</f>
        <v>#REF!</v>
      </c>
      <c r="O199" s="104">
        <v>100458700</v>
      </c>
      <c r="P199" s="104">
        <v>79096660.670000002</v>
      </c>
      <c r="Q199" s="112">
        <v>0.78735500927246727</v>
      </c>
    </row>
    <row r="200" spans="1:17" s="19" customFormat="1" ht="30" customHeight="1" x14ac:dyDescent="0.25">
      <c r="A200" s="30"/>
      <c r="B200" s="132" t="s">
        <v>168</v>
      </c>
      <c r="C200" s="101" t="e">
        <f>C201</f>
        <v>#REF!</v>
      </c>
      <c r="D200" s="101" t="e">
        <f t="shared" ref="D200:N200" si="46">D201</f>
        <v>#REF!</v>
      </c>
      <c r="E200" s="101" t="e">
        <f t="shared" si="46"/>
        <v>#REF!</v>
      </c>
      <c r="F200" s="101" t="e">
        <f t="shared" si="46"/>
        <v>#REF!</v>
      </c>
      <c r="G200" s="101" t="e">
        <f t="shared" si="46"/>
        <v>#REF!</v>
      </c>
      <c r="H200" s="101" t="e">
        <f t="shared" si="46"/>
        <v>#REF!</v>
      </c>
      <c r="I200" s="101" t="e">
        <f t="shared" si="46"/>
        <v>#REF!</v>
      </c>
      <c r="J200" s="101" t="e">
        <f t="shared" si="46"/>
        <v>#REF!</v>
      </c>
      <c r="K200" s="101" t="e">
        <f t="shared" si="46"/>
        <v>#REF!</v>
      </c>
      <c r="L200" s="101" t="e">
        <f t="shared" si="46"/>
        <v>#REF!</v>
      </c>
      <c r="M200" s="101" t="e">
        <f t="shared" si="46"/>
        <v>#REF!</v>
      </c>
      <c r="N200" s="101" t="e">
        <f t="shared" si="46"/>
        <v>#REF!</v>
      </c>
      <c r="O200" s="101">
        <v>305000</v>
      </c>
      <c r="P200" s="101">
        <v>215000</v>
      </c>
      <c r="Q200" s="117">
        <v>0.70491803278688525</v>
      </c>
    </row>
    <row r="201" spans="1:17" s="21" customFormat="1" ht="15.75" thickBot="1" x14ac:dyDescent="0.3">
      <c r="A201" s="65"/>
      <c r="B201" s="125" t="s">
        <v>95</v>
      </c>
      <c r="C201" s="104" t="e">
        <f>#REF!</f>
        <v>#REF!</v>
      </c>
      <c r="D201" s="104" t="e">
        <f>#REF!</f>
        <v>#REF!</v>
      </c>
      <c r="E201" s="104" t="e">
        <f>#REF!</f>
        <v>#REF!</v>
      </c>
      <c r="F201" s="104" t="e">
        <f>#REF!</f>
        <v>#REF!</v>
      </c>
      <c r="G201" s="104" t="e">
        <f>#REF!</f>
        <v>#REF!</v>
      </c>
      <c r="H201" s="104" t="e">
        <f>#REF!</f>
        <v>#REF!</v>
      </c>
      <c r="I201" s="104" t="e">
        <f>#REF!</f>
        <v>#REF!</v>
      </c>
      <c r="J201" s="104" t="e">
        <f>#REF!</f>
        <v>#REF!</v>
      </c>
      <c r="K201" s="104" t="e">
        <f>#REF!</f>
        <v>#REF!</v>
      </c>
      <c r="L201" s="104" t="e">
        <f>#REF!</f>
        <v>#REF!</v>
      </c>
      <c r="M201" s="104" t="e">
        <f>#REF!</f>
        <v>#REF!</v>
      </c>
      <c r="N201" s="104" t="e">
        <f>#REF!</f>
        <v>#REF!</v>
      </c>
      <c r="O201" s="104">
        <v>305000</v>
      </c>
      <c r="P201" s="104">
        <v>215000</v>
      </c>
      <c r="Q201" s="112">
        <v>0.70491803278688525</v>
      </c>
    </row>
    <row r="202" spans="1:17" s="22" customFormat="1" ht="30" customHeight="1" thickBot="1" x14ac:dyDescent="0.3">
      <c r="A202" s="27">
        <v>12</v>
      </c>
      <c r="B202" s="74" t="s">
        <v>96</v>
      </c>
      <c r="C202" s="154" t="e">
        <f>C203+C205+C213+C218+#REF!+C220</f>
        <v>#REF!</v>
      </c>
      <c r="D202" s="154" t="e">
        <f>D203+D205+D213+D218+#REF!+D220</f>
        <v>#REF!</v>
      </c>
      <c r="E202" s="94" t="e">
        <f>E203+E205+E213+E218+#REF!+E220</f>
        <v>#REF!</v>
      </c>
      <c r="F202" s="154" t="e">
        <f>F203+F205+F213+F218+#REF!+F220</f>
        <v>#REF!</v>
      </c>
      <c r="G202" s="94" t="e">
        <f>G203+G205+G213+G218+#REF!+G220</f>
        <v>#REF!</v>
      </c>
      <c r="H202" s="154" t="e">
        <f>H203+H205+H213+H218+#REF!+H220</f>
        <v>#REF!</v>
      </c>
      <c r="I202" s="94" t="e">
        <f>I203+I205+I213+I218+#REF!+I220</f>
        <v>#REF!</v>
      </c>
      <c r="J202" s="154" t="e">
        <f>J203+J205+J213+J218+#REF!+J220</f>
        <v>#REF!</v>
      </c>
      <c r="K202" s="94" t="e">
        <f>K203+K205+K213+K218+#REF!+K220</f>
        <v>#REF!</v>
      </c>
      <c r="L202" s="154" t="e">
        <f>L203+L205+L213+L218+#REF!+L220</f>
        <v>#REF!</v>
      </c>
      <c r="M202" s="94" t="e">
        <f>M203+M205+M213+M218+#REF!+M220</f>
        <v>#REF!</v>
      </c>
      <c r="N202" s="94" t="e">
        <f>N203+N205+N213+N218+#REF!+N220</f>
        <v>#REF!</v>
      </c>
      <c r="O202" s="94">
        <v>456508432.32999998</v>
      </c>
      <c r="P202" s="94">
        <v>334563241.04000002</v>
      </c>
      <c r="Q202" s="95">
        <v>0.73287417569135183</v>
      </c>
    </row>
    <row r="203" spans="1:17" s="16" customFormat="1" ht="30" customHeight="1" x14ac:dyDescent="0.25">
      <c r="A203" s="30"/>
      <c r="B203" s="126" t="s">
        <v>171</v>
      </c>
      <c r="C203" s="155" t="e">
        <f>C204</f>
        <v>#REF!</v>
      </c>
      <c r="D203" s="158" t="e">
        <f t="shared" ref="D203:N203" si="47">D204</f>
        <v>#REF!</v>
      </c>
      <c r="E203" s="76" t="e">
        <f t="shared" si="47"/>
        <v>#REF!</v>
      </c>
      <c r="F203" s="158" t="e">
        <f t="shared" si="47"/>
        <v>#REF!</v>
      </c>
      <c r="G203" s="76" t="e">
        <f t="shared" si="47"/>
        <v>#REF!</v>
      </c>
      <c r="H203" s="158" t="e">
        <f t="shared" si="47"/>
        <v>#REF!</v>
      </c>
      <c r="I203" s="76" t="e">
        <f t="shared" si="47"/>
        <v>#REF!</v>
      </c>
      <c r="J203" s="158" t="e">
        <f t="shared" si="47"/>
        <v>#REF!</v>
      </c>
      <c r="K203" s="76" t="e">
        <f t="shared" si="47"/>
        <v>#REF!</v>
      </c>
      <c r="L203" s="158" t="e">
        <f t="shared" si="47"/>
        <v>#REF!</v>
      </c>
      <c r="M203" s="76" t="e">
        <f t="shared" si="47"/>
        <v>#REF!</v>
      </c>
      <c r="N203" s="76" t="e">
        <f t="shared" si="47"/>
        <v>#REF!</v>
      </c>
      <c r="O203" s="76">
        <v>8023517.2000000002</v>
      </c>
      <c r="P203" s="76">
        <v>6188312.5800000001</v>
      </c>
      <c r="Q203" s="77">
        <v>0.77127180334330181</v>
      </c>
    </row>
    <row r="204" spans="1:17" s="21" customFormat="1" ht="30" x14ac:dyDescent="0.25">
      <c r="A204" s="65"/>
      <c r="B204" s="84" t="s">
        <v>34</v>
      </c>
      <c r="C204" s="24" t="e">
        <f>#REF!</f>
        <v>#REF!</v>
      </c>
      <c r="D204" s="24" t="e">
        <f>#REF!</f>
        <v>#REF!</v>
      </c>
      <c r="E204" s="25" t="e">
        <f>#REF!</f>
        <v>#REF!</v>
      </c>
      <c r="F204" s="24" t="e">
        <f>#REF!</f>
        <v>#REF!</v>
      </c>
      <c r="G204" s="25" t="e">
        <f>#REF!</f>
        <v>#REF!</v>
      </c>
      <c r="H204" s="24" t="e">
        <f>#REF!</f>
        <v>#REF!</v>
      </c>
      <c r="I204" s="25" t="e">
        <f>#REF!</f>
        <v>#REF!</v>
      </c>
      <c r="J204" s="24" t="e">
        <f>#REF!</f>
        <v>#REF!</v>
      </c>
      <c r="K204" s="25" t="e">
        <f>#REF!</f>
        <v>#REF!</v>
      </c>
      <c r="L204" s="24" t="e">
        <f>#REF!</f>
        <v>#REF!</v>
      </c>
      <c r="M204" s="25" t="e">
        <f>#REF!</f>
        <v>#REF!</v>
      </c>
      <c r="N204" s="25" t="e">
        <f>#REF!</f>
        <v>#REF!</v>
      </c>
      <c r="O204" s="25">
        <v>8023517.2000000002</v>
      </c>
      <c r="P204" s="25">
        <v>6188312.5800000001</v>
      </c>
      <c r="Q204" s="18">
        <v>0.77127180334330181</v>
      </c>
    </row>
    <row r="205" spans="1:17" s="16" customFormat="1" ht="30" customHeight="1" x14ac:dyDescent="0.25">
      <c r="A205" s="30"/>
      <c r="B205" s="81" t="s">
        <v>172</v>
      </c>
      <c r="C205" s="158" t="e">
        <f>C206+C207+C208+C210+#REF!+C211+C212+C209</f>
        <v>#REF!</v>
      </c>
      <c r="D205" s="158" t="e">
        <f>D206+D207+D208+D210+#REF!+D211+D212+D209</f>
        <v>#REF!</v>
      </c>
      <c r="E205" s="76" t="e">
        <f>E206+E207+E208+E210+#REF!+E211+E212+E209</f>
        <v>#REF!</v>
      </c>
      <c r="F205" s="158" t="e">
        <f>F206+F207+F208+F210+#REF!+F211+F212+F209</f>
        <v>#REF!</v>
      </c>
      <c r="G205" s="76" t="e">
        <f>G206+G207+G208+G210+#REF!+G211+G212+G209</f>
        <v>#REF!</v>
      </c>
      <c r="H205" s="158" t="e">
        <f>H206+H207+H208+H210+#REF!+H211+H212+H209</f>
        <v>#REF!</v>
      </c>
      <c r="I205" s="76" t="e">
        <f>I206+I207+I208+I210+#REF!+I211+I212+I209</f>
        <v>#REF!</v>
      </c>
      <c r="J205" s="158" t="e">
        <f>J206+J207+J208+J210+#REF!+J211+J212+J209</f>
        <v>#REF!</v>
      </c>
      <c r="K205" s="76" t="e">
        <f>K206+K207+K208+K210+#REF!+K211+K212+K209</f>
        <v>#REF!</v>
      </c>
      <c r="L205" s="158" t="e">
        <f>L206+L207+L208+L210+#REF!+L211+L212+L209</f>
        <v>#REF!</v>
      </c>
      <c r="M205" s="76" t="e">
        <f>M206+M207+M208+M210+#REF!+M211+M212+M209</f>
        <v>#REF!</v>
      </c>
      <c r="N205" s="76" t="e">
        <f>N206+N207+N208+N210+#REF!+N211+N212+N209</f>
        <v>#REF!</v>
      </c>
      <c r="O205" s="76">
        <v>149838550.19999999</v>
      </c>
      <c r="P205" s="76">
        <v>102186179.48999999</v>
      </c>
      <c r="Q205" s="77">
        <v>0.68197522836149282</v>
      </c>
    </row>
    <row r="206" spans="1:17" s="21" customFormat="1" x14ac:dyDescent="0.25">
      <c r="A206" s="65"/>
      <c r="B206" s="84" t="s">
        <v>97</v>
      </c>
      <c r="C206" s="10" t="e">
        <f>SUM(#REF!)</f>
        <v>#REF!</v>
      </c>
      <c r="D206" s="10" t="e">
        <f>SUM(#REF!)</f>
        <v>#REF!</v>
      </c>
      <c r="E206" s="11" t="e">
        <f>SUM(#REF!)</f>
        <v>#REF!</v>
      </c>
      <c r="F206" s="10" t="e">
        <f>SUM(#REF!)</f>
        <v>#REF!</v>
      </c>
      <c r="G206" s="11" t="e">
        <f>SUM(#REF!)</f>
        <v>#REF!</v>
      </c>
      <c r="H206" s="10" t="e">
        <f>SUM(#REF!)</f>
        <v>#REF!</v>
      </c>
      <c r="I206" s="11" t="e">
        <f>SUM(#REF!)</f>
        <v>#REF!</v>
      </c>
      <c r="J206" s="10" t="e">
        <f>SUM(#REF!)</f>
        <v>#REF!</v>
      </c>
      <c r="K206" s="11" t="e">
        <f>SUM(#REF!)</f>
        <v>#REF!</v>
      </c>
      <c r="L206" s="10" t="e">
        <f>SUM(#REF!)</f>
        <v>#REF!</v>
      </c>
      <c r="M206" s="11" t="e">
        <f>SUM(#REF!)</f>
        <v>#REF!</v>
      </c>
      <c r="N206" s="11" t="e">
        <f>SUM(#REF!)</f>
        <v>#REF!</v>
      </c>
      <c r="O206" s="11">
        <v>66897938.109999999</v>
      </c>
      <c r="P206" s="11">
        <v>48855830.060000002</v>
      </c>
      <c r="Q206" s="12">
        <v>0.73030397408761039</v>
      </c>
    </row>
    <row r="207" spans="1:17" s="21" customFormat="1" x14ac:dyDescent="0.25">
      <c r="A207" s="65"/>
      <c r="B207" s="84" t="s">
        <v>98</v>
      </c>
      <c r="C207" s="10" t="e">
        <f>SUM(#REF!)</f>
        <v>#REF!</v>
      </c>
      <c r="D207" s="10" t="e">
        <f>SUM(#REF!)</f>
        <v>#REF!</v>
      </c>
      <c r="E207" s="11" t="e">
        <f>SUM(#REF!)</f>
        <v>#REF!</v>
      </c>
      <c r="F207" s="10" t="e">
        <f>SUM(#REF!)</f>
        <v>#REF!</v>
      </c>
      <c r="G207" s="11" t="e">
        <f>SUM(#REF!)</f>
        <v>#REF!</v>
      </c>
      <c r="H207" s="10" t="e">
        <f>SUM(#REF!)</f>
        <v>#REF!</v>
      </c>
      <c r="I207" s="11" t="e">
        <f>SUM(#REF!)</f>
        <v>#REF!</v>
      </c>
      <c r="J207" s="10" t="e">
        <f>SUM(#REF!)</f>
        <v>#REF!</v>
      </c>
      <c r="K207" s="11" t="e">
        <f>SUM(#REF!)</f>
        <v>#REF!</v>
      </c>
      <c r="L207" s="10" t="e">
        <f>SUM(#REF!)</f>
        <v>#REF!</v>
      </c>
      <c r="M207" s="11" t="e">
        <f>SUM(#REF!)</f>
        <v>#REF!</v>
      </c>
      <c r="N207" s="11" t="e">
        <f>SUM(#REF!)</f>
        <v>#REF!</v>
      </c>
      <c r="O207" s="11">
        <v>1661754</v>
      </c>
      <c r="P207" s="11">
        <v>1013227.2</v>
      </c>
      <c r="Q207" s="12">
        <v>0.60973357067291545</v>
      </c>
    </row>
    <row r="208" spans="1:17" s="21" customFormat="1" ht="30" x14ac:dyDescent="0.25">
      <c r="A208" s="65"/>
      <c r="B208" s="84" t="s">
        <v>99</v>
      </c>
      <c r="C208" s="10" t="e">
        <f>SUM(#REF!)</f>
        <v>#REF!</v>
      </c>
      <c r="D208" s="10" t="e">
        <f>SUM(#REF!)</f>
        <v>#REF!</v>
      </c>
      <c r="E208" s="11" t="e">
        <f>SUM(#REF!)</f>
        <v>#REF!</v>
      </c>
      <c r="F208" s="10" t="e">
        <f>SUM(#REF!)</f>
        <v>#REF!</v>
      </c>
      <c r="G208" s="11" t="e">
        <f>SUM(#REF!)</f>
        <v>#REF!</v>
      </c>
      <c r="H208" s="10" t="e">
        <f>SUM(#REF!)</f>
        <v>#REF!</v>
      </c>
      <c r="I208" s="11" t="e">
        <f>SUM(#REF!)</f>
        <v>#REF!</v>
      </c>
      <c r="J208" s="10" t="e">
        <f>SUM(#REF!)</f>
        <v>#REF!</v>
      </c>
      <c r="K208" s="11" t="e">
        <f>SUM(#REF!)</f>
        <v>#REF!</v>
      </c>
      <c r="L208" s="10" t="e">
        <f>SUM(#REF!)</f>
        <v>#REF!</v>
      </c>
      <c r="M208" s="11" t="e">
        <f>SUM(#REF!)</f>
        <v>#REF!</v>
      </c>
      <c r="N208" s="11" t="e">
        <f>SUM(#REF!)</f>
        <v>#REF!</v>
      </c>
      <c r="O208" s="11">
        <v>1347269.51</v>
      </c>
      <c r="P208" s="11">
        <v>1020771.75</v>
      </c>
      <c r="Q208" s="12">
        <v>0.75765965341262709</v>
      </c>
    </row>
    <row r="209" spans="1:17" s="21" customFormat="1" ht="30" x14ac:dyDescent="0.25">
      <c r="A209" s="65"/>
      <c r="B209" s="84" t="s">
        <v>11</v>
      </c>
      <c r="C209" s="10" t="e">
        <f>SUM(#REF!)</f>
        <v>#REF!</v>
      </c>
      <c r="D209" s="10" t="e">
        <f>SUM(#REF!)</f>
        <v>#REF!</v>
      </c>
      <c r="E209" s="11" t="e">
        <f>SUM(#REF!)</f>
        <v>#REF!</v>
      </c>
      <c r="F209" s="10" t="e">
        <f>SUM(#REF!)</f>
        <v>#REF!</v>
      </c>
      <c r="G209" s="11" t="e">
        <f>SUM(#REF!)</f>
        <v>#REF!</v>
      </c>
      <c r="H209" s="10" t="e">
        <f>SUM(#REF!)</f>
        <v>#REF!</v>
      </c>
      <c r="I209" s="11" t="e">
        <f>SUM(#REF!)</f>
        <v>#REF!</v>
      </c>
      <c r="J209" s="10" t="e">
        <f>SUM(#REF!)</f>
        <v>#REF!</v>
      </c>
      <c r="K209" s="11" t="e">
        <f>SUM(#REF!)</f>
        <v>#REF!</v>
      </c>
      <c r="L209" s="10" t="e">
        <f>SUM(#REF!)</f>
        <v>#REF!</v>
      </c>
      <c r="M209" s="11" t="e">
        <f>SUM(#REF!)</f>
        <v>#REF!</v>
      </c>
      <c r="N209" s="11" t="e">
        <f>SUM(#REF!)</f>
        <v>#REF!</v>
      </c>
      <c r="O209" s="11">
        <v>561020</v>
      </c>
      <c r="P209" s="11">
        <v>321020</v>
      </c>
      <c r="Q209" s="12">
        <v>0.57220776442907562</v>
      </c>
    </row>
    <row r="210" spans="1:17" s="21" customFormat="1" ht="30" x14ac:dyDescent="0.25">
      <c r="A210" s="65"/>
      <c r="B210" s="84" t="s">
        <v>100</v>
      </c>
      <c r="C210" s="10" t="e">
        <f>SUM(#REF!)</f>
        <v>#REF!</v>
      </c>
      <c r="D210" s="10" t="e">
        <f>SUM(#REF!)</f>
        <v>#REF!</v>
      </c>
      <c r="E210" s="11" t="e">
        <f>SUM(#REF!)</f>
        <v>#REF!</v>
      </c>
      <c r="F210" s="10" t="e">
        <f>SUM(#REF!)</f>
        <v>#REF!</v>
      </c>
      <c r="G210" s="11" t="e">
        <f>SUM(#REF!)</f>
        <v>#REF!</v>
      </c>
      <c r="H210" s="10" t="e">
        <f>SUM(#REF!)</f>
        <v>#REF!</v>
      </c>
      <c r="I210" s="11" t="e">
        <f>SUM(#REF!)</f>
        <v>#REF!</v>
      </c>
      <c r="J210" s="10" t="e">
        <f>SUM(#REF!)</f>
        <v>#REF!</v>
      </c>
      <c r="K210" s="11" t="e">
        <f>SUM(#REF!)</f>
        <v>#REF!</v>
      </c>
      <c r="L210" s="10" t="e">
        <f>SUM(#REF!)</f>
        <v>#REF!</v>
      </c>
      <c r="M210" s="11" t="e">
        <f>SUM(#REF!)</f>
        <v>#REF!</v>
      </c>
      <c r="N210" s="11" t="e">
        <f>SUM(#REF!)</f>
        <v>#REF!</v>
      </c>
      <c r="O210" s="11">
        <v>50175489.689999998</v>
      </c>
      <c r="P210" s="11">
        <v>39280251.589999996</v>
      </c>
      <c r="Q210" s="12">
        <v>0.78285736387797666</v>
      </c>
    </row>
    <row r="211" spans="1:17" s="21" customFormat="1" ht="15" customHeight="1" x14ac:dyDescent="0.25">
      <c r="A211" s="65"/>
      <c r="B211" s="84" t="s">
        <v>186</v>
      </c>
      <c r="C211" s="10" t="e">
        <f>SUM(#REF!)</f>
        <v>#REF!</v>
      </c>
      <c r="D211" s="10" t="e">
        <f>SUM(#REF!)</f>
        <v>#REF!</v>
      </c>
      <c r="E211" s="11" t="e">
        <f>SUM(#REF!)</f>
        <v>#REF!</v>
      </c>
      <c r="F211" s="10" t="e">
        <f>SUM(#REF!)</f>
        <v>#REF!</v>
      </c>
      <c r="G211" s="11" t="e">
        <f>SUM(#REF!)</f>
        <v>#REF!</v>
      </c>
      <c r="H211" s="10" t="e">
        <f>SUM(#REF!)</f>
        <v>#REF!</v>
      </c>
      <c r="I211" s="11" t="e">
        <f>SUM(#REF!)</f>
        <v>#REF!</v>
      </c>
      <c r="J211" s="10" t="e">
        <f>SUM(#REF!)</f>
        <v>#REF!</v>
      </c>
      <c r="K211" s="11" t="e">
        <f>SUM(#REF!)</f>
        <v>#REF!</v>
      </c>
      <c r="L211" s="10" t="e">
        <f>SUM(#REF!)</f>
        <v>#REF!</v>
      </c>
      <c r="M211" s="11" t="e">
        <f>SUM(#REF!)</f>
        <v>#REF!</v>
      </c>
      <c r="N211" s="11" t="e">
        <f>SUM(#REF!)</f>
        <v>#REF!</v>
      </c>
      <c r="O211" s="11">
        <v>28300000</v>
      </c>
      <c r="P211" s="11">
        <v>10800000</v>
      </c>
      <c r="Q211" s="12">
        <v>0.38162544169611307</v>
      </c>
    </row>
    <row r="212" spans="1:17" s="21" customFormat="1" ht="60" customHeight="1" x14ac:dyDescent="0.25">
      <c r="A212" s="65"/>
      <c r="B212" s="84" t="s">
        <v>101</v>
      </c>
      <c r="C212" s="10" t="e">
        <f>SUM(#REF!)</f>
        <v>#REF!</v>
      </c>
      <c r="D212" s="10" t="e">
        <f>SUM(#REF!)</f>
        <v>#REF!</v>
      </c>
      <c r="E212" s="11" t="e">
        <f>SUM(#REF!)</f>
        <v>#REF!</v>
      </c>
      <c r="F212" s="10" t="e">
        <f>SUM(#REF!)</f>
        <v>#REF!</v>
      </c>
      <c r="G212" s="11" t="e">
        <f>SUM(#REF!)</f>
        <v>#REF!</v>
      </c>
      <c r="H212" s="10" t="e">
        <f>SUM(#REF!)</f>
        <v>#REF!</v>
      </c>
      <c r="I212" s="11" t="e">
        <f>SUM(#REF!)</f>
        <v>#REF!</v>
      </c>
      <c r="J212" s="10" t="e">
        <f>SUM(#REF!)</f>
        <v>#REF!</v>
      </c>
      <c r="K212" s="11" t="e">
        <f>SUM(#REF!)</f>
        <v>#REF!</v>
      </c>
      <c r="L212" s="10" t="e">
        <f>SUM(#REF!)</f>
        <v>#REF!</v>
      </c>
      <c r="M212" s="11" t="e">
        <f>SUM(#REF!)</f>
        <v>#REF!</v>
      </c>
      <c r="N212" s="11" t="e">
        <f>SUM(#REF!)</f>
        <v>#REF!</v>
      </c>
      <c r="O212" s="11">
        <v>895078.89</v>
      </c>
      <c r="P212" s="11">
        <v>895078.89</v>
      </c>
      <c r="Q212" s="12">
        <v>1</v>
      </c>
    </row>
    <row r="213" spans="1:17" s="16" customFormat="1" ht="30" customHeight="1" x14ac:dyDescent="0.25">
      <c r="A213" s="30"/>
      <c r="B213" s="81" t="s">
        <v>173</v>
      </c>
      <c r="C213" s="158" t="e">
        <f t="shared" ref="C213:N213" si="48">C214+C215+C216+C217</f>
        <v>#REF!</v>
      </c>
      <c r="D213" s="82" t="e">
        <f t="shared" si="48"/>
        <v>#REF!</v>
      </c>
      <c r="E213" s="82" t="e">
        <f t="shared" si="48"/>
        <v>#REF!</v>
      </c>
      <c r="F213" s="82" t="e">
        <f t="shared" si="48"/>
        <v>#REF!</v>
      </c>
      <c r="G213" s="82" t="e">
        <f t="shared" si="48"/>
        <v>#REF!</v>
      </c>
      <c r="H213" s="82" t="e">
        <f t="shared" si="48"/>
        <v>#REF!</v>
      </c>
      <c r="I213" s="82" t="e">
        <f t="shared" si="48"/>
        <v>#REF!</v>
      </c>
      <c r="J213" s="82" t="e">
        <f t="shared" si="48"/>
        <v>#REF!</v>
      </c>
      <c r="K213" s="82" t="e">
        <f t="shared" si="48"/>
        <v>#REF!</v>
      </c>
      <c r="L213" s="82" t="e">
        <f t="shared" si="48"/>
        <v>#REF!</v>
      </c>
      <c r="M213" s="82" t="e">
        <f t="shared" si="48"/>
        <v>#REF!</v>
      </c>
      <c r="N213" s="76" t="e">
        <f t="shared" si="48"/>
        <v>#REF!</v>
      </c>
      <c r="O213" s="76">
        <v>241317516.73000002</v>
      </c>
      <c r="P213" s="76">
        <v>180987131.97000003</v>
      </c>
      <c r="Q213" s="77">
        <v>0.74999583296930283</v>
      </c>
    </row>
    <row r="214" spans="1:17" s="21" customFormat="1" ht="15" customHeight="1" x14ac:dyDescent="0.25">
      <c r="A214" s="65"/>
      <c r="B214" s="84" t="s">
        <v>102</v>
      </c>
      <c r="C214" s="10" t="e">
        <f>#REF!</f>
        <v>#REF!</v>
      </c>
      <c r="D214" s="10" t="e">
        <f>SUM(#REF!)</f>
        <v>#REF!</v>
      </c>
      <c r="E214" s="11" t="e">
        <f>SUM(#REF!)</f>
        <v>#REF!</v>
      </c>
      <c r="F214" s="10" t="e">
        <f>SUM(#REF!)</f>
        <v>#REF!</v>
      </c>
      <c r="G214" s="11" t="e">
        <f>SUM(#REF!)</f>
        <v>#REF!</v>
      </c>
      <c r="H214" s="10" t="e">
        <f>SUM(#REF!)</f>
        <v>#REF!</v>
      </c>
      <c r="I214" s="11" t="e">
        <f>SUM(#REF!)</f>
        <v>#REF!</v>
      </c>
      <c r="J214" s="10" t="e">
        <f>SUM(#REF!)</f>
        <v>#REF!</v>
      </c>
      <c r="K214" s="11" t="e">
        <f>SUM(#REF!)</f>
        <v>#REF!</v>
      </c>
      <c r="L214" s="10" t="e">
        <f>SUM(#REF!)</f>
        <v>#REF!</v>
      </c>
      <c r="M214" s="11" t="e">
        <f>SUM(#REF!)</f>
        <v>#REF!</v>
      </c>
      <c r="N214" s="11" t="e">
        <f>SUM(#REF!)</f>
        <v>#REF!</v>
      </c>
      <c r="O214" s="11">
        <v>226873355.62</v>
      </c>
      <c r="P214" s="11">
        <v>171042997.86000001</v>
      </c>
      <c r="Q214" s="12">
        <v>0.75391399484780108</v>
      </c>
    </row>
    <row r="215" spans="1:17" s="21" customFormat="1" ht="15" customHeight="1" x14ac:dyDescent="0.25">
      <c r="A215" s="65"/>
      <c r="B215" s="84" t="s">
        <v>186</v>
      </c>
      <c r="C215" s="10" t="e">
        <f>SUM(#REF!)</f>
        <v>#REF!</v>
      </c>
      <c r="D215" s="10" t="e">
        <f>SUM(#REF!)</f>
        <v>#REF!</v>
      </c>
      <c r="E215" s="11" t="e">
        <f>SUM(#REF!)</f>
        <v>#REF!</v>
      </c>
      <c r="F215" s="10" t="e">
        <f>SUM(#REF!)</f>
        <v>#REF!</v>
      </c>
      <c r="G215" s="11" t="e">
        <f>SUM(#REF!)</f>
        <v>#REF!</v>
      </c>
      <c r="H215" s="10" t="e">
        <f>SUM(#REF!)</f>
        <v>#REF!</v>
      </c>
      <c r="I215" s="11" t="e">
        <f>SUM(#REF!)</f>
        <v>#REF!</v>
      </c>
      <c r="J215" s="10" t="e">
        <f>SUM(#REF!)</f>
        <v>#REF!</v>
      </c>
      <c r="K215" s="11" t="e">
        <f>SUM(#REF!)</f>
        <v>#REF!</v>
      </c>
      <c r="L215" s="10" t="e">
        <f>SUM(#REF!)</f>
        <v>#REF!</v>
      </c>
      <c r="M215" s="11" t="e">
        <f>SUM(#REF!)</f>
        <v>#REF!</v>
      </c>
      <c r="N215" s="11" t="e">
        <f>SUM(#REF!)</f>
        <v>#REF!</v>
      </c>
      <c r="O215" s="11">
        <v>5000000</v>
      </c>
      <c r="P215" s="11">
        <v>499973</v>
      </c>
      <c r="Q215" s="12">
        <v>9.9994600000000003E-2</v>
      </c>
    </row>
    <row r="216" spans="1:17" s="21" customFormat="1" ht="60" customHeight="1" x14ac:dyDescent="0.25">
      <c r="A216" s="65"/>
      <c r="B216" s="84" t="s">
        <v>101</v>
      </c>
      <c r="C216" s="10" t="e">
        <f>SUM(#REF!)</f>
        <v>#REF!</v>
      </c>
      <c r="D216" s="10" t="e">
        <f>SUM(#REF!)</f>
        <v>#REF!</v>
      </c>
      <c r="E216" s="11" t="e">
        <f>SUM(#REF!)</f>
        <v>#REF!</v>
      </c>
      <c r="F216" s="10" t="e">
        <f>SUM(#REF!)</f>
        <v>#REF!</v>
      </c>
      <c r="G216" s="11" t="e">
        <f>SUM(#REF!)</f>
        <v>#REF!</v>
      </c>
      <c r="H216" s="10" t="e">
        <f>SUM(#REF!)</f>
        <v>#REF!</v>
      </c>
      <c r="I216" s="11" t="e">
        <f>SUM(#REF!)</f>
        <v>#REF!</v>
      </c>
      <c r="J216" s="10" t="e">
        <f>SUM(#REF!)</f>
        <v>#REF!</v>
      </c>
      <c r="K216" s="11" t="e">
        <f>SUM(#REF!)</f>
        <v>#REF!</v>
      </c>
      <c r="L216" s="10" t="e">
        <f>SUM(#REF!)</f>
        <v>#REF!</v>
      </c>
      <c r="M216" s="11" t="e">
        <f>SUM(#REF!)</f>
        <v>#REF!</v>
      </c>
      <c r="N216" s="11" t="e">
        <f>SUM(#REF!)</f>
        <v>#REF!</v>
      </c>
      <c r="O216" s="11">
        <v>8754161.1099999994</v>
      </c>
      <c r="P216" s="11">
        <v>8754161.1099999994</v>
      </c>
      <c r="Q216" s="12">
        <v>1</v>
      </c>
    </row>
    <row r="217" spans="1:17" s="21" customFormat="1" ht="15" customHeight="1" x14ac:dyDescent="0.25">
      <c r="A217" s="65"/>
      <c r="B217" s="84" t="s">
        <v>55</v>
      </c>
      <c r="C217" s="10" t="e">
        <f>#REF!</f>
        <v>#REF!</v>
      </c>
      <c r="D217" s="10" t="e">
        <f>#REF!</f>
        <v>#REF!</v>
      </c>
      <c r="E217" s="11" t="e">
        <f>#REF!</f>
        <v>#REF!</v>
      </c>
      <c r="F217" s="10" t="e">
        <f>#REF!</f>
        <v>#REF!</v>
      </c>
      <c r="G217" s="11" t="e">
        <f>#REF!</f>
        <v>#REF!</v>
      </c>
      <c r="H217" s="10" t="e">
        <f>#REF!</f>
        <v>#REF!</v>
      </c>
      <c r="I217" s="11" t="e">
        <f>#REF!</f>
        <v>#REF!</v>
      </c>
      <c r="J217" s="10" t="e">
        <f>#REF!</f>
        <v>#REF!</v>
      </c>
      <c r="K217" s="11" t="e">
        <f>#REF!</f>
        <v>#REF!</v>
      </c>
      <c r="L217" s="10" t="e">
        <f>#REF!</f>
        <v>#REF!</v>
      </c>
      <c r="M217" s="11" t="e">
        <f>#REF!</f>
        <v>#REF!</v>
      </c>
      <c r="N217" s="11" t="e">
        <f>#REF!</f>
        <v>#REF!</v>
      </c>
      <c r="O217" s="11">
        <v>690000</v>
      </c>
      <c r="P217" s="11">
        <v>690000</v>
      </c>
      <c r="Q217" s="12">
        <v>1</v>
      </c>
    </row>
    <row r="218" spans="1:17" s="16" customFormat="1" ht="30" customHeight="1" x14ac:dyDescent="0.25">
      <c r="A218" s="30"/>
      <c r="B218" s="75" t="s">
        <v>174</v>
      </c>
      <c r="C218" s="158" t="e">
        <f t="shared" ref="C218:N218" si="49">C219</f>
        <v>#REF!</v>
      </c>
      <c r="D218" s="158" t="e">
        <f t="shared" si="49"/>
        <v>#REF!</v>
      </c>
      <c r="E218" s="76" t="e">
        <f t="shared" si="49"/>
        <v>#REF!</v>
      </c>
      <c r="F218" s="158" t="e">
        <f t="shared" si="49"/>
        <v>#REF!</v>
      </c>
      <c r="G218" s="76" t="e">
        <f t="shared" si="49"/>
        <v>#REF!</v>
      </c>
      <c r="H218" s="158" t="e">
        <f t="shared" si="49"/>
        <v>#REF!</v>
      </c>
      <c r="I218" s="76" t="e">
        <f t="shared" si="49"/>
        <v>#REF!</v>
      </c>
      <c r="J218" s="158" t="e">
        <f t="shared" si="49"/>
        <v>#REF!</v>
      </c>
      <c r="K218" s="76" t="e">
        <f t="shared" si="49"/>
        <v>#REF!</v>
      </c>
      <c r="L218" s="158" t="e">
        <f t="shared" si="49"/>
        <v>#REF!</v>
      </c>
      <c r="M218" s="76" t="e">
        <f t="shared" si="49"/>
        <v>#REF!</v>
      </c>
      <c r="N218" s="76" t="e">
        <f t="shared" si="49"/>
        <v>#REF!</v>
      </c>
      <c r="O218" s="76">
        <v>468000</v>
      </c>
      <c r="P218" s="76">
        <v>468000</v>
      </c>
      <c r="Q218" s="77">
        <v>1</v>
      </c>
    </row>
    <row r="219" spans="1:17" s="21" customFormat="1" ht="15" customHeight="1" x14ac:dyDescent="0.25">
      <c r="A219" s="65"/>
      <c r="B219" s="84" t="s">
        <v>53</v>
      </c>
      <c r="C219" s="10" t="e">
        <f>#REF!</f>
        <v>#REF!</v>
      </c>
      <c r="D219" s="10" t="e">
        <f>#REF!</f>
        <v>#REF!</v>
      </c>
      <c r="E219" s="11" t="e">
        <f>#REF!</f>
        <v>#REF!</v>
      </c>
      <c r="F219" s="10" t="e">
        <f>#REF!</f>
        <v>#REF!</v>
      </c>
      <c r="G219" s="11" t="e">
        <f>#REF!</f>
        <v>#REF!</v>
      </c>
      <c r="H219" s="10" t="e">
        <f>#REF!</f>
        <v>#REF!</v>
      </c>
      <c r="I219" s="11" t="e">
        <f>#REF!</f>
        <v>#REF!</v>
      </c>
      <c r="J219" s="10" t="e">
        <f>#REF!</f>
        <v>#REF!</v>
      </c>
      <c r="K219" s="11" t="e">
        <f>#REF!</f>
        <v>#REF!</v>
      </c>
      <c r="L219" s="10" t="e">
        <f>#REF!</f>
        <v>#REF!</v>
      </c>
      <c r="M219" s="11" t="e">
        <f>#REF!</f>
        <v>#REF!</v>
      </c>
      <c r="N219" s="11" t="e">
        <f>SUM(#REF!)</f>
        <v>#REF!</v>
      </c>
      <c r="O219" s="11">
        <v>468000</v>
      </c>
      <c r="P219" s="11">
        <v>468000</v>
      </c>
      <c r="Q219" s="12">
        <v>1</v>
      </c>
    </row>
    <row r="220" spans="1:17" s="16" customFormat="1" ht="15" customHeight="1" x14ac:dyDescent="0.25">
      <c r="A220" s="30"/>
      <c r="B220" s="75" t="s">
        <v>103</v>
      </c>
      <c r="C220" s="158" t="e">
        <f>C221+#REF!+C222+#REF!</f>
        <v>#REF!</v>
      </c>
      <c r="D220" s="158" t="e">
        <f>D221+#REF!+D222+#REF!</f>
        <v>#REF!</v>
      </c>
      <c r="E220" s="76" t="e">
        <f>E221+#REF!+E222+#REF!</f>
        <v>#REF!</v>
      </c>
      <c r="F220" s="158" t="e">
        <f>F221+#REF!+F222+#REF!</f>
        <v>#REF!</v>
      </c>
      <c r="G220" s="76" t="e">
        <f>G221+#REF!+G222+#REF!</f>
        <v>#REF!</v>
      </c>
      <c r="H220" s="158" t="e">
        <f>H221+#REF!+H222+#REF!</f>
        <v>#REF!</v>
      </c>
      <c r="I220" s="76" t="e">
        <f>I221+#REF!+I222+#REF!</f>
        <v>#REF!</v>
      </c>
      <c r="J220" s="158" t="e">
        <f>J221+#REF!+J222+#REF!</f>
        <v>#REF!</v>
      </c>
      <c r="K220" s="76" t="e">
        <f>K221+#REF!+K222+#REF!</f>
        <v>#REF!</v>
      </c>
      <c r="L220" s="158" t="e">
        <f>L221+#REF!+L222+#REF!</f>
        <v>#REF!</v>
      </c>
      <c r="M220" s="76" t="e">
        <f>M221+#REF!+M222+#REF!</f>
        <v>#REF!</v>
      </c>
      <c r="N220" s="76" t="e">
        <f>N221+#REF!+N222+#REF!</f>
        <v>#REF!</v>
      </c>
      <c r="O220" s="76">
        <v>56860848.199999996</v>
      </c>
      <c r="P220" s="76">
        <v>44733617</v>
      </c>
      <c r="Q220" s="77">
        <v>0.78672088820511132</v>
      </c>
    </row>
    <row r="221" spans="1:17" s="21" customFormat="1" ht="15" customHeight="1" x14ac:dyDescent="0.25">
      <c r="A221" s="65"/>
      <c r="B221" s="84" t="s">
        <v>104</v>
      </c>
      <c r="C221" s="10" t="e">
        <f>#REF!</f>
        <v>#REF!</v>
      </c>
      <c r="D221" s="10" t="e">
        <f>#REF!</f>
        <v>#REF!</v>
      </c>
      <c r="E221" s="11" t="e">
        <f>#REF!</f>
        <v>#REF!</v>
      </c>
      <c r="F221" s="10" t="e">
        <f>#REF!</f>
        <v>#REF!</v>
      </c>
      <c r="G221" s="11" t="e">
        <f>#REF!</f>
        <v>#REF!</v>
      </c>
      <c r="H221" s="10" t="e">
        <f>#REF!</f>
        <v>#REF!</v>
      </c>
      <c r="I221" s="11" t="e">
        <f>#REF!</f>
        <v>#REF!</v>
      </c>
      <c r="J221" s="10" t="e">
        <f>#REF!</f>
        <v>#REF!</v>
      </c>
      <c r="K221" s="11" t="e">
        <f>#REF!</f>
        <v>#REF!</v>
      </c>
      <c r="L221" s="10" t="e">
        <f>#REF!</f>
        <v>#REF!</v>
      </c>
      <c r="M221" s="11" t="e">
        <f>#REF!</f>
        <v>#REF!</v>
      </c>
      <c r="N221" s="11" t="e">
        <f>SUM(#REF!)</f>
        <v>#REF!</v>
      </c>
      <c r="O221" s="11">
        <v>50107557.199999996</v>
      </c>
      <c r="P221" s="11">
        <v>37980326</v>
      </c>
      <c r="Q221" s="12">
        <v>0.75797600446584934</v>
      </c>
    </row>
    <row r="222" spans="1:17" s="21" customFormat="1" ht="30" customHeight="1" thickBot="1" x14ac:dyDescent="0.3">
      <c r="A222" s="65"/>
      <c r="B222" s="120" t="s">
        <v>105</v>
      </c>
      <c r="C222" s="9" t="e">
        <f>#REF!</f>
        <v>#REF!</v>
      </c>
      <c r="D222" s="10" t="e">
        <f>#REF!</f>
        <v>#REF!</v>
      </c>
      <c r="E222" s="11" t="e">
        <f>#REF!</f>
        <v>#REF!</v>
      </c>
      <c r="F222" s="10" t="e">
        <f>#REF!</f>
        <v>#REF!</v>
      </c>
      <c r="G222" s="11" t="e">
        <f>#REF!</f>
        <v>#REF!</v>
      </c>
      <c r="H222" s="10" t="e">
        <f>#REF!</f>
        <v>#REF!</v>
      </c>
      <c r="I222" s="11" t="e">
        <f>#REF!</f>
        <v>#REF!</v>
      </c>
      <c r="J222" s="10" t="e">
        <f>#REF!</f>
        <v>#REF!</v>
      </c>
      <c r="K222" s="11" t="e">
        <f>#REF!</f>
        <v>#REF!</v>
      </c>
      <c r="L222" s="10" t="e">
        <f>#REF!</f>
        <v>#REF!</v>
      </c>
      <c r="M222" s="11" t="e">
        <f>#REF!</f>
        <v>#REF!</v>
      </c>
      <c r="N222" s="25" t="e">
        <f>SUM(#REF!)</f>
        <v>#REF!</v>
      </c>
      <c r="O222" s="11">
        <v>6753291</v>
      </c>
      <c r="P222" s="11">
        <v>6753291</v>
      </c>
      <c r="Q222" s="12">
        <v>1</v>
      </c>
    </row>
    <row r="223" spans="1:17" s="22" customFormat="1" ht="30" customHeight="1" thickBot="1" x14ac:dyDescent="0.3">
      <c r="A223" s="27">
        <v>13</v>
      </c>
      <c r="B223" s="74" t="s">
        <v>106</v>
      </c>
      <c r="C223" s="148" t="e">
        <f t="shared" ref="C223:N223" si="50">C224</f>
        <v>#REF!</v>
      </c>
      <c r="D223" s="149" t="e">
        <f t="shared" si="50"/>
        <v>#REF!</v>
      </c>
      <c r="E223" s="87" t="e">
        <f t="shared" si="50"/>
        <v>#REF!</v>
      </c>
      <c r="F223" s="149" t="e">
        <f t="shared" si="50"/>
        <v>#REF!</v>
      </c>
      <c r="G223" s="87" t="e">
        <f t="shared" si="50"/>
        <v>#REF!</v>
      </c>
      <c r="H223" s="149" t="e">
        <f t="shared" si="50"/>
        <v>#REF!</v>
      </c>
      <c r="I223" s="87" t="e">
        <f t="shared" si="50"/>
        <v>#REF!</v>
      </c>
      <c r="J223" s="149" t="e">
        <f t="shared" si="50"/>
        <v>#REF!</v>
      </c>
      <c r="K223" s="87" t="e">
        <f t="shared" si="50"/>
        <v>#REF!</v>
      </c>
      <c r="L223" s="149" t="e">
        <f t="shared" si="50"/>
        <v>#REF!</v>
      </c>
      <c r="M223" s="87" t="e">
        <f t="shared" si="50"/>
        <v>#REF!</v>
      </c>
      <c r="N223" s="87" t="e">
        <f t="shared" si="50"/>
        <v>#REF!</v>
      </c>
      <c r="O223" s="87">
        <v>83516145.450000003</v>
      </c>
      <c r="P223" s="87">
        <v>49926319.860000007</v>
      </c>
      <c r="Q223" s="88">
        <v>0.59780440765061682</v>
      </c>
    </row>
    <row r="224" spans="1:17" s="31" customFormat="1" ht="45" customHeight="1" x14ac:dyDescent="0.25">
      <c r="A224" s="30"/>
      <c r="B224" s="126" t="s">
        <v>175</v>
      </c>
      <c r="C224" s="155" t="e">
        <f t="shared" ref="C224:N224" si="51">C225+C226+C227+C228+C229+C230+C231+C232</f>
        <v>#REF!</v>
      </c>
      <c r="D224" s="155" t="e">
        <f t="shared" si="51"/>
        <v>#REF!</v>
      </c>
      <c r="E224" s="127" t="e">
        <f t="shared" si="51"/>
        <v>#REF!</v>
      </c>
      <c r="F224" s="155" t="e">
        <f t="shared" si="51"/>
        <v>#REF!</v>
      </c>
      <c r="G224" s="127" t="e">
        <f t="shared" si="51"/>
        <v>#REF!</v>
      </c>
      <c r="H224" s="155" t="e">
        <f t="shared" si="51"/>
        <v>#REF!</v>
      </c>
      <c r="I224" s="127" t="e">
        <f t="shared" si="51"/>
        <v>#REF!</v>
      </c>
      <c r="J224" s="155" t="e">
        <f t="shared" si="51"/>
        <v>#REF!</v>
      </c>
      <c r="K224" s="127" t="e">
        <f t="shared" si="51"/>
        <v>#REF!</v>
      </c>
      <c r="L224" s="155" t="e">
        <f t="shared" si="51"/>
        <v>#REF!</v>
      </c>
      <c r="M224" s="127" t="e">
        <f t="shared" si="51"/>
        <v>#REF!</v>
      </c>
      <c r="N224" s="127" t="e">
        <f t="shared" si="51"/>
        <v>#REF!</v>
      </c>
      <c r="O224" s="127">
        <v>83516145.450000003</v>
      </c>
      <c r="P224" s="127">
        <v>49926319.860000007</v>
      </c>
      <c r="Q224" s="128">
        <v>0.59780440765061682</v>
      </c>
    </row>
    <row r="225" spans="1:17" s="21" customFormat="1" ht="30" x14ac:dyDescent="0.25">
      <c r="A225" s="65"/>
      <c r="B225" s="120" t="s">
        <v>34</v>
      </c>
      <c r="C225" s="24" t="e">
        <f>SUM(#REF!)</f>
        <v>#REF!</v>
      </c>
      <c r="D225" s="24" t="e">
        <f>SUM(#REF!)</f>
        <v>#REF!</v>
      </c>
      <c r="E225" s="25" t="e">
        <f>SUM(#REF!)</f>
        <v>#REF!</v>
      </c>
      <c r="F225" s="24" t="e">
        <f>SUM(#REF!)</f>
        <v>#REF!</v>
      </c>
      <c r="G225" s="25" t="e">
        <f>SUM(#REF!)</f>
        <v>#REF!</v>
      </c>
      <c r="H225" s="24" t="e">
        <f>SUM(#REF!)</f>
        <v>#REF!</v>
      </c>
      <c r="I225" s="25" t="e">
        <f>SUM(#REF!)</f>
        <v>#REF!</v>
      </c>
      <c r="J225" s="24" t="e">
        <f>SUM(#REF!)</f>
        <v>#REF!</v>
      </c>
      <c r="K225" s="25" t="e">
        <f>SUM(#REF!)</f>
        <v>#REF!</v>
      </c>
      <c r="L225" s="24" t="e">
        <f>SUM(#REF!)</f>
        <v>#REF!</v>
      </c>
      <c r="M225" s="25" t="e">
        <f>SUM(#REF!)</f>
        <v>#REF!</v>
      </c>
      <c r="N225" s="25" t="e">
        <f>SUM(#REF!)</f>
        <v>#REF!</v>
      </c>
      <c r="O225" s="25">
        <v>52549599.18</v>
      </c>
      <c r="P225" s="25">
        <v>39865365.280000001</v>
      </c>
      <c r="Q225" s="18">
        <v>0.75862358423415854</v>
      </c>
    </row>
    <row r="226" spans="1:17" s="21" customFormat="1" ht="30" x14ac:dyDescent="0.25">
      <c r="A226" s="65"/>
      <c r="B226" s="84" t="s">
        <v>77</v>
      </c>
      <c r="C226" s="10" t="e">
        <f>SUM(#REF!)</f>
        <v>#REF!</v>
      </c>
      <c r="D226" s="10" t="e">
        <f>SUM(#REF!)</f>
        <v>#REF!</v>
      </c>
      <c r="E226" s="11" t="e">
        <f t="shared" ref="E226:E229" si="52">C226+D226</f>
        <v>#REF!</v>
      </c>
      <c r="F226" s="10" t="e">
        <f>SUM(#REF!)</f>
        <v>#REF!</v>
      </c>
      <c r="G226" s="11" t="e">
        <f>SUM(#REF!)</f>
        <v>#REF!</v>
      </c>
      <c r="H226" s="10" t="e">
        <f>SUM(#REF!)</f>
        <v>#REF!</v>
      </c>
      <c r="I226" s="11" t="e">
        <f>SUM(#REF!)</f>
        <v>#REF!</v>
      </c>
      <c r="J226" s="10" t="e">
        <f>SUM(#REF!)</f>
        <v>#REF!</v>
      </c>
      <c r="K226" s="11" t="e">
        <f>SUM(#REF!)</f>
        <v>#REF!</v>
      </c>
      <c r="L226" s="10" t="e">
        <f>SUM(#REF!)</f>
        <v>#REF!</v>
      </c>
      <c r="M226" s="11" t="e">
        <f>SUM(#REF!)</f>
        <v>#REF!</v>
      </c>
      <c r="N226" s="11" t="e">
        <f>SUM(#REF!)</f>
        <v>#REF!</v>
      </c>
      <c r="O226" s="11">
        <v>759193.65</v>
      </c>
      <c r="P226" s="11">
        <v>309822.34000000003</v>
      </c>
      <c r="Q226" s="12">
        <v>0.40809395600187121</v>
      </c>
    </row>
    <row r="227" spans="1:17" s="21" customFormat="1" x14ac:dyDescent="0.25">
      <c r="A227" s="65"/>
      <c r="B227" s="84" t="s">
        <v>107</v>
      </c>
      <c r="C227" s="10" t="e">
        <f>SUM(#REF!)</f>
        <v>#REF!</v>
      </c>
      <c r="D227" s="10" t="e">
        <f>SUM(#REF!)</f>
        <v>#REF!</v>
      </c>
      <c r="E227" s="11" t="e">
        <f t="shared" si="52"/>
        <v>#REF!</v>
      </c>
      <c r="F227" s="10" t="e">
        <f>SUM(#REF!)</f>
        <v>#REF!</v>
      </c>
      <c r="G227" s="11" t="e">
        <f>SUM(#REF!)</f>
        <v>#REF!</v>
      </c>
      <c r="H227" s="10" t="e">
        <f>SUM(#REF!)</f>
        <v>#REF!</v>
      </c>
      <c r="I227" s="11" t="e">
        <f>SUM(#REF!)</f>
        <v>#REF!</v>
      </c>
      <c r="J227" s="10" t="e">
        <f>SUM(#REF!)</f>
        <v>#REF!</v>
      </c>
      <c r="K227" s="11" t="e">
        <f>SUM(#REF!)</f>
        <v>#REF!</v>
      </c>
      <c r="L227" s="10" t="e">
        <f>SUM(#REF!)</f>
        <v>#REF!</v>
      </c>
      <c r="M227" s="11" t="e">
        <f>SUM(#REF!)</f>
        <v>#REF!</v>
      </c>
      <c r="N227" s="11" t="e">
        <f>SUM(#REF!)</f>
        <v>#REF!</v>
      </c>
      <c r="O227" s="11">
        <v>1028105.06</v>
      </c>
      <c r="P227" s="11">
        <v>478483.5</v>
      </c>
      <c r="Q227" s="12">
        <v>0.46540331199225882</v>
      </c>
    </row>
    <row r="228" spans="1:17" s="26" customFormat="1" ht="15" customHeight="1" x14ac:dyDescent="0.25">
      <c r="A228" s="65"/>
      <c r="B228" s="84" t="s">
        <v>108</v>
      </c>
      <c r="C228" s="10" t="e">
        <f>SUM(#REF!)</f>
        <v>#REF!</v>
      </c>
      <c r="D228" s="10" t="e">
        <f>SUM(#REF!)</f>
        <v>#REF!</v>
      </c>
      <c r="E228" s="11" t="e">
        <f>SUM(#REF!)</f>
        <v>#REF!</v>
      </c>
      <c r="F228" s="10" t="e">
        <f>SUM(#REF!)</f>
        <v>#REF!</v>
      </c>
      <c r="G228" s="11" t="e">
        <f>SUM(#REF!)</f>
        <v>#REF!</v>
      </c>
      <c r="H228" s="10" t="e">
        <f>SUM(#REF!)</f>
        <v>#REF!</v>
      </c>
      <c r="I228" s="11" t="e">
        <f>SUM(#REF!)</f>
        <v>#REF!</v>
      </c>
      <c r="J228" s="10" t="e">
        <f>SUM(#REF!)</f>
        <v>#REF!</v>
      </c>
      <c r="K228" s="11" t="e">
        <f>SUM(#REF!)</f>
        <v>#REF!</v>
      </c>
      <c r="L228" s="10" t="e">
        <f>SUM(#REF!)</f>
        <v>#REF!</v>
      </c>
      <c r="M228" s="11" t="e">
        <f>SUM(#REF!)</f>
        <v>#REF!</v>
      </c>
      <c r="N228" s="11" t="e">
        <f>SUM(#REF!)</f>
        <v>#REF!</v>
      </c>
      <c r="O228" s="11">
        <v>21900980.43</v>
      </c>
      <c r="P228" s="11">
        <v>6011282.3399999999</v>
      </c>
      <c r="Q228" s="12">
        <v>0.27447549022808748</v>
      </c>
    </row>
    <row r="229" spans="1:17" s="26" customFormat="1" ht="30" customHeight="1" x14ac:dyDescent="0.25">
      <c r="A229" s="65"/>
      <c r="B229" s="84" t="s">
        <v>78</v>
      </c>
      <c r="C229" s="10" t="e">
        <f>SUM(#REF!)</f>
        <v>#REF!</v>
      </c>
      <c r="D229" s="10" t="e">
        <f>SUM(#REF!)</f>
        <v>#REF!</v>
      </c>
      <c r="E229" s="11" t="e">
        <f t="shared" si="52"/>
        <v>#REF!</v>
      </c>
      <c r="F229" s="10" t="e">
        <f>SUM(#REF!)</f>
        <v>#REF!</v>
      </c>
      <c r="G229" s="11" t="e">
        <f>SUM(#REF!)</f>
        <v>#REF!</v>
      </c>
      <c r="H229" s="10" t="e">
        <f>SUM(#REF!)</f>
        <v>#REF!</v>
      </c>
      <c r="I229" s="11" t="e">
        <f>SUM(#REF!)</f>
        <v>#REF!</v>
      </c>
      <c r="J229" s="10" t="e">
        <f>SUM(#REF!)</f>
        <v>#REF!</v>
      </c>
      <c r="K229" s="11" t="e">
        <f>SUM(#REF!)</f>
        <v>#REF!</v>
      </c>
      <c r="L229" s="10" t="e">
        <f>SUM(#REF!)</f>
        <v>#REF!</v>
      </c>
      <c r="M229" s="11" t="e">
        <f>SUM(#REF!)</f>
        <v>#REF!</v>
      </c>
      <c r="N229" s="11" t="e">
        <f>SUM(#REF!)</f>
        <v>#REF!</v>
      </c>
      <c r="O229" s="11">
        <v>346000</v>
      </c>
      <c r="P229" s="11">
        <v>157866.25</v>
      </c>
      <c r="Q229" s="12">
        <v>0.45626083815028901</v>
      </c>
    </row>
    <row r="230" spans="1:17" s="26" customFormat="1" ht="45" customHeight="1" x14ac:dyDescent="0.25">
      <c r="A230" s="65"/>
      <c r="B230" s="84" t="s">
        <v>109</v>
      </c>
      <c r="C230" s="10" t="e">
        <f>SUM(#REF!)</f>
        <v>#REF!</v>
      </c>
      <c r="D230" s="10" t="e">
        <f>SUM(#REF!)</f>
        <v>#REF!</v>
      </c>
      <c r="E230" s="11" t="e">
        <f>SUM(#REF!)</f>
        <v>#REF!</v>
      </c>
      <c r="F230" s="10" t="e">
        <f>SUM(#REF!)</f>
        <v>#REF!</v>
      </c>
      <c r="G230" s="11" t="e">
        <f>SUM(#REF!)</f>
        <v>#REF!</v>
      </c>
      <c r="H230" s="10" t="e">
        <f>SUM(#REF!)</f>
        <v>#REF!</v>
      </c>
      <c r="I230" s="11" t="e">
        <f>SUM(#REF!)</f>
        <v>#REF!</v>
      </c>
      <c r="J230" s="10" t="e">
        <f>SUM(#REF!)</f>
        <v>#REF!</v>
      </c>
      <c r="K230" s="11" t="e">
        <f>SUM(#REF!)</f>
        <v>#REF!</v>
      </c>
      <c r="L230" s="10" t="e">
        <f>SUM(#REF!)</f>
        <v>#REF!</v>
      </c>
      <c r="M230" s="11" t="e">
        <f>SUM(#REF!)</f>
        <v>#REF!</v>
      </c>
      <c r="N230" s="11" t="e">
        <f>SUM(#REF!)</f>
        <v>#REF!</v>
      </c>
      <c r="O230" s="11">
        <v>3385059.12</v>
      </c>
      <c r="P230" s="11">
        <v>2831929.92</v>
      </c>
      <c r="Q230" s="12">
        <v>0.83659688637875251</v>
      </c>
    </row>
    <row r="231" spans="1:17" s="26" customFormat="1" ht="30" x14ac:dyDescent="0.25">
      <c r="A231" s="65"/>
      <c r="B231" s="84" t="s">
        <v>22</v>
      </c>
      <c r="C231" s="10" t="e">
        <f>SUM(#REF!)</f>
        <v>#REF!</v>
      </c>
      <c r="D231" s="10" t="e">
        <f>SUM(#REF!)</f>
        <v>#REF!</v>
      </c>
      <c r="E231" s="11" t="e">
        <f t="shared" ref="E231" si="53">C231+D231</f>
        <v>#REF!</v>
      </c>
      <c r="F231" s="10" t="e">
        <f>SUM(#REF!)</f>
        <v>#REF!</v>
      </c>
      <c r="G231" s="11" t="e">
        <f>SUM(#REF!)</f>
        <v>#REF!</v>
      </c>
      <c r="H231" s="10" t="e">
        <f>SUM(#REF!)</f>
        <v>#REF!</v>
      </c>
      <c r="I231" s="11" t="e">
        <f>SUM(#REF!)</f>
        <v>#REF!</v>
      </c>
      <c r="J231" s="10" t="e">
        <f>SUM(#REF!)</f>
        <v>#REF!</v>
      </c>
      <c r="K231" s="11" t="e">
        <f>SUM(#REF!)</f>
        <v>#REF!</v>
      </c>
      <c r="L231" s="10" t="e">
        <f>SUM(#REF!)</f>
        <v>#REF!</v>
      </c>
      <c r="M231" s="11" t="e">
        <f>SUM(#REF!)</f>
        <v>#REF!</v>
      </c>
      <c r="N231" s="11" t="e">
        <f>SUM(#REF!)</f>
        <v>#REF!</v>
      </c>
      <c r="O231" s="11">
        <v>291870.23</v>
      </c>
      <c r="P231" s="11">
        <v>271570.23</v>
      </c>
      <c r="Q231" s="12">
        <v>0.93044854214833761</v>
      </c>
    </row>
    <row r="232" spans="1:17" s="26" customFormat="1" ht="15" customHeight="1" thickBot="1" x14ac:dyDescent="0.3">
      <c r="A232" s="65"/>
      <c r="B232" s="84" t="s">
        <v>183</v>
      </c>
      <c r="C232" s="10" t="e">
        <f>SUM(#REF!)</f>
        <v>#REF!</v>
      </c>
      <c r="D232" s="10" t="e">
        <f>SUM(#REF!)</f>
        <v>#REF!</v>
      </c>
      <c r="E232" s="11" t="e">
        <f>SUM(#REF!)</f>
        <v>#REF!</v>
      </c>
      <c r="F232" s="10" t="e">
        <f>SUM(#REF!)</f>
        <v>#REF!</v>
      </c>
      <c r="G232" s="11" t="e">
        <f>SUM(#REF!)</f>
        <v>#REF!</v>
      </c>
      <c r="H232" s="10" t="e">
        <f>SUM(#REF!)</f>
        <v>#REF!</v>
      </c>
      <c r="I232" s="11" t="e">
        <f>SUM(#REF!)</f>
        <v>#REF!</v>
      </c>
      <c r="J232" s="10" t="e">
        <f>SUM(#REF!)</f>
        <v>#REF!</v>
      </c>
      <c r="K232" s="11" t="e">
        <f>SUM(#REF!)</f>
        <v>#REF!</v>
      </c>
      <c r="L232" s="10" t="e">
        <f>SUM(#REF!)</f>
        <v>#REF!</v>
      </c>
      <c r="M232" s="11" t="e">
        <f>SUM(#REF!)</f>
        <v>#REF!</v>
      </c>
      <c r="N232" s="11" t="e">
        <f>SUM(#REF!)</f>
        <v>#REF!</v>
      </c>
      <c r="O232" s="11">
        <v>3255337.7800000003</v>
      </c>
      <c r="P232" s="11">
        <v>0</v>
      </c>
      <c r="Q232" s="12">
        <v>0</v>
      </c>
    </row>
    <row r="233" spans="1:17" s="34" customFormat="1" ht="16.5" thickBot="1" x14ac:dyDescent="0.3">
      <c r="A233" s="73"/>
      <c r="B233" s="74"/>
      <c r="C233" s="167" t="e">
        <f t="shared" ref="C233:N233" si="54">C6+C16+C33+C64+C69+C117+C143+C148+C177+C182+C187+C202+C223</f>
        <v>#REF!</v>
      </c>
      <c r="D233" s="167" t="e">
        <f t="shared" si="54"/>
        <v>#REF!</v>
      </c>
      <c r="E233" s="168" t="e">
        <f t="shared" si="54"/>
        <v>#REF!</v>
      </c>
      <c r="F233" s="167" t="e">
        <f t="shared" si="54"/>
        <v>#REF!</v>
      </c>
      <c r="G233" s="168" t="e">
        <f t="shared" si="54"/>
        <v>#REF!</v>
      </c>
      <c r="H233" s="167" t="e">
        <f t="shared" si="54"/>
        <v>#REF!</v>
      </c>
      <c r="I233" s="168" t="e">
        <f t="shared" si="54"/>
        <v>#REF!</v>
      </c>
      <c r="J233" s="167" t="e">
        <f t="shared" si="54"/>
        <v>#REF!</v>
      </c>
      <c r="K233" s="168" t="e">
        <f t="shared" si="54"/>
        <v>#REF!</v>
      </c>
      <c r="L233" s="167" t="e">
        <f t="shared" si="54"/>
        <v>#REF!</v>
      </c>
      <c r="M233" s="168" t="e">
        <f t="shared" si="54"/>
        <v>#REF!</v>
      </c>
      <c r="N233" s="168" t="e">
        <f t="shared" si="54"/>
        <v>#REF!</v>
      </c>
      <c r="O233" s="168">
        <v>17880027669.010002</v>
      </c>
      <c r="P233" s="168">
        <v>11247758625.650003</v>
      </c>
      <c r="Q233" s="169">
        <v>0.62906830089221999</v>
      </c>
    </row>
    <row r="234" spans="1:17" ht="15.75" customHeight="1" x14ac:dyDescent="0.25">
      <c r="C234" s="36"/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7"/>
    </row>
    <row r="235" spans="1:17" x14ac:dyDescent="0.25">
      <c r="C235" s="36"/>
      <c r="D235" s="36"/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7"/>
    </row>
    <row r="236" spans="1:17" x14ac:dyDescent="0.25">
      <c r="B236" s="40" t="s">
        <v>117</v>
      </c>
      <c r="D236" s="42"/>
      <c r="E236" s="41"/>
      <c r="F236" s="42"/>
      <c r="G236" s="41"/>
      <c r="H236" s="42"/>
      <c r="I236" s="41"/>
      <c r="J236" s="42"/>
      <c r="K236" s="41"/>
      <c r="L236" s="42"/>
      <c r="M236" s="41"/>
      <c r="N236" s="39"/>
      <c r="O236" s="170">
        <v>18011553999.490002</v>
      </c>
      <c r="P236" s="170">
        <v>11344532017.190001</v>
      </c>
      <c r="Q236" s="43">
        <f>P236/O236</f>
        <v>0.62984748664724999</v>
      </c>
    </row>
    <row r="237" spans="1:17" x14ac:dyDescent="0.25">
      <c r="B237" s="44" t="s">
        <v>110</v>
      </c>
      <c r="D237" s="46"/>
      <c r="E237" s="45"/>
      <c r="F237" s="46"/>
      <c r="G237" s="45"/>
      <c r="H237" s="46"/>
      <c r="I237" s="45"/>
      <c r="J237" s="46"/>
      <c r="K237" s="45"/>
      <c r="L237" s="46"/>
      <c r="M237" s="45"/>
      <c r="N237" s="47"/>
      <c r="O237" s="48">
        <f>O233/O236</f>
        <v>0.99269766892497313</v>
      </c>
      <c r="P237" s="48">
        <f>P233/P236</f>
        <v>0.99146960038603982</v>
      </c>
      <c r="Q237" s="49"/>
    </row>
    <row r="238" spans="1:17" x14ac:dyDescent="0.25">
      <c r="D238" s="42"/>
      <c r="E238" s="36"/>
      <c r="F238" s="42"/>
      <c r="G238" s="36"/>
      <c r="H238" s="42"/>
      <c r="I238" s="36"/>
      <c r="J238" s="42"/>
      <c r="K238" s="36"/>
      <c r="L238" s="42"/>
      <c r="M238" s="36"/>
      <c r="N238" s="36"/>
      <c r="O238" s="36"/>
      <c r="P238" s="36"/>
      <c r="Q238" s="37"/>
    </row>
    <row r="239" spans="1:17" s="53" customFormat="1" x14ac:dyDescent="0.25">
      <c r="A239" s="67"/>
      <c r="B239" s="50"/>
      <c r="C239" s="39"/>
      <c r="D239" s="39"/>
      <c r="E239" s="39"/>
      <c r="F239" s="39"/>
      <c r="G239" s="39"/>
      <c r="H239" s="39"/>
      <c r="I239" s="39"/>
      <c r="J239" s="39"/>
      <c r="K239" s="39"/>
      <c r="L239" s="39"/>
      <c r="M239" s="39"/>
      <c r="N239" s="39"/>
      <c r="O239" s="39"/>
      <c r="P239" s="39"/>
      <c r="Q239" s="51"/>
    </row>
    <row r="240" spans="1:17" s="22" customFormat="1" ht="15.75" customHeight="1" x14ac:dyDescent="0.25">
      <c r="A240" s="54" t="s">
        <v>111</v>
      </c>
      <c r="B240" s="55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7"/>
      <c r="O240" s="62"/>
      <c r="P240" s="58"/>
      <c r="Q240" s="59" t="s">
        <v>112</v>
      </c>
    </row>
    <row r="241" spans="1:17" s="53" customFormat="1" ht="16.5" customHeight="1" x14ac:dyDescent="0.25">
      <c r="A241" s="67"/>
      <c r="B241" s="35"/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52"/>
      <c r="P241" s="39"/>
      <c r="Q241" s="37"/>
    </row>
    <row r="242" spans="1:17" s="53" customFormat="1" ht="18.75" x14ac:dyDescent="0.3">
      <c r="A242" s="67"/>
      <c r="B242" s="35"/>
      <c r="C242" s="36"/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36"/>
      <c r="O242" s="60"/>
      <c r="P242" s="39"/>
      <c r="Q242" s="37"/>
    </row>
    <row r="244" spans="1:17" s="53" customFormat="1" x14ac:dyDescent="0.25">
      <c r="A244" s="67"/>
      <c r="B244" s="35"/>
      <c r="C244" s="38"/>
      <c r="D244" s="38"/>
      <c r="E244" s="38"/>
      <c r="F244" s="38"/>
      <c r="G244" s="38"/>
      <c r="H244" s="38"/>
      <c r="I244" s="38"/>
      <c r="J244" s="38"/>
      <c r="K244" s="38"/>
      <c r="L244" s="38"/>
      <c r="M244" s="38"/>
      <c r="N244" s="38"/>
      <c r="O244" s="20"/>
      <c r="P244" s="38"/>
      <c r="Q244" s="61"/>
    </row>
  </sheetData>
  <mergeCells count="14">
    <mergeCell ref="Q4:Q5"/>
    <mergeCell ref="A1:Q1"/>
    <mergeCell ref="A2:Q2"/>
    <mergeCell ref="A4:A5"/>
    <mergeCell ref="B4:B5"/>
    <mergeCell ref="C4:C5"/>
    <mergeCell ref="D4:E4"/>
    <mergeCell ref="F4:G4"/>
    <mergeCell ref="H4:I4"/>
    <mergeCell ref="J4:K4"/>
    <mergeCell ref="L4:M4"/>
    <mergeCell ref="N4:N5"/>
    <mergeCell ref="O4:O5"/>
    <mergeCell ref="P4:P5"/>
  </mergeCells>
  <printOptions horizontalCentered="1"/>
  <pageMargins left="0.35433070866141736" right="0.15748031496062992" top="0.19685039370078741" bottom="0.31496062992125984" header="0.23622047244094491" footer="0.15748031496062992"/>
  <pageSetup paperSize="9" scale="72" firstPageNumber="0" orientation="portrait" blackAndWhite="1" r:id="rId1"/>
  <headerFooter alignWithMargins="0">
    <oddFooter>&amp;R&amp;P</oddFooter>
  </headerFooter>
  <rowBreaks count="1" manualBreakCount="1">
    <brk id="164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01.11.2022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Екатерина В. Горбачева</cp:lastModifiedBy>
  <cp:lastPrinted>2022-11-08T05:58:46Z</cp:lastPrinted>
  <dcterms:created xsi:type="dcterms:W3CDTF">2022-01-13T09:10:34Z</dcterms:created>
  <dcterms:modified xsi:type="dcterms:W3CDTF">2022-11-08T06:18:47Z</dcterms:modified>
</cp:coreProperties>
</file>