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01.10.2021" sheetId="13" r:id="rId1"/>
  </sheets>
  <calcPr calcId="145621"/>
</workbook>
</file>

<file path=xl/calcChain.xml><?xml version="1.0" encoding="utf-8"?>
<calcChain xmlns="http://schemas.openxmlformats.org/spreadsheetml/2006/main">
  <c r="O595" i="13" l="1"/>
  <c r="M595" i="13"/>
  <c r="M213" i="13"/>
  <c r="N50" i="13"/>
  <c r="M50" i="13"/>
  <c r="N49" i="13"/>
  <c r="M49" i="13"/>
  <c r="M96" i="13" l="1"/>
  <c r="N97" i="13"/>
  <c r="M97" i="13"/>
  <c r="N213" i="13"/>
  <c r="M530" i="13"/>
  <c r="M593" i="13" l="1"/>
  <c r="H597" i="13" l="1"/>
  <c r="I597" i="13"/>
  <c r="J597" i="13"/>
  <c r="L597" i="13"/>
  <c r="M597" i="13"/>
  <c r="N597" i="13"/>
  <c r="O597" i="13" s="1"/>
  <c r="N137" i="13" l="1"/>
  <c r="N136" i="13" s="1"/>
  <c r="M137" i="13"/>
  <c r="M136" i="13" s="1"/>
  <c r="O820" i="13" l="1"/>
  <c r="O810" i="13"/>
  <c r="K810" i="13"/>
  <c r="O809" i="13"/>
  <c r="K809" i="13"/>
  <c r="O808" i="13"/>
  <c r="K808" i="13"/>
  <c r="O807" i="13"/>
  <c r="K807" i="13"/>
  <c r="N806" i="13"/>
  <c r="O806" i="13" s="1"/>
  <c r="M806" i="13"/>
  <c r="L806" i="13"/>
  <c r="J806" i="13"/>
  <c r="I806" i="13"/>
  <c r="K806" i="13" s="1"/>
  <c r="H806" i="13"/>
  <c r="O805" i="13"/>
  <c r="K805" i="13"/>
  <c r="N804" i="13"/>
  <c r="M804" i="13"/>
  <c r="L804" i="13"/>
  <c r="J804" i="13"/>
  <c r="I804" i="13"/>
  <c r="H804" i="13"/>
  <c r="O803" i="13"/>
  <c r="K803" i="13"/>
  <c r="N802" i="13"/>
  <c r="M802" i="13"/>
  <c r="O802" i="13" s="1"/>
  <c r="L802" i="13"/>
  <c r="K802" i="13"/>
  <c r="J802" i="13"/>
  <c r="I802" i="13"/>
  <c r="H802" i="13"/>
  <c r="O801" i="13"/>
  <c r="K801" i="13"/>
  <c r="N800" i="13"/>
  <c r="M800" i="13"/>
  <c r="L800" i="13"/>
  <c r="K800" i="13"/>
  <c r="J800" i="13"/>
  <c r="H800" i="13"/>
  <c r="O799" i="13"/>
  <c r="K799" i="13"/>
  <c r="K798" i="13" s="1"/>
  <c r="N798" i="13"/>
  <c r="M798" i="13"/>
  <c r="L798" i="13"/>
  <c r="J798" i="13"/>
  <c r="I798" i="13"/>
  <c r="H798" i="13"/>
  <c r="O797" i="13"/>
  <c r="K797" i="13"/>
  <c r="N796" i="13"/>
  <c r="M796" i="13"/>
  <c r="L796" i="13"/>
  <c r="J796" i="13"/>
  <c r="I796" i="13"/>
  <c r="H796" i="13"/>
  <c r="O795" i="13"/>
  <c r="K795" i="13"/>
  <c r="N794" i="13"/>
  <c r="M794" i="13"/>
  <c r="L794" i="13"/>
  <c r="J794" i="13"/>
  <c r="I794" i="13"/>
  <c r="H794" i="13"/>
  <c r="O793" i="13"/>
  <c r="K793" i="13"/>
  <c r="N792" i="13"/>
  <c r="M792" i="13"/>
  <c r="L792" i="13"/>
  <c r="J792" i="13"/>
  <c r="I792" i="13"/>
  <c r="H792" i="13"/>
  <c r="O791" i="13"/>
  <c r="K791" i="13"/>
  <c r="N790" i="13"/>
  <c r="M790" i="13"/>
  <c r="L790" i="13"/>
  <c r="J790" i="13"/>
  <c r="I790" i="13"/>
  <c r="H790" i="13"/>
  <c r="O789" i="13"/>
  <c r="K789" i="13"/>
  <c r="K788" i="13" s="1"/>
  <c r="N788" i="13"/>
  <c r="M788" i="13"/>
  <c r="L788" i="13"/>
  <c r="J788" i="13"/>
  <c r="I788" i="13"/>
  <c r="H788" i="13"/>
  <c r="H787" i="13" s="1"/>
  <c r="H786" i="13" s="1"/>
  <c r="O785" i="13"/>
  <c r="K785" i="13"/>
  <c r="O784" i="13"/>
  <c r="K784" i="13"/>
  <c r="O783" i="13"/>
  <c r="K783" i="13"/>
  <c r="K782" i="13" s="1"/>
  <c r="N782" i="13"/>
  <c r="M782" i="13"/>
  <c r="L782" i="13"/>
  <c r="J782" i="13"/>
  <c r="I782" i="13"/>
  <c r="H782" i="13"/>
  <c r="O781" i="13"/>
  <c r="K781" i="13"/>
  <c r="O780" i="13"/>
  <c r="K780" i="13"/>
  <c r="O779" i="13"/>
  <c r="K779" i="13"/>
  <c r="K778" i="13" s="1"/>
  <c r="N778" i="13"/>
  <c r="M778" i="13"/>
  <c r="L778" i="13"/>
  <c r="J778" i="13"/>
  <c r="I778" i="13"/>
  <c r="I769" i="13" s="1"/>
  <c r="H778" i="13"/>
  <c r="O777" i="13"/>
  <c r="K777" i="13"/>
  <c r="O776" i="13"/>
  <c r="K776" i="13"/>
  <c r="O775" i="13"/>
  <c r="K775" i="13"/>
  <c r="K774" i="13" s="1"/>
  <c r="N774" i="13"/>
  <c r="M774" i="13"/>
  <c r="L774" i="13"/>
  <c r="J774" i="13"/>
  <c r="I774" i="13"/>
  <c r="H774" i="13"/>
  <c r="O773" i="13"/>
  <c r="K773" i="13"/>
  <c r="O772" i="13"/>
  <c r="K772" i="13"/>
  <c r="O771" i="13"/>
  <c r="K771" i="13"/>
  <c r="K770" i="13" s="1"/>
  <c r="K769" i="13" s="1"/>
  <c r="N770" i="13"/>
  <c r="M770" i="13"/>
  <c r="M769" i="13" s="1"/>
  <c r="L770" i="13"/>
  <c r="L769" i="13" s="1"/>
  <c r="J770" i="13"/>
  <c r="I770" i="13"/>
  <c r="H770" i="13"/>
  <c r="H769" i="13"/>
  <c r="O768" i="13"/>
  <c r="K768" i="13"/>
  <c r="O767" i="13"/>
  <c r="K767" i="13"/>
  <c r="O766" i="13"/>
  <c r="K766" i="13"/>
  <c r="K765" i="13" s="1"/>
  <c r="K764" i="13" s="1"/>
  <c r="N765" i="13"/>
  <c r="N764" i="13" s="1"/>
  <c r="M765" i="13"/>
  <c r="M764" i="13" s="1"/>
  <c r="L765" i="13"/>
  <c r="L764" i="13" s="1"/>
  <c r="J765" i="13"/>
  <c r="I765" i="13"/>
  <c r="I764" i="13" s="1"/>
  <c r="H765" i="13"/>
  <c r="H764" i="13" s="1"/>
  <c r="J764" i="13"/>
  <c r="O763" i="13"/>
  <c r="K763" i="13"/>
  <c r="O762" i="13"/>
  <c r="K762" i="13"/>
  <c r="O761" i="13"/>
  <c r="K761" i="13"/>
  <c r="K760" i="13" s="1"/>
  <c r="K759" i="13" s="1"/>
  <c r="N760" i="13"/>
  <c r="M760" i="13"/>
  <c r="L760" i="13"/>
  <c r="L759" i="13" s="1"/>
  <c r="J760" i="13"/>
  <c r="J759" i="13" s="1"/>
  <c r="I760" i="13"/>
  <c r="I759" i="13" s="1"/>
  <c r="H760" i="13"/>
  <c r="M759" i="13"/>
  <c r="H759" i="13"/>
  <c r="O758" i="13"/>
  <c r="K758" i="13"/>
  <c r="K757" i="13" s="1"/>
  <c r="N757" i="13"/>
  <c r="M757" i="13"/>
  <c r="L757" i="13"/>
  <c r="J757" i="13"/>
  <c r="I757" i="13"/>
  <c r="H757" i="13"/>
  <c r="O756" i="13"/>
  <c r="K756" i="13"/>
  <c r="O755" i="13"/>
  <c r="K755" i="13"/>
  <c r="N754" i="13"/>
  <c r="M754" i="13"/>
  <c r="L754" i="13"/>
  <c r="J754" i="13"/>
  <c r="H754" i="13"/>
  <c r="O753" i="13"/>
  <c r="K753" i="13"/>
  <c r="O752" i="13"/>
  <c r="K752" i="13"/>
  <c r="N751" i="13"/>
  <c r="M751" i="13"/>
  <c r="L751" i="13"/>
  <c r="K751" i="13"/>
  <c r="J751" i="13"/>
  <c r="I751" i="13"/>
  <c r="H751" i="13"/>
  <c r="O750" i="13"/>
  <c r="K750" i="13"/>
  <c r="O749" i="13"/>
  <c r="K749" i="13"/>
  <c r="O748" i="13"/>
  <c r="K748" i="13"/>
  <c r="O747" i="13"/>
  <c r="K747" i="13"/>
  <c r="N746" i="13"/>
  <c r="M746" i="13"/>
  <c r="L746" i="13"/>
  <c r="K746" i="13"/>
  <c r="J746" i="13"/>
  <c r="I746" i="13"/>
  <c r="H746" i="13"/>
  <c r="O745" i="13"/>
  <c r="K745" i="13"/>
  <c r="K744" i="13" s="1"/>
  <c r="N744" i="13"/>
  <c r="M744" i="13"/>
  <c r="L744" i="13"/>
  <c r="J744" i="13"/>
  <c r="H744" i="13"/>
  <c r="K743" i="13"/>
  <c r="O742" i="13"/>
  <c r="K742" i="13"/>
  <c r="N741" i="13"/>
  <c r="M741" i="13"/>
  <c r="L741" i="13"/>
  <c r="J741" i="13"/>
  <c r="I741" i="13"/>
  <c r="I737" i="13" s="1"/>
  <c r="H741" i="13"/>
  <c r="O740" i="13"/>
  <c r="K740" i="13"/>
  <c r="O739" i="13"/>
  <c r="K739" i="13"/>
  <c r="N738" i="13"/>
  <c r="M738" i="13"/>
  <c r="O738" i="13" s="1"/>
  <c r="L738" i="13"/>
  <c r="J738" i="13"/>
  <c r="I738" i="13"/>
  <c r="H738" i="13"/>
  <c r="O736" i="13"/>
  <c r="K736" i="13"/>
  <c r="O735" i="13"/>
  <c r="K735" i="13"/>
  <c r="N734" i="13"/>
  <c r="M734" i="13"/>
  <c r="L734" i="13"/>
  <c r="J734" i="13"/>
  <c r="I734" i="13"/>
  <c r="H734" i="13"/>
  <c r="O733" i="13"/>
  <c r="K733" i="13"/>
  <c r="K731" i="13" s="1"/>
  <c r="O732" i="13"/>
  <c r="K732" i="13"/>
  <c r="N731" i="13"/>
  <c r="M731" i="13"/>
  <c r="O731" i="13" s="1"/>
  <c r="L731" i="13"/>
  <c r="J731" i="13"/>
  <c r="I731" i="13"/>
  <c r="H731" i="13"/>
  <c r="O730" i="13"/>
  <c r="K730" i="13"/>
  <c r="O729" i="13"/>
  <c r="K729" i="13"/>
  <c r="K727" i="13" s="1"/>
  <c r="O728" i="13"/>
  <c r="K728" i="13"/>
  <c r="N727" i="13"/>
  <c r="M727" i="13"/>
  <c r="L727" i="13"/>
  <c r="J727" i="13"/>
  <c r="I727" i="13"/>
  <c r="H727" i="13"/>
  <c r="O726" i="13"/>
  <c r="K726" i="13"/>
  <c r="K724" i="13" s="1"/>
  <c r="O725" i="13"/>
  <c r="K725" i="13"/>
  <c r="N724" i="13"/>
  <c r="O724" i="13" s="1"/>
  <c r="M724" i="13"/>
  <c r="L724" i="13"/>
  <c r="J724" i="13"/>
  <c r="I724" i="13"/>
  <c r="H724" i="13"/>
  <c r="O723" i="13"/>
  <c r="K723" i="13"/>
  <c r="O722" i="13"/>
  <c r="K722" i="13"/>
  <c r="O721" i="13"/>
  <c r="K721" i="13"/>
  <c r="N720" i="13"/>
  <c r="M720" i="13"/>
  <c r="L720" i="13"/>
  <c r="K720" i="13"/>
  <c r="J720" i="13"/>
  <c r="I720" i="13"/>
  <c r="H720" i="13"/>
  <c r="O719" i="13"/>
  <c r="K719" i="13"/>
  <c r="K718" i="13" s="1"/>
  <c r="N718" i="13"/>
  <c r="M718" i="13"/>
  <c r="L718" i="13"/>
  <c r="J718" i="13"/>
  <c r="H718" i="13"/>
  <c r="K717" i="13"/>
  <c r="O716" i="13"/>
  <c r="K716" i="13"/>
  <c r="N715" i="13"/>
  <c r="M715" i="13"/>
  <c r="L715" i="13"/>
  <c r="K715" i="13"/>
  <c r="J715" i="13"/>
  <c r="I715" i="13"/>
  <c r="H715" i="13"/>
  <c r="O713" i="13"/>
  <c r="K713" i="13"/>
  <c r="K712" i="13" s="1"/>
  <c r="N712" i="13"/>
  <c r="O712" i="13" s="1"/>
  <c r="M712" i="13"/>
  <c r="L712" i="13"/>
  <c r="J712" i="13"/>
  <c r="H712" i="13"/>
  <c r="O711" i="13"/>
  <c r="K711" i="13"/>
  <c r="K710" i="13" s="1"/>
  <c r="N710" i="13"/>
  <c r="N709" i="13" s="1"/>
  <c r="M710" i="13"/>
  <c r="L710" i="13"/>
  <c r="J710" i="13"/>
  <c r="J709" i="13" s="1"/>
  <c r="I710" i="13"/>
  <c r="I709" i="13" s="1"/>
  <c r="H710" i="13"/>
  <c r="H709" i="13" s="1"/>
  <c r="N708" i="13"/>
  <c r="M708" i="13"/>
  <c r="L708" i="13"/>
  <c r="N707" i="13"/>
  <c r="M707" i="13"/>
  <c r="O707" i="13" s="1"/>
  <c r="L707" i="13"/>
  <c r="N706" i="13"/>
  <c r="M706" i="13"/>
  <c r="L706" i="13"/>
  <c r="N705" i="13"/>
  <c r="M705" i="13"/>
  <c r="L705" i="13"/>
  <c r="O703" i="13"/>
  <c r="K703" i="13"/>
  <c r="K702" i="13" s="1"/>
  <c r="K701" i="13" s="1"/>
  <c r="N702" i="13"/>
  <c r="N701" i="13" s="1"/>
  <c r="M702" i="13"/>
  <c r="L702" i="13"/>
  <c r="J702" i="13"/>
  <c r="J701" i="13" s="1"/>
  <c r="I702" i="13"/>
  <c r="I701" i="13" s="1"/>
  <c r="H702" i="13"/>
  <c r="M701" i="13"/>
  <c r="L701" i="13"/>
  <c r="H701" i="13"/>
  <c r="O700" i="13"/>
  <c r="K700" i="13"/>
  <c r="N699" i="13"/>
  <c r="N698" i="13" s="1"/>
  <c r="M699" i="13"/>
  <c r="M698" i="13" s="1"/>
  <c r="L699" i="13"/>
  <c r="L698" i="13" s="1"/>
  <c r="K699" i="13"/>
  <c r="J699" i="13"/>
  <c r="J698" i="13" s="1"/>
  <c r="I699" i="13"/>
  <c r="H699" i="13"/>
  <c r="H698" i="13" s="1"/>
  <c r="K698" i="13"/>
  <c r="I698" i="13"/>
  <c r="O697" i="13"/>
  <c r="K697" i="13"/>
  <c r="O696" i="13"/>
  <c r="K696" i="13"/>
  <c r="O695" i="13"/>
  <c r="K695" i="13"/>
  <c r="K693" i="13" s="1"/>
  <c r="O694" i="13"/>
  <c r="K694" i="13"/>
  <c r="N693" i="13"/>
  <c r="M693" i="13"/>
  <c r="L693" i="13"/>
  <c r="J693" i="13"/>
  <c r="I693" i="13"/>
  <c r="H693" i="13"/>
  <c r="O692" i="13"/>
  <c r="K692" i="13"/>
  <c r="K691" i="13" s="1"/>
  <c r="N691" i="13"/>
  <c r="M691" i="13"/>
  <c r="L691" i="13"/>
  <c r="J691" i="13"/>
  <c r="J690" i="13" s="1"/>
  <c r="I691" i="13"/>
  <c r="H691" i="13"/>
  <c r="O689" i="13"/>
  <c r="K689" i="13"/>
  <c r="K688" i="13" s="1"/>
  <c r="N688" i="13"/>
  <c r="O688" i="13" s="1"/>
  <c r="M688" i="13"/>
  <c r="L688" i="13"/>
  <c r="J688" i="13"/>
  <c r="I688" i="13"/>
  <c r="H688" i="13"/>
  <c r="O687" i="13"/>
  <c r="K687" i="13"/>
  <c r="N686" i="13"/>
  <c r="M686" i="13"/>
  <c r="L686" i="13"/>
  <c r="K686" i="13"/>
  <c r="J686" i="13"/>
  <c r="I686" i="13"/>
  <c r="H686" i="13"/>
  <c r="O685" i="13"/>
  <c r="K685" i="13"/>
  <c r="K684" i="13" s="1"/>
  <c r="N684" i="13"/>
  <c r="M684" i="13"/>
  <c r="O684" i="13" s="1"/>
  <c r="L684" i="13"/>
  <c r="L683" i="13" s="1"/>
  <c r="J684" i="13"/>
  <c r="I684" i="13"/>
  <c r="H684" i="13"/>
  <c r="H683" i="13"/>
  <c r="O682" i="13"/>
  <c r="K682" i="13"/>
  <c r="K681" i="13" s="1"/>
  <c r="N681" i="13"/>
  <c r="M681" i="13"/>
  <c r="L681" i="13"/>
  <c r="J681" i="13"/>
  <c r="I681" i="13"/>
  <c r="H681" i="13"/>
  <c r="O680" i="13"/>
  <c r="K680" i="13"/>
  <c r="N679" i="13"/>
  <c r="M679" i="13"/>
  <c r="L679" i="13"/>
  <c r="K679" i="13"/>
  <c r="J679" i="13"/>
  <c r="I679" i="13"/>
  <c r="H679" i="13"/>
  <c r="O678" i="13"/>
  <c r="K678" i="13"/>
  <c r="K677" i="13" s="1"/>
  <c r="N677" i="13"/>
  <c r="M677" i="13"/>
  <c r="O677" i="13" s="1"/>
  <c r="L677" i="13"/>
  <c r="J677" i="13"/>
  <c r="I677" i="13"/>
  <c r="H677" i="13"/>
  <c r="O675" i="13"/>
  <c r="K675" i="13"/>
  <c r="K674" i="13" s="1"/>
  <c r="N674" i="13"/>
  <c r="M674" i="13"/>
  <c r="O674" i="13" s="1"/>
  <c r="L674" i="13"/>
  <c r="J674" i="13"/>
  <c r="J669" i="13" s="1"/>
  <c r="I674" i="13"/>
  <c r="H674" i="13"/>
  <c r="O673" i="13"/>
  <c r="K673" i="13"/>
  <c r="O672" i="13"/>
  <c r="K672" i="13"/>
  <c r="K670" i="13" s="1"/>
  <c r="O671" i="13"/>
  <c r="K671" i="13"/>
  <c r="N670" i="13"/>
  <c r="N669" i="13" s="1"/>
  <c r="M670" i="13"/>
  <c r="M669" i="13" s="1"/>
  <c r="L670" i="13"/>
  <c r="J670" i="13"/>
  <c r="I670" i="13"/>
  <c r="I669" i="13" s="1"/>
  <c r="H670" i="13"/>
  <c r="N667" i="13"/>
  <c r="M667" i="13"/>
  <c r="L667" i="13"/>
  <c r="N666" i="13"/>
  <c r="M666" i="13"/>
  <c r="L666" i="13"/>
  <c r="N665" i="13"/>
  <c r="M665" i="13"/>
  <c r="L665" i="13"/>
  <c r="O663" i="13"/>
  <c r="K663" i="13"/>
  <c r="N662" i="13"/>
  <c r="M662" i="13"/>
  <c r="O662" i="13" s="1"/>
  <c r="L662" i="13"/>
  <c r="K662" i="13"/>
  <c r="J662" i="13"/>
  <c r="H662" i="13"/>
  <c r="O661" i="13"/>
  <c r="K661" i="13"/>
  <c r="O660" i="13"/>
  <c r="O659" i="13"/>
  <c r="K659" i="13"/>
  <c r="O658" i="13"/>
  <c r="K658" i="13"/>
  <c r="N657" i="13"/>
  <c r="N656" i="13" s="1"/>
  <c r="M657" i="13"/>
  <c r="M656" i="13" s="1"/>
  <c r="L657" i="13"/>
  <c r="L656" i="13" s="1"/>
  <c r="K657" i="13"/>
  <c r="K656" i="13" s="1"/>
  <c r="J657" i="13"/>
  <c r="J656" i="13" s="1"/>
  <c r="I657" i="13"/>
  <c r="H657" i="13"/>
  <c r="H656" i="13" s="1"/>
  <c r="O655" i="13"/>
  <c r="K655" i="13"/>
  <c r="K654" i="13" s="1"/>
  <c r="K653" i="13" s="1"/>
  <c r="N654" i="13"/>
  <c r="O654" i="13" s="1"/>
  <c r="M654" i="13"/>
  <c r="M653" i="13" s="1"/>
  <c r="L654" i="13"/>
  <c r="L653" i="13" s="1"/>
  <c r="J654" i="13"/>
  <c r="I654" i="13"/>
  <c r="H654" i="13"/>
  <c r="N652" i="13"/>
  <c r="M652" i="13"/>
  <c r="L652" i="13"/>
  <c r="N651" i="13"/>
  <c r="M651" i="13"/>
  <c r="L651" i="13"/>
  <c r="N650" i="13"/>
  <c r="M650" i="13"/>
  <c r="L650" i="13"/>
  <c r="N649" i="13"/>
  <c r="O649" i="13" s="1"/>
  <c r="M649" i="13"/>
  <c r="L649" i="13"/>
  <c r="O647" i="13"/>
  <c r="K647" i="13"/>
  <c r="K646" i="13" s="1"/>
  <c r="N646" i="13"/>
  <c r="M646" i="13"/>
  <c r="L646" i="13"/>
  <c r="J646" i="13"/>
  <c r="I646" i="13"/>
  <c r="H646" i="13"/>
  <c r="O645" i="13"/>
  <c r="K645" i="13"/>
  <c r="K644" i="13" s="1"/>
  <c r="N644" i="13"/>
  <c r="M644" i="13"/>
  <c r="L644" i="13"/>
  <c r="J644" i="13"/>
  <c r="I644" i="13"/>
  <c r="H644" i="13"/>
  <c r="O643" i="13"/>
  <c r="K643" i="13"/>
  <c r="K642" i="13" s="1"/>
  <c r="N642" i="13"/>
  <c r="M642" i="13"/>
  <c r="L642" i="13"/>
  <c r="J642" i="13"/>
  <c r="I642" i="13"/>
  <c r="H642" i="13"/>
  <c r="O641" i="13"/>
  <c r="K641" i="13"/>
  <c r="K640" i="13" s="1"/>
  <c r="N640" i="13"/>
  <c r="O640" i="13" s="1"/>
  <c r="M640" i="13"/>
  <c r="L640" i="13"/>
  <c r="J640" i="13"/>
  <c r="I640" i="13"/>
  <c r="H640" i="13"/>
  <c r="O639" i="13"/>
  <c r="K639" i="13"/>
  <c r="K638" i="13" s="1"/>
  <c r="N638" i="13"/>
  <c r="M638" i="13"/>
  <c r="L638" i="13"/>
  <c r="J638" i="13"/>
  <c r="I638" i="13"/>
  <c r="H638" i="13"/>
  <c r="O637" i="13"/>
  <c r="K637" i="13"/>
  <c r="K636" i="13" s="1"/>
  <c r="N636" i="13"/>
  <c r="M636" i="13"/>
  <c r="L636" i="13"/>
  <c r="J636" i="13"/>
  <c r="I636" i="13"/>
  <c r="H636" i="13"/>
  <c r="H635" i="13"/>
  <c r="H634" i="13" s="1"/>
  <c r="O633" i="13"/>
  <c r="K633" i="13"/>
  <c r="O632" i="13"/>
  <c r="K632" i="13"/>
  <c r="O631" i="13"/>
  <c r="K631" i="13"/>
  <c r="N630" i="13"/>
  <c r="M630" i="13"/>
  <c r="M629" i="13" s="1"/>
  <c r="L630" i="13"/>
  <c r="J630" i="13"/>
  <c r="J629" i="13" s="1"/>
  <c r="I630" i="13"/>
  <c r="I629" i="13" s="1"/>
  <c r="H630" i="13"/>
  <c r="H629" i="13" s="1"/>
  <c r="L629" i="13"/>
  <c r="O628" i="13"/>
  <c r="K628" i="13"/>
  <c r="O627" i="13"/>
  <c r="K627" i="13"/>
  <c r="O626" i="13"/>
  <c r="K626" i="13"/>
  <c r="O625" i="13"/>
  <c r="K625" i="13"/>
  <c r="N624" i="13"/>
  <c r="M624" i="13"/>
  <c r="L624" i="13"/>
  <c r="J624" i="13"/>
  <c r="I624" i="13"/>
  <c r="H624" i="13"/>
  <c r="O623" i="13"/>
  <c r="K623" i="13"/>
  <c r="O622" i="13"/>
  <c r="K622" i="13"/>
  <c r="O621" i="13"/>
  <c r="K621" i="13"/>
  <c r="N620" i="13"/>
  <c r="M620" i="13"/>
  <c r="O620" i="13" s="1"/>
  <c r="L620" i="13"/>
  <c r="J620" i="13"/>
  <c r="I620" i="13"/>
  <c r="H620" i="13"/>
  <c r="O619" i="13"/>
  <c r="K619" i="13"/>
  <c r="K618" i="13" s="1"/>
  <c r="N618" i="13"/>
  <c r="M618" i="13"/>
  <c r="L618" i="13"/>
  <c r="J618" i="13"/>
  <c r="I618" i="13"/>
  <c r="H618" i="13"/>
  <c r="O617" i="13"/>
  <c r="K617" i="13"/>
  <c r="K616" i="13" s="1"/>
  <c r="N616" i="13"/>
  <c r="M616" i="13"/>
  <c r="L616" i="13"/>
  <c r="J616" i="13"/>
  <c r="I616" i="13"/>
  <c r="H616" i="13"/>
  <c r="H615" i="13" s="1"/>
  <c r="O614" i="13"/>
  <c r="K614" i="13"/>
  <c r="K613" i="13" s="1"/>
  <c r="N613" i="13"/>
  <c r="M613" i="13"/>
  <c r="L613" i="13"/>
  <c r="J613" i="13"/>
  <c r="H613" i="13"/>
  <c r="O612" i="13"/>
  <c r="K612" i="13"/>
  <c r="N611" i="13"/>
  <c r="M611" i="13"/>
  <c r="L611" i="13"/>
  <c r="K611" i="13"/>
  <c r="J611" i="13"/>
  <c r="I611" i="13"/>
  <c r="H611" i="13"/>
  <c r="O610" i="13"/>
  <c r="K610" i="13"/>
  <c r="K609" i="13" s="1"/>
  <c r="N609" i="13"/>
  <c r="M609" i="13"/>
  <c r="O609" i="13" s="1"/>
  <c r="L609" i="13"/>
  <c r="J609" i="13"/>
  <c r="I609" i="13"/>
  <c r="H609" i="13"/>
  <c r="O608" i="13"/>
  <c r="K608" i="13"/>
  <c r="N607" i="13"/>
  <c r="M607" i="13"/>
  <c r="L607" i="13"/>
  <c r="K607" i="13"/>
  <c r="J607" i="13"/>
  <c r="I607" i="13"/>
  <c r="H607" i="13"/>
  <c r="O606" i="13"/>
  <c r="K606" i="13"/>
  <c r="K605" i="13" s="1"/>
  <c r="N605" i="13"/>
  <c r="O605" i="13" s="1"/>
  <c r="M605" i="13"/>
  <c r="L605" i="13"/>
  <c r="J605" i="13"/>
  <c r="I605" i="13"/>
  <c r="H605" i="13"/>
  <c r="O604" i="13"/>
  <c r="K604" i="13"/>
  <c r="N603" i="13"/>
  <c r="M603" i="13"/>
  <c r="L603" i="13"/>
  <c r="K603" i="13"/>
  <c r="J603" i="13"/>
  <c r="H603" i="13"/>
  <c r="O602" i="13"/>
  <c r="K602" i="13"/>
  <c r="K601" i="13" s="1"/>
  <c r="N601" i="13"/>
  <c r="M601" i="13"/>
  <c r="L601" i="13"/>
  <c r="J601" i="13"/>
  <c r="I601" i="13"/>
  <c r="H601" i="13"/>
  <c r="O600" i="13"/>
  <c r="K600" i="13"/>
  <c r="K599" i="13" s="1"/>
  <c r="N599" i="13"/>
  <c r="M599" i="13"/>
  <c r="L599" i="13"/>
  <c r="J599" i="13"/>
  <c r="I599" i="13"/>
  <c r="H599" i="13"/>
  <c r="O598" i="13"/>
  <c r="K598" i="13"/>
  <c r="K597" i="13" s="1"/>
  <c r="O594" i="13"/>
  <c r="K594" i="13"/>
  <c r="K593" i="13" s="1"/>
  <c r="N593" i="13"/>
  <c r="L593" i="13"/>
  <c r="J593" i="13"/>
  <c r="I593" i="13"/>
  <c r="H593" i="13"/>
  <c r="O591" i="13"/>
  <c r="K591" i="13"/>
  <c r="O590" i="13"/>
  <c r="K590" i="13"/>
  <c r="O589" i="13"/>
  <c r="K589" i="13"/>
  <c r="O588" i="13"/>
  <c r="K588" i="13"/>
  <c r="O587" i="13"/>
  <c r="K587" i="13"/>
  <c r="O586" i="13"/>
  <c r="K586" i="13"/>
  <c r="O585" i="13"/>
  <c r="K585" i="13"/>
  <c r="O584" i="13"/>
  <c r="K584" i="13"/>
  <c r="N583" i="13"/>
  <c r="N582" i="13" s="1"/>
  <c r="M583" i="13"/>
  <c r="M582" i="13" s="1"/>
  <c r="L583" i="13"/>
  <c r="L582" i="13" s="1"/>
  <c r="J583" i="13"/>
  <c r="I583" i="13"/>
  <c r="I582" i="13" s="1"/>
  <c r="H583" i="13"/>
  <c r="H582" i="13" s="1"/>
  <c r="J582" i="13"/>
  <c r="O581" i="13"/>
  <c r="K581" i="13"/>
  <c r="O580" i="13"/>
  <c r="K580" i="13"/>
  <c r="O579" i="13"/>
  <c r="K579" i="13"/>
  <c r="O578" i="13"/>
  <c r="K578" i="13"/>
  <c r="O577" i="13"/>
  <c r="K577" i="13"/>
  <c r="O576" i="13"/>
  <c r="K576" i="13"/>
  <c r="O575" i="13"/>
  <c r="K575" i="13"/>
  <c r="O574" i="13"/>
  <c r="K574" i="13"/>
  <c r="O573" i="13"/>
  <c r="K573" i="13"/>
  <c r="O572" i="13"/>
  <c r="K572" i="13"/>
  <c r="O571" i="13"/>
  <c r="K571" i="13"/>
  <c r="O570" i="13"/>
  <c r="K570" i="13"/>
  <c r="O569" i="13"/>
  <c r="K569" i="13"/>
  <c r="O568" i="13"/>
  <c r="K568" i="13"/>
  <c r="O567" i="13"/>
  <c r="K567" i="13"/>
  <c r="O566" i="13"/>
  <c r="N565" i="13"/>
  <c r="M565" i="13"/>
  <c r="L565" i="13"/>
  <c r="J565" i="13"/>
  <c r="I565" i="13"/>
  <c r="H565" i="13"/>
  <c r="O564" i="13"/>
  <c r="K564" i="13"/>
  <c r="O563" i="13"/>
  <c r="K563" i="13"/>
  <c r="O562" i="13"/>
  <c r="K562" i="13"/>
  <c r="K561" i="13"/>
  <c r="O560" i="13"/>
  <c r="K560" i="13"/>
  <c r="O559" i="13"/>
  <c r="K559" i="13"/>
  <c r="O558" i="13"/>
  <c r="K558" i="13"/>
  <c r="O557" i="13"/>
  <c r="K557" i="13"/>
  <c r="N556" i="13"/>
  <c r="O556" i="13" s="1"/>
  <c r="M556" i="13"/>
  <c r="L556" i="13"/>
  <c r="J556" i="13"/>
  <c r="I556" i="13"/>
  <c r="H556" i="13"/>
  <c r="O554" i="13"/>
  <c r="K554" i="13"/>
  <c r="O553" i="13"/>
  <c r="K553" i="13"/>
  <c r="O552" i="13"/>
  <c r="K552" i="13"/>
  <c r="O551" i="13"/>
  <c r="K551" i="13"/>
  <c r="O550" i="13"/>
  <c r="K550" i="13"/>
  <c r="O549" i="13"/>
  <c r="K549" i="13"/>
  <c r="O548" i="13"/>
  <c r="K548" i="13"/>
  <c r="N547" i="13"/>
  <c r="M547" i="13"/>
  <c r="L547" i="13"/>
  <c r="J547" i="13"/>
  <c r="I547" i="13"/>
  <c r="H547" i="13"/>
  <c r="O546" i="13"/>
  <c r="K546" i="13"/>
  <c r="N545" i="13"/>
  <c r="M545" i="13"/>
  <c r="L545" i="13"/>
  <c r="K545" i="13"/>
  <c r="J545" i="13"/>
  <c r="I545" i="13"/>
  <c r="H545" i="13"/>
  <c r="O544" i="13"/>
  <c r="O543" i="13"/>
  <c r="O542" i="13"/>
  <c r="O541" i="13"/>
  <c r="K541" i="13"/>
  <c r="O540" i="13"/>
  <c r="K540" i="13"/>
  <c r="N539" i="13"/>
  <c r="M539" i="13"/>
  <c r="L539" i="13"/>
  <c r="J539" i="13"/>
  <c r="I539" i="13"/>
  <c r="H539" i="13"/>
  <c r="O538" i="13"/>
  <c r="K538" i="13"/>
  <c r="O537" i="13"/>
  <c r="K537" i="13"/>
  <c r="N536" i="13"/>
  <c r="M536" i="13"/>
  <c r="L536" i="13"/>
  <c r="J536" i="13"/>
  <c r="I536" i="13"/>
  <c r="H536" i="13"/>
  <c r="N533" i="13"/>
  <c r="M533" i="13"/>
  <c r="L533" i="13"/>
  <c r="N532" i="13"/>
  <c r="M532" i="13"/>
  <c r="L532" i="13"/>
  <c r="N531" i="13"/>
  <c r="M531" i="13"/>
  <c r="L531" i="13"/>
  <c r="N530" i="13"/>
  <c r="L530" i="13"/>
  <c r="O528" i="13"/>
  <c r="K528" i="13"/>
  <c r="O527" i="13"/>
  <c r="K527" i="13"/>
  <c r="N526" i="13"/>
  <c r="N525" i="13" s="1"/>
  <c r="M526" i="13"/>
  <c r="M525" i="13" s="1"/>
  <c r="L526" i="13"/>
  <c r="L525" i="13" s="1"/>
  <c r="J526" i="13"/>
  <c r="J525" i="13" s="1"/>
  <c r="I526" i="13"/>
  <c r="H526" i="13"/>
  <c r="H525" i="13" s="1"/>
  <c r="I525" i="13"/>
  <c r="O524" i="13"/>
  <c r="K524" i="13"/>
  <c r="K523" i="13" s="1"/>
  <c r="K522" i="13" s="1"/>
  <c r="N523" i="13"/>
  <c r="N522" i="13" s="1"/>
  <c r="M523" i="13"/>
  <c r="L523" i="13"/>
  <c r="L522" i="13" s="1"/>
  <c r="J523" i="13"/>
  <c r="J522" i="13" s="1"/>
  <c r="I523" i="13"/>
  <c r="H523" i="13"/>
  <c r="H522" i="13" s="1"/>
  <c r="I522" i="13"/>
  <c r="O520" i="13"/>
  <c r="K520" i="13"/>
  <c r="O519" i="13"/>
  <c r="K519" i="13"/>
  <c r="O518" i="13"/>
  <c r="K518" i="13"/>
  <c r="O517" i="13"/>
  <c r="K517" i="13"/>
  <c r="O516" i="13"/>
  <c r="K516" i="13"/>
  <c r="K515" i="13" s="1"/>
  <c r="N515" i="13"/>
  <c r="O515" i="13" s="1"/>
  <c r="M515" i="13"/>
  <c r="L515" i="13"/>
  <c r="J515" i="13"/>
  <c r="H515" i="13"/>
  <c r="O514" i="13"/>
  <c r="K514" i="13"/>
  <c r="O513" i="13"/>
  <c r="K513" i="13"/>
  <c r="O512" i="13"/>
  <c r="K512" i="13"/>
  <c r="O511" i="13"/>
  <c r="K511" i="13"/>
  <c r="N510" i="13"/>
  <c r="M510" i="13"/>
  <c r="L510" i="13"/>
  <c r="L509" i="13" s="1"/>
  <c r="J510" i="13"/>
  <c r="I510" i="13"/>
  <c r="H510" i="13"/>
  <c r="N509" i="13"/>
  <c r="J509" i="13"/>
  <c r="I509" i="13"/>
  <c r="H509" i="13"/>
  <c r="O508" i="13"/>
  <c r="K508" i="13"/>
  <c r="O507" i="13"/>
  <c r="K507" i="13"/>
  <c r="O506" i="13"/>
  <c r="K506" i="13"/>
  <c r="O505" i="13"/>
  <c r="K505" i="13"/>
  <c r="O504" i="13"/>
  <c r="K504" i="13"/>
  <c r="O503" i="13"/>
  <c r="K503" i="13"/>
  <c r="O502" i="13"/>
  <c r="K502" i="13"/>
  <c r="N501" i="13"/>
  <c r="M501" i="13"/>
  <c r="L501" i="13"/>
  <c r="J501" i="13"/>
  <c r="I501" i="13"/>
  <c r="H501" i="13"/>
  <c r="O500" i="13"/>
  <c r="K500" i="13"/>
  <c r="O499" i="13"/>
  <c r="K499" i="13"/>
  <c r="O498" i="13"/>
  <c r="K498" i="13"/>
  <c r="K497" i="13" s="1"/>
  <c r="N497" i="13"/>
  <c r="M497" i="13"/>
  <c r="L497" i="13"/>
  <c r="J497" i="13"/>
  <c r="I497" i="13"/>
  <c r="I496" i="13" s="1"/>
  <c r="H497" i="13"/>
  <c r="H496" i="13" s="1"/>
  <c r="L496" i="13"/>
  <c r="O495" i="13"/>
  <c r="K495" i="13"/>
  <c r="N494" i="13"/>
  <c r="M494" i="13"/>
  <c r="L494" i="13"/>
  <c r="K494" i="13"/>
  <c r="J494" i="13"/>
  <c r="H494" i="13"/>
  <c r="O493" i="13"/>
  <c r="K493" i="13"/>
  <c r="N492" i="13"/>
  <c r="M492" i="13"/>
  <c r="L492" i="13"/>
  <c r="L491" i="13" s="1"/>
  <c r="K492" i="13"/>
  <c r="K491" i="13" s="1"/>
  <c r="J492" i="13"/>
  <c r="J491" i="13" s="1"/>
  <c r="I492" i="13"/>
  <c r="I491" i="13" s="1"/>
  <c r="H492" i="13"/>
  <c r="K490" i="13"/>
  <c r="O489" i="13"/>
  <c r="K489" i="13"/>
  <c r="N488" i="13"/>
  <c r="M488" i="13"/>
  <c r="L488" i="13"/>
  <c r="J488" i="13"/>
  <c r="J487" i="13" s="1"/>
  <c r="I488" i="13"/>
  <c r="I487" i="13" s="1"/>
  <c r="H488" i="13"/>
  <c r="M487" i="13"/>
  <c r="L487" i="13"/>
  <c r="H487" i="13"/>
  <c r="O486" i="13"/>
  <c r="K486" i="13"/>
  <c r="N485" i="13"/>
  <c r="M485" i="13"/>
  <c r="O485" i="13" s="1"/>
  <c r="L485" i="13"/>
  <c r="K485" i="13"/>
  <c r="J485" i="13"/>
  <c r="I485" i="13"/>
  <c r="H485" i="13"/>
  <c r="O484" i="13"/>
  <c r="K484" i="13"/>
  <c r="N483" i="13"/>
  <c r="M483" i="13"/>
  <c r="L483" i="13"/>
  <c r="K483" i="13"/>
  <c r="J483" i="13"/>
  <c r="I483" i="13"/>
  <c r="H483" i="13"/>
  <c r="O482" i="13"/>
  <c r="K482" i="13"/>
  <c r="N481" i="13"/>
  <c r="M481" i="13"/>
  <c r="L481" i="13"/>
  <c r="K481" i="13"/>
  <c r="J481" i="13"/>
  <c r="I481" i="13"/>
  <c r="H481" i="13"/>
  <c r="O480" i="13"/>
  <c r="K480" i="13"/>
  <c r="K479" i="13" s="1"/>
  <c r="N479" i="13"/>
  <c r="M479" i="13"/>
  <c r="L479" i="13"/>
  <c r="J479" i="13"/>
  <c r="J478" i="13" s="1"/>
  <c r="I479" i="13"/>
  <c r="H479" i="13"/>
  <c r="O477" i="13"/>
  <c r="K477" i="13"/>
  <c r="K476" i="13" s="1"/>
  <c r="N476" i="13"/>
  <c r="M476" i="13"/>
  <c r="L476" i="13"/>
  <c r="J476" i="13"/>
  <c r="I476" i="13"/>
  <c r="H476" i="13"/>
  <c r="O475" i="13"/>
  <c r="K475" i="13"/>
  <c r="N474" i="13"/>
  <c r="N473" i="13" s="1"/>
  <c r="M474" i="13"/>
  <c r="M473" i="13" s="1"/>
  <c r="L474" i="13"/>
  <c r="K474" i="13"/>
  <c r="K473" i="13" s="1"/>
  <c r="J474" i="13"/>
  <c r="J473" i="13" s="1"/>
  <c r="I474" i="13"/>
  <c r="H474" i="13"/>
  <c r="I473" i="13"/>
  <c r="O472" i="13"/>
  <c r="O471" i="13"/>
  <c r="O470" i="13"/>
  <c r="K470" i="13"/>
  <c r="O469" i="13"/>
  <c r="O468" i="13"/>
  <c r="O467" i="13"/>
  <c r="K467" i="13"/>
  <c r="O466" i="13"/>
  <c r="O465" i="13"/>
  <c r="O464" i="13"/>
  <c r="K464" i="13"/>
  <c r="O463" i="13"/>
  <c r="O462" i="13"/>
  <c r="O461" i="13"/>
  <c r="K461" i="13"/>
  <c r="O460" i="13"/>
  <c r="O459" i="13"/>
  <c r="O458" i="13"/>
  <c r="K458" i="13"/>
  <c r="K457" i="13" s="1"/>
  <c r="N457" i="13"/>
  <c r="M457" i="13"/>
  <c r="L457" i="13"/>
  <c r="J457" i="13"/>
  <c r="I457" i="13"/>
  <c r="H457" i="13"/>
  <c r="O456" i="13"/>
  <c r="K456" i="13"/>
  <c r="O455" i="13"/>
  <c r="K455" i="13"/>
  <c r="O454" i="13"/>
  <c r="K454" i="13"/>
  <c r="N453" i="13"/>
  <c r="M453" i="13"/>
  <c r="O453" i="13" s="1"/>
  <c r="L453" i="13"/>
  <c r="K453" i="13"/>
  <c r="J453" i="13"/>
  <c r="I453" i="13"/>
  <c r="H453" i="13"/>
  <c r="O452" i="13"/>
  <c r="K452" i="13"/>
  <c r="O451" i="13"/>
  <c r="K451" i="13"/>
  <c r="N450" i="13"/>
  <c r="M450" i="13"/>
  <c r="L450" i="13"/>
  <c r="J450" i="13"/>
  <c r="H450" i="13"/>
  <c r="O449" i="13"/>
  <c r="K449" i="13"/>
  <c r="O448" i="13"/>
  <c r="K448" i="13"/>
  <c r="O447" i="13"/>
  <c r="K447" i="13"/>
  <c r="O446" i="13"/>
  <c r="K446" i="13"/>
  <c r="K445" i="13" s="1"/>
  <c r="N445" i="13"/>
  <c r="M445" i="13"/>
  <c r="L445" i="13"/>
  <c r="J445" i="13"/>
  <c r="H445" i="13"/>
  <c r="O444" i="13"/>
  <c r="K444" i="13"/>
  <c r="O443" i="13"/>
  <c r="K443" i="13"/>
  <c r="N442" i="13"/>
  <c r="M442" i="13"/>
  <c r="L442" i="13"/>
  <c r="J442" i="13"/>
  <c r="I442" i="13"/>
  <c r="H442" i="13"/>
  <c r="O441" i="13"/>
  <c r="K441" i="13"/>
  <c r="O440" i="13"/>
  <c r="K440" i="13"/>
  <c r="N439" i="13"/>
  <c r="M439" i="13"/>
  <c r="L439" i="13"/>
  <c r="J439" i="13"/>
  <c r="I439" i="13"/>
  <c r="H439" i="13"/>
  <c r="O438" i="13"/>
  <c r="K438" i="13"/>
  <c r="O437" i="13"/>
  <c r="K437" i="13"/>
  <c r="N436" i="13"/>
  <c r="O436" i="13" s="1"/>
  <c r="M436" i="13"/>
  <c r="L436" i="13"/>
  <c r="J436" i="13"/>
  <c r="I436" i="13"/>
  <c r="H436" i="13"/>
  <c r="O435" i="13"/>
  <c r="K435" i="13"/>
  <c r="K433" i="13" s="1"/>
  <c r="O434" i="13"/>
  <c r="K434" i="13"/>
  <c r="N433" i="13"/>
  <c r="M433" i="13"/>
  <c r="L433" i="13"/>
  <c r="J433" i="13"/>
  <c r="I433" i="13"/>
  <c r="H433" i="13"/>
  <c r="O432" i="13"/>
  <c r="K432" i="13"/>
  <c r="O431" i="13"/>
  <c r="K431" i="13"/>
  <c r="N430" i="13"/>
  <c r="O430" i="13" s="1"/>
  <c r="M430" i="13"/>
  <c r="L430" i="13"/>
  <c r="J430" i="13"/>
  <c r="I430" i="13"/>
  <c r="H430" i="13"/>
  <c r="O429" i="13"/>
  <c r="K429" i="13"/>
  <c r="K427" i="13" s="1"/>
  <c r="O428" i="13"/>
  <c r="K428" i="13"/>
  <c r="N427" i="13"/>
  <c r="M427" i="13"/>
  <c r="L427" i="13"/>
  <c r="J427" i="13"/>
  <c r="I427" i="13"/>
  <c r="H427" i="13"/>
  <c r="O426" i="13"/>
  <c r="K426" i="13"/>
  <c r="O425" i="13"/>
  <c r="K425" i="13"/>
  <c r="K423" i="13" s="1"/>
  <c r="O424" i="13"/>
  <c r="K424" i="13"/>
  <c r="N423" i="13"/>
  <c r="M423" i="13"/>
  <c r="L423" i="13"/>
  <c r="L422" i="13" s="1"/>
  <c r="J423" i="13"/>
  <c r="I423" i="13"/>
  <c r="H423" i="13"/>
  <c r="H422" i="13" s="1"/>
  <c r="N421" i="13"/>
  <c r="M421" i="13"/>
  <c r="L421" i="13"/>
  <c r="N420" i="13"/>
  <c r="M420" i="13"/>
  <c r="L420" i="13"/>
  <c r="N419" i="13"/>
  <c r="M419" i="13"/>
  <c r="L419" i="13"/>
  <c r="N418" i="13"/>
  <c r="M418" i="13"/>
  <c r="L418" i="13"/>
  <c r="N417" i="13"/>
  <c r="M417" i="13"/>
  <c r="L417" i="13"/>
  <c r="N413" i="13"/>
  <c r="N412" i="13" s="1"/>
  <c r="K415" i="13"/>
  <c r="O414" i="13"/>
  <c r="K414" i="13"/>
  <c r="K413" i="13" s="1"/>
  <c r="K412" i="13" s="1"/>
  <c r="M413" i="13"/>
  <c r="O413" i="13" s="1"/>
  <c r="L413" i="13"/>
  <c r="L412" i="13" s="1"/>
  <c r="J413" i="13"/>
  <c r="I413" i="13"/>
  <c r="I412" i="13" s="1"/>
  <c r="H413" i="13"/>
  <c r="H412" i="13" s="1"/>
  <c r="J412" i="13"/>
  <c r="O411" i="13"/>
  <c r="O410" i="13"/>
  <c r="O409" i="13"/>
  <c r="O408" i="13"/>
  <c r="O407" i="13"/>
  <c r="O406" i="13"/>
  <c r="O405" i="13"/>
  <c r="O404" i="13"/>
  <c r="O403" i="13"/>
  <c r="O402" i="13"/>
  <c r="O401" i="13"/>
  <c r="O400" i="13"/>
  <c r="O399" i="13"/>
  <c r="O398" i="13"/>
  <c r="O397" i="13"/>
  <c r="O396" i="13"/>
  <c r="O395" i="13"/>
  <c r="O394" i="13"/>
  <c r="O393" i="13"/>
  <c r="O392" i="13"/>
  <c r="O391" i="13"/>
  <c r="O390" i="13"/>
  <c r="O389" i="13"/>
  <c r="O388" i="13"/>
  <c r="K388" i="13"/>
  <c r="N387" i="13"/>
  <c r="N386" i="13" s="1"/>
  <c r="M387" i="13"/>
  <c r="M386" i="13" s="1"/>
  <c r="L387" i="13"/>
  <c r="L386" i="13" s="1"/>
  <c r="K387" i="13"/>
  <c r="J387" i="13"/>
  <c r="J386" i="13" s="1"/>
  <c r="I387" i="13"/>
  <c r="H387" i="13"/>
  <c r="H386" i="13" s="1"/>
  <c r="K386" i="13"/>
  <c r="I386" i="13"/>
  <c r="O385" i="13"/>
  <c r="K385" i="13"/>
  <c r="O384" i="13"/>
  <c r="K384" i="13"/>
  <c r="K382" i="13" s="1"/>
  <c r="K381" i="13" s="1"/>
  <c r="O383" i="13"/>
  <c r="K383" i="13"/>
  <c r="N382" i="13"/>
  <c r="M382" i="13"/>
  <c r="M381" i="13" s="1"/>
  <c r="L382" i="13"/>
  <c r="J382" i="13"/>
  <c r="I382" i="13"/>
  <c r="H382" i="13"/>
  <c r="L381" i="13"/>
  <c r="J381" i="13"/>
  <c r="I381" i="13"/>
  <c r="H381" i="13"/>
  <c r="O380" i="13"/>
  <c r="K380" i="13"/>
  <c r="N379" i="13"/>
  <c r="M379" i="13"/>
  <c r="L379" i="13"/>
  <c r="K379" i="13"/>
  <c r="J379" i="13"/>
  <c r="H379" i="13"/>
  <c r="O378" i="13"/>
  <c r="K378" i="13"/>
  <c r="K377" i="13" s="1"/>
  <c r="N377" i="13"/>
  <c r="O377" i="13" s="1"/>
  <c r="M377" i="13"/>
  <c r="L377" i="13"/>
  <c r="J377" i="13"/>
  <c r="I377" i="13"/>
  <c r="H377" i="13"/>
  <c r="O376" i="13"/>
  <c r="K376" i="13"/>
  <c r="K375" i="13" s="1"/>
  <c r="N375" i="13"/>
  <c r="M375" i="13"/>
  <c r="L375" i="13"/>
  <c r="J375" i="13"/>
  <c r="I375" i="13"/>
  <c r="H375" i="13"/>
  <c r="O374" i="13"/>
  <c r="K374" i="13"/>
  <c r="K373" i="13" s="1"/>
  <c r="N373" i="13"/>
  <c r="O373" i="13" s="1"/>
  <c r="M373" i="13"/>
  <c r="L373" i="13"/>
  <c r="J373" i="13"/>
  <c r="I373" i="13"/>
  <c r="H373" i="13"/>
  <c r="O372" i="13"/>
  <c r="K372" i="13"/>
  <c r="K371" i="13" s="1"/>
  <c r="N371" i="13"/>
  <c r="O371" i="13" s="1"/>
  <c r="M371" i="13"/>
  <c r="L371" i="13"/>
  <c r="J371" i="13"/>
  <c r="H371" i="13"/>
  <c r="O370" i="13"/>
  <c r="K370" i="13"/>
  <c r="N369" i="13"/>
  <c r="M369" i="13"/>
  <c r="L369" i="13"/>
  <c r="K369" i="13"/>
  <c r="J369" i="13"/>
  <c r="I369" i="13"/>
  <c r="H369" i="13"/>
  <c r="O368" i="13"/>
  <c r="L368" i="13"/>
  <c r="K368" i="13"/>
  <c r="K367" i="13" s="1"/>
  <c r="N367" i="13"/>
  <c r="M367" i="13"/>
  <c r="L367" i="13"/>
  <c r="J367" i="13"/>
  <c r="I367" i="13"/>
  <c r="H367" i="13"/>
  <c r="O366" i="13"/>
  <c r="K366" i="13"/>
  <c r="K365" i="13" s="1"/>
  <c r="N365" i="13"/>
  <c r="M365" i="13"/>
  <c r="L365" i="13"/>
  <c r="J365" i="13"/>
  <c r="I365" i="13"/>
  <c r="H365" i="13"/>
  <c r="O364" i="13"/>
  <c r="K364" i="13"/>
  <c r="K363" i="13" s="1"/>
  <c r="N363" i="13"/>
  <c r="M363" i="13"/>
  <c r="L363" i="13"/>
  <c r="J363" i="13"/>
  <c r="I363" i="13"/>
  <c r="H363" i="13"/>
  <c r="O361" i="13"/>
  <c r="K361" i="13"/>
  <c r="O360" i="13"/>
  <c r="K360" i="13"/>
  <c r="K359" i="13" s="1"/>
  <c r="N359" i="13"/>
  <c r="M359" i="13"/>
  <c r="L359" i="13"/>
  <c r="J359" i="13"/>
  <c r="I359" i="13"/>
  <c r="H359" i="13"/>
  <c r="O358" i="13"/>
  <c r="K358" i="13"/>
  <c r="K357" i="13" s="1"/>
  <c r="N357" i="13"/>
  <c r="M357" i="13"/>
  <c r="L357" i="13"/>
  <c r="J357" i="13"/>
  <c r="I357" i="13"/>
  <c r="H357" i="13"/>
  <c r="O356" i="13"/>
  <c r="K356" i="13"/>
  <c r="K355" i="13" s="1"/>
  <c r="N355" i="13"/>
  <c r="M355" i="13"/>
  <c r="L355" i="13"/>
  <c r="J355" i="13"/>
  <c r="H355" i="13"/>
  <c r="O354" i="13"/>
  <c r="O353" i="13"/>
  <c r="K353" i="13"/>
  <c r="K352" i="13" s="1"/>
  <c r="N352" i="13"/>
  <c r="M352" i="13"/>
  <c r="L352" i="13"/>
  <c r="J352" i="13"/>
  <c r="I352" i="13"/>
  <c r="H352" i="13"/>
  <c r="O351" i="13"/>
  <c r="K351" i="13"/>
  <c r="K350" i="13" s="1"/>
  <c r="N350" i="13"/>
  <c r="M350" i="13"/>
  <c r="L350" i="13"/>
  <c r="J350" i="13"/>
  <c r="I350" i="13"/>
  <c r="H350" i="13"/>
  <c r="O349" i="13"/>
  <c r="K349" i="13"/>
  <c r="K348" i="13" s="1"/>
  <c r="N348" i="13"/>
  <c r="M348" i="13"/>
  <c r="L348" i="13"/>
  <c r="J348" i="13"/>
  <c r="I348" i="13"/>
  <c r="H348" i="13"/>
  <c r="O347" i="13"/>
  <c r="K347" i="13"/>
  <c r="K346" i="13" s="1"/>
  <c r="K345" i="13" s="1"/>
  <c r="N346" i="13"/>
  <c r="M346" i="13"/>
  <c r="M345" i="13" s="1"/>
  <c r="L346" i="13"/>
  <c r="J346" i="13"/>
  <c r="I346" i="13"/>
  <c r="H346" i="13"/>
  <c r="H345" i="13" s="1"/>
  <c r="L345" i="13"/>
  <c r="I345" i="13"/>
  <c r="O344" i="13"/>
  <c r="K344" i="13"/>
  <c r="O343" i="13"/>
  <c r="K343" i="13"/>
  <c r="K342" i="13" s="1"/>
  <c r="N342" i="13"/>
  <c r="M342" i="13"/>
  <c r="L342" i="13"/>
  <c r="J342" i="13"/>
  <c r="H342" i="13"/>
  <c r="O341" i="13"/>
  <c r="K341" i="13"/>
  <c r="O340" i="13"/>
  <c r="K340" i="13"/>
  <c r="O339" i="13"/>
  <c r="K339" i="13"/>
  <c r="N338" i="13"/>
  <c r="M338" i="13"/>
  <c r="L338" i="13"/>
  <c r="K338" i="13"/>
  <c r="J338" i="13"/>
  <c r="I338" i="13"/>
  <c r="H338" i="13"/>
  <c r="O337" i="13"/>
  <c r="O336" i="13"/>
  <c r="K336" i="13"/>
  <c r="K335" i="13" s="1"/>
  <c r="N335" i="13"/>
  <c r="M335" i="13"/>
  <c r="L335" i="13"/>
  <c r="J335" i="13"/>
  <c r="I335" i="13"/>
  <c r="H335" i="13"/>
  <c r="O334" i="13"/>
  <c r="K334" i="13"/>
  <c r="O333" i="13"/>
  <c r="K333" i="13"/>
  <c r="N332" i="13"/>
  <c r="M332" i="13"/>
  <c r="L332" i="13"/>
  <c r="J332" i="13"/>
  <c r="I332" i="13"/>
  <c r="H332" i="13"/>
  <c r="O331" i="13"/>
  <c r="K331" i="13"/>
  <c r="O330" i="13"/>
  <c r="K330" i="13"/>
  <c r="N329" i="13"/>
  <c r="M329" i="13"/>
  <c r="L329" i="13"/>
  <c r="J329" i="13"/>
  <c r="H329" i="13"/>
  <c r="O328" i="13"/>
  <c r="K328" i="13"/>
  <c r="N327" i="13"/>
  <c r="M327" i="13"/>
  <c r="L327" i="13"/>
  <c r="K327" i="13"/>
  <c r="J327" i="13"/>
  <c r="I327" i="13"/>
  <c r="H327" i="13"/>
  <c r="O326" i="13"/>
  <c r="K326" i="13"/>
  <c r="K325" i="13" s="1"/>
  <c r="N325" i="13"/>
  <c r="M325" i="13"/>
  <c r="L325" i="13"/>
  <c r="J325" i="13"/>
  <c r="I325" i="13"/>
  <c r="H325" i="13"/>
  <c r="O323" i="13"/>
  <c r="K323" i="13"/>
  <c r="O322" i="13"/>
  <c r="K322" i="13"/>
  <c r="K320" i="13" s="1"/>
  <c r="O321" i="13"/>
  <c r="K321" i="13"/>
  <c r="N320" i="13"/>
  <c r="M320" i="13"/>
  <c r="L320" i="13"/>
  <c r="J320" i="13"/>
  <c r="I320" i="13"/>
  <c r="H320" i="13"/>
  <c r="O319" i="13"/>
  <c r="K319" i="13"/>
  <c r="O318" i="13"/>
  <c r="O317" i="13"/>
  <c r="K317" i="13"/>
  <c r="N316" i="13"/>
  <c r="M316" i="13"/>
  <c r="L316" i="13"/>
  <c r="J316" i="13"/>
  <c r="I316" i="13"/>
  <c r="H316" i="13"/>
  <c r="O315" i="13"/>
  <c r="K315" i="13"/>
  <c r="O314" i="13"/>
  <c r="K314" i="13"/>
  <c r="O313" i="13"/>
  <c r="K313" i="13"/>
  <c r="N312" i="13"/>
  <c r="M312" i="13"/>
  <c r="L312" i="13"/>
  <c r="J312" i="13"/>
  <c r="I312" i="13"/>
  <c r="H312" i="13"/>
  <c r="N309" i="13"/>
  <c r="K311" i="13"/>
  <c r="O310" i="13"/>
  <c r="K310" i="13"/>
  <c r="K309" i="13" s="1"/>
  <c r="M309" i="13"/>
  <c r="L309" i="13"/>
  <c r="J309" i="13"/>
  <c r="I309" i="13"/>
  <c r="H309" i="13"/>
  <c r="O308" i="13"/>
  <c r="K308" i="13"/>
  <c r="O307" i="13"/>
  <c r="K307" i="13"/>
  <c r="N306" i="13"/>
  <c r="M306" i="13"/>
  <c r="L306" i="13"/>
  <c r="J306" i="13"/>
  <c r="I306" i="13"/>
  <c r="H306" i="13"/>
  <c r="O305" i="13"/>
  <c r="K305" i="13"/>
  <c r="O304" i="13"/>
  <c r="K304" i="13"/>
  <c r="M303" i="13"/>
  <c r="L303" i="13"/>
  <c r="J303" i="13"/>
  <c r="I303" i="13"/>
  <c r="H303" i="13"/>
  <c r="O302" i="13"/>
  <c r="K302" i="13"/>
  <c r="O301" i="13"/>
  <c r="K301" i="13"/>
  <c r="O300" i="13"/>
  <c r="K300" i="13"/>
  <c r="N299" i="13"/>
  <c r="M299" i="13"/>
  <c r="L299" i="13"/>
  <c r="K299" i="13"/>
  <c r="J299" i="13"/>
  <c r="I299" i="13"/>
  <c r="H299" i="13"/>
  <c r="O298" i="13"/>
  <c r="K298" i="13"/>
  <c r="O297" i="13"/>
  <c r="K297" i="13"/>
  <c r="K295" i="13" s="1"/>
  <c r="O296" i="13"/>
  <c r="K296" i="13"/>
  <c r="N295" i="13"/>
  <c r="M295" i="13"/>
  <c r="L295" i="13"/>
  <c r="J295" i="13"/>
  <c r="I295" i="13"/>
  <c r="H295" i="13"/>
  <c r="O294" i="13"/>
  <c r="K294" i="13"/>
  <c r="N293" i="13"/>
  <c r="M293" i="13"/>
  <c r="L293" i="13"/>
  <c r="K293" i="13"/>
  <c r="J293" i="13"/>
  <c r="I293" i="13"/>
  <c r="H293" i="13"/>
  <c r="O292" i="13"/>
  <c r="K292" i="13"/>
  <c r="K291" i="13" s="1"/>
  <c r="N291" i="13"/>
  <c r="O291" i="13" s="1"/>
  <c r="M291" i="13"/>
  <c r="L291" i="13"/>
  <c r="J291" i="13"/>
  <c r="I291" i="13"/>
  <c r="H291" i="13"/>
  <c r="O290" i="13"/>
  <c r="K290" i="13"/>
  <c r="N289" i="13"/>
  <c r="M289" i="13"/>
  <c r="L289" i="13"/>
  <c r="K289" i="13"/>
  <c r="J289" i="13"/>
  <c r="I289" i="13"/>
  <c r="H289" i="13"/>
  <c r="O288" i="13"/>
  <c r="K288" i="13"/>
  <c r="K287" i="13" s="1"/>
  <c r="N287" i="13"/>
  <c r="O287" i="13" s="1"/>
  <c r="M287" i="13"/>
  <c r="L287" i="13"/>
  <c r="J287" i="13"/>
  <c r="I287" i="13"/>
  <c r="H287" i="13"/>
  <c r="O286" i="13"/>
  <c r="K286" i="13"/>
  <c r="O285" i="13"/>
  <c r="K285" i="13"/>
  <c r="K284" i="13" s="1"/>
  <c r="N284" i="13"/>
  <c r="O284" i="13" s="1"/>
  <c r="M284" i="13"/>
  <c r="L284" i="13"/>
  <c r="J284" i="13"/>
  <c r="I284" i="13"/>
  <c r="H284" i="13"/>
  <c r="O282" i="13"/>
  <c r="K282" i="13"/>
  <c r="O281" i="13"/>
  <c r="K281" i="13"/>
  <c r="K279" i="13" s="1"/>
  <c r="O280" i="13"/>
  <c r="K280" i="13"/>
  <c r="N279" i="13"/>
  <c r="M279" i="13"/>
  <c r="L279" i="13"/>
  <c r="J279" i="13"/>
  <c r="I279" i="13"/>
  <c r="H279" i="13"/>
  <c r="O278" i="13"/>
  <c r="K278" i="13"/>
  <c r="O277" i="13"/>
  <c r="K277" i="13"/>
  <c r="N276" i="13"/>
  <c r="M276" i="13"/>
  <c r="L276" i="13"/>
  <c r="J276" i="13"/>
  <c r="I276" i="13"/>
  <c r="H276" i="13"/>
  <c r="O275" i="13"/>
  <c r="K275" i="13"/>
  <c r="O274" i="13"/>
  <c r="K274" i="13"/>
  <c r="O273" i="13"/>
  <c r="K273" i="13"/>
  <c r="N272" i="13"/>
  <c r="M272" i="13"/>
  <c r="L272" i="13"/>
  <c r="J272" i="13"/>
  <c r="I272" i="13"/>
  <c r="H272" i="13"/>
  <c r="N269" i="13"/>
  <c r="K271" i="13"/>
  <c r="O270" i="13"/>
  <c r="K270" i="13"/>
  <c r="K269" i="13" s="1"/>
  <c r="M269" i="13"/>
  <c r="L269" i="13"/>
  <c r="J269" i="13"/>
  <c r="H269" i="13"/>
  <c r="O268" i="13"/>
  <c r="K268" i="13"/>
  <c r="K267" i="13" s="1"/>
  <c r="N267" i="13"/>
  <c r="O267" i="13" s="1"/>
  <c r="M267" i="13"/>
  <c r="L267" i="13"/>
  <c r="J267" i="13"/>
  <c r="I267" i="13"/>
  <c r="H267" i="13"/>
  <c r="O266" i="13"/>
  <c r="K266" i="13"/>
  <c r="O265" i="13"/>
  <c r="K265" i="13"/>
  <c r="K264" i="13" s="1"/>
  <c r="N264" i="13"/>
  <c r="M264" i="13"/>
  <c r="L264" i="13"/>
  <c r="J264" i="13"/>
  <c r="I264" i="13"/>
  <c r="H264" i="13"/>
  <c r="O263" i="13"/>
  <c r="K263" i="13"/>
  <c r="K262" i="13" s="1"/>
  <c r="N262" i="13"/>
  <c r="O262" i="13" s="1"/>
  <c r="M262" i="13"/>
  <c r="L262" i="13"/>
  <c r="J262" i="13"/>
  <c r="I262" i="13"/>
  <c r="H262" i="13"/>
  <c r="O261" i="13"/>
  <c r="K261" i="13"/>
  <c r="K260" i="13" s="1"/>
  <c r="N260" i="13"/>
  <c r="O260" i="13" s="1"/>
  <c r="M260" i="13"/>
  <c r="L260" i="13"/>
  <c r="J260" i="13"/>
  <c r="H260" i="13"/>
  <c r="O259" i="13"/>
  <c r="K259" i="13"/>
  <c r="O258" i="13"/>
  <c r="K258" i="13"/>
  <c r="O257" i="13"/>
  <c r="K257" i="13"/>
  <c r="K256" i="13" s="1"/>
  <c r="N256" i="13"/>
  <c r="M256" i="13"/>
  <c r="L256" i="13"/>
  <c r="J256" i="13"/>
  <c r="I256" i="13"/>
  <c r="H256" i="13"/>
  <c r="O254" i="13"/>
  <c r="K254" i="13"/>
  <c r="O253" i="13"/>
  <c r="O252" i="13"/>
  <c r="K252" i="13"/>
  <c r="O251" i="13"/>
  <c r="K251" i="13"/>
  <c r="O250" i="13"/>
  <c r="K250" i="13"/>
  <c r="O249" i="13"/>
  <c r="K249" i="13"/>
  <c r="O248" i="13"/>
  <c r="K248" i="13"/>
  <c r="O247" i="13"/>
  <c r="K247" i="13"/>
  <c r="O246" i="13"/>
  <c r="K246" i="13"/>
  <c r="O245" i="13"/>
  <c r="K245" i="13"/>
  <c r="O244" i="13"/>
  <c r="K244" i="13"/>
  <c r="O243" i="13"/>
  <c r="K243" i="13"/>
  <c r="N242" i="13"/>
  <c r="M242" i="13"/>
  <c r="L242" i="13"/>
  <c r="J242" i="13"/>
  <c r="I242" i="13"/>
  <c r="H242" i="13"/>
  <c r="O241" i="13"/>
  <c r="K241" i="13"/>
  <c r="O240" i="13"/>
  <c r="K240" i="13"/>
  <c r="O239" i="13"/>
  <c r="K239" i="13"/>
  <c r="O238" i="13"/>
  <c r="K238" i="13"/>
  <c r="O237" i="13"/>
  <c r="K237" i="13"/>
  <c r="O236" i="13"/>
  <c r="K236" i="13"/>
  <c r="K235" i="13" s="1"/>
  <c r="N235" i="13"/>
  <c r="M235" i="13"/>
  <c r="L235" i="13"/>
  <c r="J235" i="13"/>
  <c r="I235" i="13"/>
  <c r="H235" i="13"/>
  <c r="O234" i="13"/>
  <c r="K234" i="13"/>
  <c r="O233" i="13"/>
  <c r="K233" i="13"/>
  <c r="O232" i="13"/>
  <c r="K232" i="13"/>
  <c r="O231" i="13"/>
  <c r="K231" i="13"/>
  <c r="N230" i="13"/>
  <c r="O230" i="13" s="1"/>
  <c r="M230" i="13"/>
  <c r="L230" i="13"/>
  <c r="J230" i="13"/>
  <c r="I230" i="13"/>
  <c r="H230" i="13"/>
  <c r="O229" i="13"/>
  <c r="K229" i="13"/>
  <c r="O228" i="13"/>
  <c r="K228" i="13"/>
  <c r="O227" i="13"/>
  <c r="K227" i="13"/>
  <c r="O226" i="13"/>
  <c r="K226" i="13"/>
  <c r="O225" i="13"/>
  <c r="K225" i="13"/>
  <c r="O224" i="13"/>
  <c r="K224" i="13"/>
  <c r="O223" i="13"/>
  <c r="K223" i="13"/>
  <c r="O222" i="13"/>
  <c r="K222" i="13"/>
  <c r="O221" i="13"/>
  <c r="K221" i="13"/>
  <c r="O220" i="13"/>
  <c r="K220" i="13"/>
  <c r="K219" i="13" s="1"/>
  <c r="N219" i="13"/>
  <c r="O219" i="13" s="1"/>
  <c r="M219" i="13"/>
  <c r="L219" i="13"/>
  <c r="L218" i="13" s="1"/>
  <c r="J219" i="13"/>
  <c r="J218" i="13" s="1"/>
  <c r="I219" i="13"/>
  <c r="H219" i="13"/>
  <c r="H218" i="13"/>
  <c r="N217" i="13"/>
  <c r="M217" i="13"/>
  <c r="L217" i="13"/>
  <c r="N216" i="13"/>
  <c r="M216" i="13"/>
  <c r="N215" i="13"/>
  <c r="O215" i="13" s="1"/>
  <c r="M215" i="13"/>
  <c r="L215" i="13"/>
  <c r="M214" i="13"/>
  <c r="L214" i="13"/>
  <c r="L213" i="13"/>
  <c r="O211" i="13"/>
  <c r="K211" i="13"/>
  <c r="N210" i="13"/>
  <c r="N209" i="13" s="1"/>
  <c r="M210" i="13"/>
  <c r="L210" i="13"/>
  <c r="K210" i="13"/>
  <c r="K209" i="13" s="1"/>
  <c r="J210" i="13"/>
  <c r="J209" i="13" s="1"/>
  <c r="I210" i="13"/>
  <c r="I209" i="13" s="1"/>
  <c r="H210" i="13"/>
  <c r="L209" i="13"/>
  <c r="H209" i="13"/>
  <c r="O208" i="13"/>
  <c r="K208" i="13"/>
  <c r="K207" i="13" s="1"/>
  <c r="N207" i="13"/>
  <c r="M207" i="13"/>
  <c r="L207" i="13"/>
  <c r="J207" i="13"/>
  <c r="I207" i="13"/>
  <c r="H207" i="13"/>
  <c r="O206" i="13"/>
  <c r="K206" i="13"/>
  <c r="N205" i="13"/>
  <c r="N204" i="13" s="1"/>
  <c r="M205" i="13"/>
  <c r="L205" i="13"/>
  <c r="K205" i="13"/>
  <c r="J205" i="13"/>
  <c r="I205" i="13"/>
  <c r="H205" i="13"/>
  <c r="J204" i="13"/>
  <c r="O203" i="13"/>
  <c r="K203" i="13"/>
  <c r="K202" i="13" s="1"/>
  <c r="K201" i="13" s="1"/>
  <c r="N202" i="13"/>
  <c r="O202" i="13" s="1"/>
  <c r="M202" i="13"/>
  <c r="L202" i="13"/>
  <c r="J202" i="13"/>
  <c r="I202" i="13"/>
  <c r="I201" i="13" s="1"/>
  <c r="H202" i="13"/>
  <c r="M201" i="13"/>
  <c r="L201" i="13"/>
  <c r="J201" i="13"/>
  <c r="H201" i="13"/>
  <c r="O199" i="13"/>
  <c r="O198" i="13"/>
  <c r="O197" i="13"/>
  <c r="O196" i="13"/>
  <c r="K196" i="13"/>
  <c r="K195" i="13" s="1"/>
  <c r="K194" i="13" s="1"/>
  <c r="N195" i="13"/>
  <c r="M195" i="13"/>
  <c r="L195" i="13"/>
  <c r="L194" i="13" s="1"/>
  <c r="J195" i="13"/>
  <c r="J194" i="13" s="1"/>
  <c r="I195" i="13"/>
  <c r="I194" i="13" s="1"/>
  <c r="M194" i="13"/>
  <c r="H194" i="13"/>
  <c r="O193" i="13"/>
  <c r="O192" i="13"/>
  <c r="O191" i="13"/>
  <c r="K191" i="13"/>
  <c r="O190" i="13"/>
  <c r="O189" i="13"/>
  <c r="O188" i="13"/>
  <c r="K188" i="13"/>
  <c r="O187" i="13"/>
  <c r="O186" i="13"/>
  <c r="O185" i="13"/>
  <c r="K185" i="13"/>
  <c r="O184" i="13"/>
  <c r="O183" i="13"/>
  <c r="O182" i="13"/>
  <c r="K182" i="13"/>
  <c r="O181" i="13"/>
  <c r="O180" i="13"/>
  <c r="O179" i="13"/>
  <c r="K179" i="13"/>
  <c r="O178" i="13"/>
  <c r="O177" i="13"/>
  <c r="O176" i="13"/>
  <c r="K176" i="13"/>
  <c r="O175" i="13"/>
  <c r="O174" i="13"/>
  <c r="O173" i="13"/>
  <c r="K173" i="13"/>
  <c r="O172" i="13"/>
  <c r="O171" i="13"/>
  <c r="O170" i="13"/>
  <c r="K170" i="13"/>
  <c r="O169" i="13"/>
  <c r="O168" i="13"/>
  <c r="O167" i="13"/>
  <c r="K167" i="13"/>
  <c r="O166" i="13"/>
  <c r="O165" i="13"/>
  <c r="O164" i="13"/>
  <c r="K164" i="13"/>
  <c r="O163" i="13"/>
  <c r="O162" i="13"/>
  <c r="O161" i="13"/>
  <c r="K161" i="13"/>
  <c r="O160" i="13"/>
  <c r="O159" i="13"/>
  <c r="O158" i="13"/>
  <c r="K158" i="13"/>
  <c r="O157" i="13"/>
  <c r="O156" i="13"/>
  <c r="O155" i="13"/>
  <c r="K155" i="13"/>
  <c r="K154" i="13" s="1"/>
  <c r="K153" i="13" s="1"/>
  <c r="N154" i="13"/>
  <c r="N153" i="13" s="1"/>
  <c r="M154" i="13"/>
  <c r="M153" i="13" s="1"/>
  <c r="L154" i="13"/>
  <c r="L153" i="13" s="1"/>
  <c r="J154" i="13"/>
  <c r="J153" i="13" s="1"/>
  <c r="I154" i="13"/>
  <c r="H154" i="13"/>
  <c r="H153" i="13" s="1"/>
  <c r="I153" i="13"/>
  <c r="O152" i="13"/>
  <c r="K152" i="13"/>
  <c r="N151" i="13"/>
  <c r="M151" i="13"/>
  <c r="M150" i="13" s="1"/>
  <c r="L151" i="13"/>
  <c r="K151" i="13"/>
  <c r="K150" i="13" s="1"/>
  <c r="J151" i="13"/>
  <c r="J150" i="13" s="1"/>
  <c r="I151" i="13"/>
  <c r="I150" i="13" s="1"/>
  <c r="H151" i="13"/>
  <c r="N150" i="13"/>
  <c r="L150" i="13"/>
  <c r="H150" i="13"/>
  <c r="O149" i="13"/>
  <c r="K149" i="13"/>
  <c r="K148" i="13" s="1"/>
  <c r="N148" i="13"/>
  <c r="O148" i="13" s="1"/>
  <c r="M148" i="13"/>
  <c r="L148" i="13"/>
  <c r="J148" i="13"/>
  <c r="I148" i="13"/>
  <c r="H148" i="13"/>
  <c r="O147" i="13"/>
  <c r="K147" i="13"/>
  <c r="N146" i="13"/>
  <c r="M146" i="13"/>
  <c r="O146" i="13" s="1"/>
  <c r="L146" i="13"/>
  <c r="K146" i="13"/>
  <c r="J146" i="13"/>
  <c r="I146" i="13"/>
  <c r="H146" i="13"/>
  <c r="O145" i="13"/>
  <c r="K145" i="13"/>
  <c r="N144" i="13"/>
  <c r="O144" i="13" s="1"/>
  <c r="M144" i="13"/>
  <c r="L144" i="13"/>
  <c r="K144" i="13"/>
  <c r="J144" i="13"/>
  <c r="I144" i="13"/>
  <c r="H144" i="13"/>
  <c r="O143" i="13"/>
  <c r="K143" i="13"/>
  <c r="K141" i="13" s="1"/>
  <c r="O142" i="13"/>
  <c r="K142" i="13"/>
  <c r="N141" i="13"/>
  <c r="M141" i="13"/>
  <c r="L141" i="13"/>
  <c r="J141" i="13"/>
  <c r="I141" i="13"/>
  <c r="H141" i="13"/>
  <c r="H140" i="13" s="1"/>
  <c r="O138" i="13"/>
  <c r="K138" i="13"/>
  <c r="K136" i="13" s="1"/>
  <c r="L137" i="13"/>
  <c r="J137" i="13"/>
  <c r="I137" i="13"/>
  <c r="H137" i="13"/>
  <c r="L136" i="13"/>
  <c r="J136" i="13"/>
  <c r="I136" i="13"/>
  <c r="H136" i="13"/>
  <c r="O135" i="13"/>
  <c r="K135" i="13"/>
  <c r="N134" i="13"/>
  <c r="O134" i="13" s="1"/>
  <c r="M134" i="13"/>
  <c r="L134" i="13"/>
  <c r="K134" i="13"/>
  <c r="J134" i="13"/>
  <c r="I134" i="13"/>
  <c r="H134" i="13"/>
  <c r="O133" i="13"/>
  <c r="K133" i="13"/>
  <c r="N132" i="13"/>
  <c r="M132" i="13"/>
  <c r="L132" i="13"/>
  <c r="K132" i="13"/>
  <c r="J132" i="13"/>
  <c r="I132" i="13"/>
  <c r="H132" i="13"/>
  <c r="O131" i="13"/>
  <c r="K131" i="13"/>
  <c r="N130" i="13"/>
  <c r="O130" i="13" s="1"/>
  <c r="M130" i="13"/>
  <c r="L130" i="13"/>
  <c r="K130" i="13"/>
  <c r="J130" i="13"/>
  <c r="I130" i="13"/>
  <c r="H130" i="13"/>
  <c r="O129" i="13"/>
  <c r="K129" i="13"/>
  <c r="K128" i="13" s="1"/>
  <c r="N128" i="13"/>
  <c r="M128" i="13"/>
  <c r="M127" i="13" s="1"/>
  <c r="L128" i="13"/>
  <c r="J128" i="13"/>
  <c r="J127" i="13" s="1"/>
  <c r="I128" i="13"/>
  <c r="H128" i="13"/>
  <c r="O126" i="13"/>
  <c r="K126" i="13"/>
  <c r="K125" i="13" s="1"/>
  <c r="K124" i="13" s="1"/>
  <c r="N125" i="13"/>
  <c r="M125" i="13"/>
  <c r="M124" i="13" s="1"/>
  <c r="L125" i="13"/>
  <c r="L124" i="13" s="1"/>
  <c r="J125" i="13"/>
  <c r="J124" i="13" s="1"/>
  <c r="H125" i="13"/>
  <c r="H124" i="13" s="1"/>
  <c r="O123" i="13"/>
  <c r="K123" i="13"/>
  <c r="K122" i="13" s="1"/>
  <c r="N122" i="13"/>
  <c r="M122" i="13"/>
  <c r="L122" i="13"/>
  <c r="J122" i="13"/>
  <c r="I122" i="13"/>
  <c r="H122" i="13"/>
  <c r="O121" i="13"/>
  <c r="K121" i="13"/>
  <c r="O120" i="13"/>
  <c r="K120" i="13"/>
  <c r="N119" i="13"/>
  <c r="M119" i="13"/>
  <c r="L119" i="13"/>
  <c r="J119" i="13"/>
  <c r="I119" i="13"/>
  <c r="H119" i="13"/>
  <c r="O118" i="13"/>
  <c r="K118" i="13"/>
  <c r="N117" i="13"/>
  <c r="N116" i="13" s="1"/>
  <c r="M117" i="13"/>
  <c r="L117" i="13"/>
  <c r="K117" i="13"/>
  <c r="J117" i="13"/>
  <c r="I117" i="13"/>
  <c r="I116" i="13" s="1"/>
  <c r="H117" i="13"/>
  <c r="O115" i="13"/>
  <c r="K115" i="13"/>
  <c r="K113" i="13" s="1"/>
  <c r="K112" i="13" s="1"/>
  <c r="O114" i="13"/>
  <c r="K114" i="13"/>
  <c r="N113" i="13"/>
  <c r="M113" i="13"/>
  <c r="M112" i="13" s="1"/>
  <c r="L113" i="13"/>
  <c r="J113" i="13"/>
  <c r="J112" i="13" s="1"/>
  <c r="I113" i="13"/>
  <c r="I112" i="13" s="1"/>
  <c r="H113" i="13"/>
  <c r="H112" i="13" s="1"/>
  <c r="L112" i="13"/>
  <c r="O111" i="13"/>
  <c r="K111" i="13"/>
  <c r="N110" i="13"/>
  <c r="M110" i="13"/>
  <c r="M109" i="13" s="1"/>
  <c r="L110" i="13"/>
  <c r="K110" i="13"/>
  <c r="K109" i="13" s="1"/>
  <c r="J110" i="13"/>
  <c r="J109" i="13" s="1"/>
  <c r="I110" i="13"/>
  <c r="I109" i="13" s="1"/>
  <c r="H110" i="13"/>
  <c r="N109" i="13"/>
  <c r="L109" i="13"/>
  <c r="H109" i="13"/>
  <c r="O108" i="13"/>
  <c r="K108" i="13"/>
  <c r="O107" i="13"/>
  <c r="K107" i="13"/>
  <c r="O106" i="13"/>
  <c r="K106" i="13"/>
  <c r="O105" i="13"/>
  <c r="K105" i="13"/>
  <c r="O104" i="13"/>
  <c r="K104" i="13"/>
  <c r="O103" i="13"/>
  <c r="K103" i="13"/>
  <c r="O102" i="13"/>
  <c r="K102" i="13"/>
  <c r="O101" i="13"/>
  <c r="K101" i="13"/>
  <c r="N100" i="13"/>
  <c r="M100" i="13"/>
  <c r="M95" i="13" s="1"/>
  <c r="L100" i="13"/>
  <c r="L99" i="13" s="1"/>
  <c r="J100" i="13"/>
  <c r="J99" i="13" s="1"/>
  <c r="I100" i="13"/>
  <c r="H100" i="13"/>
  <c r="H99" i="13" s="1"/>
  <c r="M99" i="13"/>
  <c r="I99" i="13"/>
  <c r="N98" i="13"/>
  <c r="M98" i="13"/>
  <c r="L98" i="13"/>
  <c r="L97" i="13"/>
  <c r="N96" i="13"/>
  <c r="L96" i="13"/>
  <c r="O93" i="13"/>
  <c r="O92" i="13"/>
  <c r="O91" i="13"/>
  <c r="K91" i="13"/>
  <c r="N90" i="13"/>
  <c r="M90" i="13"/>
  <c r="M89" i="13" s="1"/>
  <c r="L90" i="13"/>
  <c r="K90" i="13"/>
  <c r="K89" i="13" s="1"/>
  <c r="J90" i="13"/>
  <c r="J89" i="13" s="1"/>
  <c r="I90" i="13"/>
  <c r="I89" i="13" s="1"/>
  <c r="H90" i="13"/>
  <c r="N89" i="13"/>
  <c r="L89" i="13"/>
  <c r="H89" i="13"/>
  <c r="O88" i="13"/>
  <c r="K88" i="13"/>
  <c r="O87" i="13"/>
  <c r="K87" i="13"/>
  <c r="O86" i="13"/>
  <c r="K86" i="13"/>
  <c r="O85" i="13"/>
  <c r="K85" i="13"/>
  <c r="O84" i="13"/>
  <c r="K84" i="13"/>
  <c r="O83" i="13"/>
  <c r="K83" i="13"/>
  <c r="N82" i="13"/>
  <c r="O82" i="13" s="1"/>
  <c r="M82" i="13"/>
  <c r="L82" i="13"/>
  <c r="L81" i="13" s="1"/>
  <c r="J82" i="13"/>
  <c r="I82" i="13"/>
  <c r="I81" i="13" s="1"/>
  <c r="H82" i="13"/>
  <c r="M81" i="13"/>
  <c r="J81" i="13"/>
  <c r="H81" i="13"/>
  <c r="O80" i="13"/>
  <c r="O79" i="13"/>
  <c r="O78" i="13"/>
  <c r="K78" i="13"/>
  <c r="O77" i="13"/>
  <c r="O76" i="13"/>
  <c r="O75" i="13"/>
  <c r="K75" i="13"/>
  <c r="N74" i="13"/>
  <c r="M74" i="13"/>
  <c r="L74" i="13"/>
  <c r="K74" i="13"/>
  <c r="K69" i="13" s="1"/>
  <c r="J74" i="13"/>
  <c r="I74" i="13"/>
  <c r="H74" i="13"/>
  <c r="O73" i="13"/>
  <c r="O72" i="13"/>
  <c r="O71" i="13"/>
  <c r="K71" i="13"/>
  <c r="N70" i="13"/>
  <c r="O70" i="13" s="1"/>
  <c r="M70" i="13"/>
  <c r="L70" i="13"/>
  <c r="L69" i="13" s="1"/>
  <c r="K70" i="13"/>
  <c r="J70" i="13"/>
  <c r="I70" i="13"/>
  <c r="H70" i="13"/>
  <c r="H69" i="13" s="1"/>
  <c r="O68" i="13"/>
  <c r="K68" i="13"/>
  <c r="O67" i="13"/>
  <c r="K67" i="13"/>
  <c r="N66" i="13"/>
  <c r="M66" i="13"/>
  <c r="L66" i="13"/>
  <c r="K66" i="13"/>
  <c r="J66" i="13"/>
  <c r="I66" i="13"/>
  <c r="H66" i="13"/>
  <c r="O65" i="13"/>
  <c r="K65" i="13"/>
  <c r="N64" i="13"/>
  <c r="N63" i="13" s="1"/>
  <c r="M64" i="13"/>
  <c r="L64" i="13"/>
  <c r="K64" i="13"/>
  <c r="J64" i="13"/>
  <c r="I64" i="13"/>
  <c r="H64" i="13"/>
  <c r="O62" i="13"/>
  <c r="K62" i="13"/>
  <c r="O61" i="13"/>
  <c r="K61" i="13"/>
  <c r="N60" i="13"/>
  <c r="M60" i="13"/>
  <c r="L60" i="13"/>
  <c r="J60" i="13"/>
  <c r="I60" i="13"/>
  <c r="H60" i="13"/>
  <c r="O59" i="13"/>
  <c r="K59" i="13"/>
  <c r="O58" i="13"/>
  <c r="K58" i="13"/>
  <c r="N57" i="13"/>
  <c r="M57" i="13"/>
  <c r="L57" i="13"/>
  <c r="J57" i="13"/>
  <c r="I57" i="13"/>
  <c r="H57" i="13"/>
  <c r="O56" i="13"/>
  <c r="K56" i="13"/>
  <c r="N55" i="13"/>
  <c r="M55" i="13"/>
  <c r="O55" i="13" s="1"/>
  <c r="L55" i="13"/>
  <c r="K55" i="13"/>
  <c r="J55" i="13"/>
  <c r="I55" i="13"/>
  <c r="H55" i="13"/>
  <c r="O54" i="13"/>
  <c r="K54" i="13"/>
  <c r="N53" i="13"/>
  <c r="O53" i="13" s="1"/>
  <c r="M53" i="13"/>
  <c r="L53" i="13"/>
  <c r="K53" i="13"/>
  <c r="J53" i="13"/>
  <c r="J52" i="13" s="1"/>
  <c r="I53" i="13"/>
  <c r="H53" i="13"/>
  <c r="L50" i="13"/>
  <c r="L49" i="13"/>
  <c r="N48" i="13"/>
  <c r="M48" i="13"/>
  <c r="L48" i="13"/>
  <c r="K46" i="13"/>
  <c r="K45" i="13"/>
  <c r="K44" i="13"/>
  <c r="K43" i="13"/>
  <c r="O42" i="13"/>
  <c r="K42" i="13"/>
  <c r="K41" i="13" s="1"/>
  <c r="K40" i="13" s="1"/>
  <c r="N41" i="13"/>
  <c r="M41" i="13"/>
  <c r="M40" i="13" s="1"/>
  <c r="L41" i="13"/>
  <c r="L40" i="13" s="1"/>
  <c r="J41" i="13"/>
  <c r="J40" i="13" s="1"/>
  <c r="H41" i="13"/>
  <c r="H40" i="13" s="1"/>
  <c r="O39" i="13"/>
  <c r="K39" i="13"/>
  <c r="O38" i="13"/>
  <c r="K38" i="13"/>
  <c r="N37" i="13"/>
  <c r="N36" i="13" s="1"/>
  <c r="M37" i="13"/>
  <c r="L37" i="13"/>
  <c r="J37" i="13"/>
  <c r="I37" i="13"/>
  <c r="H37" i="13"/>
  <c r="H36" i="13" s="1"/>
  <c r="L36" i="13"/>
  <c r="J36" i="13"/>
  <c r="I36" i="13"/>
  <c r="O35" i="13"/>
  <c r="K35" i="13"/>
  <c r="O34" i="13"/>
  <c r="K34" i="13"/>
  <c r="O33" i="13"/>
  <c r="K33" i="13"/>
  <c r="O32" i="13"/>
  <c r="K32" i="13"/>
  <c r="K31" i="13" s="1"/>
  <c r="K30" i="13" s="1"/>
  <c r="N31" i="13"/>
  <c r="M31" i="13"/>
  <c r="L31" i="13"/>
  <c r="L30" i="13" s="1"/>
  <c r="J31" i="13"/>
  <c r="J30" i="13" s="1"/>
  <c r="I31" i="13"/>
  <c r="H31" i="13"/>
  <c r="M30" i="13"/>
  <c r="I30" i="13"/>
  <c r="H30" i="13"/>
  <c r="O29" i="13"/>
  <c r="K29" i="13"/>
  <c r="O28" i="13"/>
  <c r="K28" i="13"/>
  <c r="O27" i="13"/>
  <c r="K27" i="13"/>
  <c r="O26" i="13"/>
  <c r="K26" i="13"/>
  <c r="O25" i="13"/>
  <c r="K25" i="13"/>
  <c r="O24" i="13"/>
  <c r="K24" i="13"/>
  <c r="O23" i="13"/>
  <c r="K23" i="13"/>
  <c r="O22" i="13"/>
  <c r="K22" i="13"/>
  <c r="O21" i="13"/>
  <c r="K21" i="13"/>
  <c r="O20" i="13"/>
  <c r="K20" i="13"/>
  <c r="O19" i="13"/>
  <c r="K19" i="13"/>
  <c r="O18" i="13"/>
  <c r="K18" i="13"/>
  <c r="O17" i="13"/>
  <c r="K17" i="13"/>
  <c r="N16" i="13"/>
  <c r="N15" i="13" s="1"/>
  <c r="M16" i="13"/>
  <c r="M15" i="13" s="1"/>
  <c r="L16" i="13"/>
  <c r="L15" i="13" s="1"/>
  <c r="J16" i="13"/>
  <c r="I16" i="13"/>
  <c r="I15" i="13" s="1"/>
  <c r="H16" i="13"/>
  <c r="H15" i="13" s="1"/>
  <c r="J15" i="13"/>
  <c r="K14" i="13"/>
  <c r="O13" i="13"/>
  <c r="K13" i="13"/>
  <c r="N12" i="13"/>
  <c r="M12" i="13"/>
  <c r="M11" i="13" s="1"/>
  <c r="L12" i="13"/>
  <c r="L11" i="13" s="1"/>
  <c r="J12" i="13"/>
  <c r="I12" i="13"/>
  <c r="H12" i="13"/>
  <c r="H11" i="13" s="1"/>
  <c r="N11" i="13"/>
  <c r="J11" i="13"/>
  <c r="J6" i="13" s="1"/>
  <c r="I11" i="13"/>
  <c r="N10" i="13"/>
  <c r="N816" i="13" s="1"/>
  <c r="M10" i="13"/>
  <c r="M816" i="13" s="1"/>
  <c r="L10" i="13"/>
  <c r="L816" i="13" s="1"/>
  <c r="N9" i="13"/>
  <c r="N815" i="13" s="1"/>
  <c r="M9" i="13"/>
  <c r="M815" i="13" s="1"/>
  <c r="L9" i="13"/>
  <c r="L815" i="13" s="1"/>
  <c r="N8" i="13"/>
  <c r="M8" i="13"/>
  <c r="L8" i="13"/>
  <c r="L814" i="13" s="1"/>
  <c r="N7" i="13"/>
  <c r="M7" i="13"/>
  <c r="L7" i="13"/>
  <c r="K804" i="13" l="1"/>
  <c r="L787" i="13"/>
  <c r="L786" i="13" s="1"/>
  <c r="O727" i="13"/>
  <c r="J714" i="13"/>
  <c r="L690" i="13"/>
  <c r="L648" i="13"/>
  <c r="J635" i="13"/>
  <c r="J634" i="13" s="1"/>
  <c r="L635" i="13"/>
  <c r="L634" i="13" s="1"/>
  <c r="L555" i="13"/>
  <c r="J555" i="13"/>
  <c r="O419" i="13"/>
  <c r="O488" i="13"/>
  <c r="K478" i="13"/>
  <c r="K439" i="13"/>
  <c r="O439" i="13"/>
  <c r="O382" i="13"/>
  <c r="K276" i="13"/>
  <c r="I218" i="13"/>
  <c r="L204" i="13"/>
  <c r="L200" i="13" s="1"/>
  <c r="O816" i="13"/>
  <c r="H116" i="13"/>
  <c r="J116" i="13"/>
  <c r="O100" i="13"/>
  <c r="N95" i="13"/>
  <c r="J69" i="13"/>
  <c r="O8" i="13"/>
  <c r="H6" i="13"/>
  <c r="O242" i="13"/>
  <c r="M218" i="13"/>
  <c r="K547" i="13"/>
  <c r="O375" i="13"/>
  <c r="O9" i="13"/>
  <c r="O125" i="13"/>
  <c r="N521" i="13"/>
  <c r="N714" i="13"/>
  <c r="O667" i="13"/>
  <c r="O665" i="13"/>
  <c r="N653" i="13"/>
  <c r="O653" i="13" s="1"/>
  <c r="O607" i="13"/>
  <c r="N592" i="13"/>
  <c r="M535" i="13"/>
  <c r="N381" i="13"/>
  <c r="O381" i="13" s="1"/>
  <c r="O325" i="13"/>
  <c r="O299" i="13"/>
  <c r="O264" i="13"/>
  <c r="O235" i="13"/>
  <c r="N201" i="13"/>
  <c r="O201" i="13" s="1"/>
  <c r="O98" i="13"/>
  <c r="N40" i="13"/>
  <c r="O41" i="13"/>
  <c r="K60" i="13"/>
  <c r="M69" i="13"/>
  <c r="M47" i="13" s="1"/>
  <c r="O31" i="13"/>
  <c r="N30" i="13"/>
  <c r="O30" i="13" s="1"/>
  <c r="I52" i="13"/>
  <c r="I69" i="13"/>
  <c r="O207" i="13"/>
  <c r="O210" i="13"/>
  <c r="O256" i="13"/>
  <c r="I283" i="13"/>
  <c r="O289" i="13"/>
  <c r="K303" i="13"/>
  <c r="I324" i="13"/>
  <c r="O327" i="13"/>
  <c r="O329" i="13"/>
  <c r="L324" i="13"/>
  <c r="O335" i="13"/>
  <c r="L362" i="13"/>
  <c r="K430" i="13"/>
  <c r="K436" i="13"/>
  <c r="I478" i="13"/>
  <c r="K488" i="13"/>
  <c r="K487" i="13" s="1"/>
  <c r="N496" i="13"/>
  <c r="O532" i="13"/>
  <c r="L535" i="13"/>
  <c r="L615" i="13"/>
  <c r="O636" i="13"/>
  <c r="O650" i="13"/>
  <c r="K648" i="13"/>
  <c r="L669" i="13"/>
  <c r="I683" i="13"/>
  <c r="O702" i="13"/>
  <c r="L709" i="13"/>
  <c r="O718" i="13"/>
  <c r="K734" i="13"/>
  <c r="K714" i="13" s="1"/>
  <c r="M737" i="13"/>
  <c r="K741" i="13"/>
  <c r="O744" i="13"/>
  <c r="O800" i="13"/>
  <c r="K140" i="13"/>
  <c r="J200" i="13"/>
  <c r="O60" i="13"/>
  <c r="J63" i="13"/>
  <c r="J47" i="13" s="1"/>
  <c r="O74" i="13"/>
  <c r="O90" i="13"/>
  <c r="O110" i="13"/>
  <c r="O136" i="13"/>
  <c r="O141" i="13"/>
  <c r="K204" i="13"/>
  <c r="H669" i="13"/>
  <c r="H690" i="13"/>
  <c r="O213" i="13"/>
  <c r="O276" i="13"/>
  <c r="O295" i="13"/>
  <c r="O312" i="13"/>
  <c r="O316" i="13"/>
  <c r="O332" i="13"/>
  <c r="I422" i="13"/>
  <c r="M422" i="13"/>
  <c r="H473" i="13"/>
  <c r="O483" i="13"/>
  <c r="L521" i="13"/>
  <c r="O536" i="13"/>
  <c r="O545" i="13"/>
  <c r="K556" i="13"/>
  <c r="I555" i="13"/>
  <c r="N555" i="13"/>
  <c r="H592" i="13"/>
  <c r="M592" i="13"/>
  <c r="O603" i="13"/>
  <c r="O642" i="13"/>
  <c r="O644" i="13"/>
  <c r="O666" i="13"/>
  <c r="O691" i="13"/>
  <c r="O701" i="13"/>
  <c r="O710" i="13"/>
  <c r="K738" i="13"/>
  <c r="O754" i="13"/>
  <c r="K794" i="13"/>
  <c r="O89" i="13"/>
  <c r="O109" i="13"/>
  <c r="K37" i="13"/>
  <c r="K36" i="13" s="1"/>
  <c r="O49" i="13"/>
  <c r="O57" i="13"/>
  <c r="I63" i="13"/>
  <c r="K82" i="13"/>
  <c r="K81" i="13" s="1"/>
  <c r="O97" i="13"/>
  <c r="L95" i="13"/>
  <c r="L116" i="13"/>
  <c r="O122" i="13"/>
  <c r="I127" i="13"/>
  <c r="L140" i="13"/>
  <c r="I204" i="13"/>
  <c r="H204" i="13"/>
  <c r="H200" i="13" s="1"/>
  <c r="K312" i="13"/>
  <c r="K332" i="13"/>
  <c r="H362" i="13"/>
  <c r="O427" i="13"/>
  <c r="O433" i="13"/>
  <c r="O445" i="13"/>
  <c r="K450" i="13"/>
  <c r="O476" i="13"/>
  <c r="N487" i="13"/>
  <c r="O487" i="13" s="1"/>
  <c r="O497" i="13"/>
  <c r="K501" i="13"/>
  <c r="J535" i="13"/>
  <c r="K536" i="13"/>
  <c r="H555" i="13"/>
  <c r="I592" i="13"/>
  <c r="K620" i="13"/>
  <c r="K624" i="13"/>
  <c r="K630" i="13"/>
  <c r="K629" i="13" s="1"/>
  <c r="K669" i="13"/>
  <c r="J676" i="13"/>
  <c r="N676" i="13"/>
  <c r="O681" i="13"/>
  <c r="K690" i="13"/>
  <c r="I714" i="13"/>
  <c r="K754" i="13"/>
  <c r="K737" i="13" s="1"/>
  <c r="O760" i="13"/>
  <c r="K16" i="13"/>
  <c r="K15" i="13" s="1"/>
  <c r="K100" i="13"/>
  <c r="K99" i="13" s="1"/>
  <c r="O96" i="13"/>
  <c r="N127" i="13"/>
  <c r="O127" i="13" s="1"/>
  <c r="O132" i="13"/>
  <c r="O117" i="13"/>
  <c r="N99" i="13"/>
  <c r="O99" i="13" s="1"/>
  <c r="N81" i="13"/>
  <c r="O81" i="13" s="1"/>
  <c r="M63" i="13"/>
  <c r="O63" i="13" s="1"/>
  <c r="O66" i="13"/>
  <c r="O37" i="13"/>
  <c r="M36" i="13"/>
  <c r="O36" i="13" s="1"/>
  <c r="O7" i="13"/>
  <c r="I6" i="13"/>
  <c r="K63" i="13"/>
  <c r="I140" i="13"/>
  <c r="I94" i="13" s="1"/>
  <c r="N69" i="13"/>
  <c r="M814" i="13"/>
  <c r="M116" i="13"/>
  <c r="O116" i="13" s="1"/>
  <c r="O119" i="13"/>
  <c r="K137" i="13"/>
  <c r="O154" i="13"/>
  <c r="K12" i="13"/>
  <c r="K11" i="13" s="1"/>
  <c r="M52" i="13"/>
  <c r="H52" i="13"/>
  <c r="L52" i="13"/>
  <c r="L47" i="13" s="1"/>
  <c r="H63" i="13"/>
  <c r="L63" i="13"/>
  <c r="O113" i="13"/>
  <c r="K119" i="13"/>
  <c r="K116" i="13" s="1"/>
  <c r="K127" i="13"/>
  <c r="O151" i="13"/>
  <c r="K200" i="13"/>
  <c r="O11" i="13"/>
  <c r="L6" i="13"/>
  <c r="N112" i="13"/>
  <c r="O112" i="13" s="1"/>
  <c r="N124" i="13"/>
  <c r="O124" i="13" s="1"/>
  <c r="O137" i="13"/>
  <c r="O150" i="13"/>
  <c r="O153" i="13"/>
  <c r="I200" i="13"/>
  <c r="O205" i="13"/>
  <c r="M204" i="13"/>
  <c r="O204" i="13" s="1"/>
  <c r="O473" i="13"/>
  <c r="N218" i="13"/>
  <c r="O218" i="13" s="1"/>
  <c r="L255" i="13"/>
  <c r="O309" i="13"/>
  <c r="L283" i="13"/>
  <c r="J345" i="13"/>
  <c r="K362" i="13"/>
  <c r="J362" i="13"/>
  <c r="I362" i="13"/>
  <c r="M362" i="13"/>
  <c r="O417" i="13"/>
  <c r="O442" i="13"/>
  <c r="O492" i="13"/>
  <c r="N491" i="13"/>
  <c r="O494" i="13"/>
  <c r="M522" i="13"/>
  <c r="O522" i="13" s="1"/>
  <c r="O523" i="13"/>
  <c r="N200" i="13"/>
  <c r="O12" i="13"/>
  <c r="K57" i="13"/>
  <c r="K52" i="13" s="1"/>
  <c r="O128" i="13"/>
  <c r="H127" i="13"/>
  <c r="H94" i="13" s="1"/>
  <c r="L127" i="13"/>
  <c r="L94" i="13" s="1"/>
  <c r="J140" i="13"/>
  <c r="J94" i="13" s="1"/>
  <c r="N140" i="13"/>
  <c r="O195" i="13"/>
  <c r="M209" i="13"/>
  <c r="O209" i="13" s="1"/>
  <c r="K230" i="13"/>
  <c r="K242" i="13"/>
  <c r="K218" i="13" s="1"/>
  <c r="H255" i="13"/>
  <c r="O272" i="13"/>
  <c r="O279" i="13"/>
  <c r="J283" i="13"/>
  <c r="O306" i="13"/>
  <c r="H283" i="13"/>
  <c r="O320" i="13"/>
  <c r="J324" i="13"/>
  <c r="N324" i="13"/>
  <c r="K329" i="13"/>
  <c r="H324" i="13"/>
  <c r="O338" i="13"/>
  <c r="O342" i="13"/>
  <c r="O387" i="13"/>
  <c r="M412" i="13"/>
  <c r="O412" i="13" s="1"/>
  <c r="O420" i="13"/>
  <c r="K442" i="13"/>
  <c r="O450" i="13"/>
  <c r="O457" i="13"/>
  <c r="H478" i="13"/>
  <c r="H416" i="13" s="1"/>
  <c r="L478" i="13"/>
  <c r="H535" i="13"/>
  <c r="K683" i="13"/>
  <c r="K272" i="13"/>
  <c r="K255" i="13" s="1"/>
  <c r="I255" i="13"/>
  <c r="K306" i="13"/>
  <c r="O386" i="13"/>
  <c r="O479" i="13"/>
  <c r="N478" i="13"/>
  <c r="K496" i="13"/>
  <c r="J496" i="13"/>
  <c r="O510" i="13"/>
  <c r="M509" i="13"/>
  <c r="O509" i="13" s="1"/>
  <c r="J255" i="13"/>
  <c r="M255" i="13"/>
  <c r="O269" i="13"/>
  <c r="O293" i="13"/>
  <c r="K316" i="13"/>
  <c r="K324" i="13"/>
  <c r="O346" i="13"/>
  <c r="O348" i="13"/>
  <c r="O350" i="13"/>
  <c r="O352" i="13"/>
  <c r="O355" i="13"/>
  <c r="O357" i="13"/>
  <c r="O359" i="13"/>
  <c r="O363" i="13"/>
  <c r="O365" i="13"/>
  <c r="O367" i="13"/>
  <c r="O379" i="13"/>
  <c r="O418" i="13"/>
  <c r="O474" i="13"/>
  <c r="H491" i="13"/>
  <c r="M491" i="13"/>
  <c r="O501" i="13"/>
  <c r="K676" i="13"/>
  <c r="K664" i="13" s="1"/>
  <c r="I704" i="13"/>
  <c r="K510" i="13"/>
  <c r="K509" i="13" s="1"/>
  <c r="J521" i="13"/>
  <c r="I535" i="13"/>
  <c r="O547" i="13"/>
  <c r="K565" i="13"/>
  <c r="K555" i="13" s="1"/>
  <c r="J592" i="13"/>
  <c r="O611" i="13"/>
  <c r="H653" i="13"/>
  <c r="H648" i="13" s="1"/>
  <c r="O656" i="13"/>
  <c r="I676" i="13"/>
  <c r="O679" i="13"/>
  <c r="M683" i="13"/>
  <c r="O705" i="13"/>
  <c r="O715" i="13"/>
  <c r="L714" i="13"/>
  <c r="O746" i="13"/>
  <c r="J769" i="13"/>
  <c r="J787" i="13"/>
  <c r="J786" i="13" s="1"/>
  <c r="O804" i="13"/>
  <c r="M615" i="13"/>
  <c r="O670" i="13"/>
  <c r="J683" i="13"/>
  <c r="N683" i="13"/>
  <c r="O699" i="13"/>
  <c r="K709" i="13"/>
  <c r="H714" i="13"/>
  <c r="O734" i="13"/>
  <c r="O741" i="13"/>
  <c r="O764" i="13"/>
  <c r="O616" i="13"/>
  <c r="I653" i="13"/>
  <c r="I648" i="13" s="1"/>
  <c r="O669" i="13"/>
  <c r="O698" i="13"/>
  <c r="J737" i="13"/>
  <c r="H737" i="13"/>
  <c r="L473" i="13"/>
  <c r="O481" i="13"/>
  <c r="I521" i="13"/>
  <c r="O533" i="13"/>
  <c r="O599" i="13"/>
  <c r="O601" i="13"/>
  <c r="J615" i="13"/>
  <c r="M635" i="13"/>
  <c r="M634" i="13" s="1"/>
  <c r="O651" i="13"/>
  <c r="I656" i="13"/>
  <c r="J653" i="13"/>
  <c r="J648" i="13" s="1"/>
  <c r="O657" i="13"/>
  <c r="H676" i="13"/>
  <c r="H664" i="13" s="1"/>
  <c r="L676" i="13"/>
  <c r="L664" i="13" s="1"/>
  <c r="N690" i="13"/>
  <c r="I690" i="13"/>
  <c r="I664" i="13" s="1"/>
  <c r="O693" i="13"/>
  <c r="O706" i="13"/>
  <c r="M709" i="13"/>
  <c r="O709" i="13" s="1"/>
  <c r="O720" i="13"/>
  <c r="O751" i="13"/>
  <c r="L737" i="13"/>
  <c r="O757" i="13"/>
  <c r="N759" i="13"/>
  <c r="O759" i="13" s="1"/>
  <c r="O765" i="13"/>
  <c r="O770" i="13"/>
  <c r="N769" i="13"/>
  <c r="O769" i="13" s="1"/>
  <c r="O778" i="13"/>
  <c r="O782" i="13"/>
  <c r="O788" i="13"/>
  <c r="N787" i="13"/>
  <c r="N786" i="13" s="1"/>
  <c r="K792" i="13"/>
  <c r="O792" i="13"/>
  <c r="O794" i="13"/>
  <c r="K796" i="13"/>
  <c r="O796" i="13"/>
  <c r="O798" i="13"/>
  <c r="I787" i="13"/>
  <c r="I786" i="13" s="1"/>
  <c r="M787" i="13"/>
  <c r="M786" i="13" s="1"/>
  <c r="O15" i="13"/>
  <c r="O40" i="13"/>
  <c r="O48" i="13"/>
  <c r="O64" i="13"/>
  <c r="O16" i="13"/>
  <c r="O50" i="13"/>
  <c r="N52" i="13"/>
  <c r="H521" i="13"/>
  <c r="M140" i="13"/>
  <c r="M283" i="13"/>
  <c r="M324" i="13"/>
  <c r="N345" i="13"/>
  <c r="O345" i="13" s="1"/>
  <c r="N362" i="13"/>
  <c r="O369" i="13"/>
  <c r="O423" i="13"/>
  <c r="M478" i="13"/>
  <c r="M496" i="13"/>
  <c r="O526" i="13"/>
  <c r="O531" i="13"/>
  <c r="N535" i="13"/>
  <c r="O539" i="13"/>
  <c r="O630" i="13"/>
  <c r="N629" i="13"/>
  <c r="O629" i="13" s="1"/>
  <c r="N194" i="13"/>
  <c r="O194" i="13" s="1"/>
  <c r="N214" i="13"/>
  <c r="O214" i="13" s="1"/>
  <c r="N255" i="13"/>
  <c r="O271" i="13"/>
  <c r="N303" i="13"/>
  <c r="O303" i="13" s="1"/>
  <c r="O311" i="13"/>
  <c r="O415" i="13"/>
  <c r="J422" i="13"/>
  <c r="J416" i="13" s="1"/>
  <c r="N422" i="13"/>
  <c r="K526" i="13"/>
  <c r="K525" i="13" s="1"/>
  <c r="K521" i="13" s="1"/>
  <c r="O530" i="13"/>
  <c r="K539" i="13"/>
  <c r="K535" i="13" s="1"/>
  <c r="O582" i="13"/>
  <c r="K635" i="13"/>
  <c r="K634" i="13" s="1"/>
  <c r="O525" i="13"/>
  <c r="M555" i="13"/>
  <c r="O565" i="13"/>
  <c r="L592" i="13"/>
  <c r="L529" i="13" s="1"/>
  <c r="K615" i="13"/>
  <c r="O624" i="13"/>
  <c r="N615" i="13"/>
  <c r="N635" i="13"/>
  <c r="O583" i="13"/>
  <c r="O593" i="13"/>
  <c r="O613" i="13"/>
  <c r="I615" i="13"/>
  <c r="O618" i="13"/>
  <c r="I635" i="13"/>
  <c r="I634" i="13" s="1"/>
  <c r="O638" i="13"/>
  <c r="O646" i="13"/>
  <c r="M648" i="13"/>
  <c r="M676" i="13"/>
  <c r="O686" i="13"/>
  <c r="M690" i="13"/>
  <c r="M714" i="13"/>
  <c r="K583" i="13"/>
  <c r="K582" i="13" s="1"/>
  <c r="K592" i="13"/>
  <c r="N737" i="13"/>
  <c r="O774" i="13"/>
  <c r="K790" i="13"/>
  <c r="O790" i="13"/>
  <c r="O786" i="13" l="1"/>
  <c r="J704" i="13"/>
  <c r="O737" i="13"/>
  <c r="K704" i="13"/>
  <c r="I529" i="13"/>
  <c r="O592" i="13"/>
  <c r="O496" i="13"/>
  <c r="I416" i="13"/>
  <c r="O478" i="13"/>
  <c r="K422" i="13"/>
  <c r="H212" i="13"/>
  <c r="I212" i="13"/>
  <c r="L813" i="13"/>
  <c r="O140" i="13"/>
  <c r="K94" i="13"/>
  <c r="O69" i="13"/>
  <c r="O815" i="13"/>
  <c r="K416" i="13"/>
  <c r="H529" i="13"/>
  <c r="O676" i="13"/>
  <c r="N648" i="13"/>
  <c r="O648" i="13" s="1"/>
  <c r="O555" i="13"/>
  <c r="K6" i="13"/>
  <c r="O690" i="13"/>
  <c r="L416" i="13"/>
  <c r="J529" i="13"/>
  <c r="O491" i="13"/>
  <c r="N6" i="13"/>
  <c r="N704" i="13"/>
  <c r="M521" i="13"/>
  <c r="O521" i="13" s="1"/>
  <c r="I47" i="13"/>
  <c r="O787" i="13"/>
  <c r="O683" i="13"/>
  <c r="O255" i="13"/>
  <c r="H704" i="13"/>
  <c r="J664" i="13"/>
  <c r="L704" i="13"/>
  <c r="J212" i="13"/>
  <c r="H47" i="13"/>
  <c r="H811" i="13" s="1"/>
  <c r="O95" i="13"/>
  <c r="M6" i="13"/>
  <c r="K787" i="13"/>
  <c r="K786" i="13" s="1"/>
  <c r="O615" i="13"/>
  <c r="O362" i="13"/>
  <c r="M200" i="13"/>
  <c r="O200" i="13" s="1"/>
  <c r="N664" i="13"/>
  <c r="K283" i="13"/>
  <c r="K212" i="13" s="1"/>
  <c r="M664" i="13"/>
  <c r="L212" i="13"/>
  <c r="L811" i="13" s="1"/>
  <c r="K47" i="13"/>
  <c r="M212" i="13"/>
  <c r="O324" i="13"/>
  <c r="N416" i="13"/>
  <c r="O422" i="13"/>
  <c r="M94" i="13"/>
  <c r="N814" i="13"/>
  <c r="O814" i="13" s="1"/>
  <c r="N283" i="13"/>
  <c r="O283" i="13" s="1"/>
  <c r="N94" i="13"/>
  <c r="K529" i="13"/>
  <c r="O52" i="13"/>
  <c r="N47" i="13"/>
  <c r="M416" i="13"/>
  <c r="O714" i="13"/>
  <c r="M704" i="13"/>
  <c r="N634" i="13"/>
  <c r="O635" i="13"/>
  <c r="O535" i="13"/>
  <c r="N529" i="13"/>
  <c r="M529" i="13"/>
  <c r="L817" i="13" l="1"/>
  <c r="I811" i="13"/>
  <c r="J811" i="13"/>
  <c r="M813" i="13"/>
  <c r="O704" i="13"/>
  <c r="O416" i="13"/>
  <c r="O664" i="13"/>
  <c r="O6" i="13"/>
  <c r="K811" i="13"/>
  <c r="M811" i="13"/>
  <c r="O47" i="13"/>
  <c r="O634" i="13"/>
  <c r="N813" i="13"/>
  <c r="O529" i="13"/>
  <c r="O94" i="13"/>
  <c r="N212" i="13"/>
  <c r="O212" i="13" s="1"/>
  <c r="O813" i="13" l="1"/>
  <c r="M821" i="13"/>
  <c r="M817" i="13"/>
  <c r="N811" i="13"/>
  <c r="N817" i="13" l="1"/>
  <c r="N821" i="13"/>
  <c r="O811" i="13"/>
</calcChain>
</file>

<file path=xl/sharedStrings.xml><?xml version="1.0" encoding="utf-8"?>
<sst xmlns="http://schemas.openxmlformats.org/spreadsheetml/2006/main" count="1700" uniqueCount="590">
  <si>
    <t>руб.</t>
  </si>
  <si>
    <t>№ п/п</t>
  </si>
  <si>
    <t>Коды экономической классификации</t>
  </si>
  <si>
    <t>% исполнения</t>
  </si>
  <si>
    <t>Вед.</t>
  </si>
  <si>
    <t>Разд.</t>
  </si>
  <si>
    <t>Ц.ст.</t>
  </si>
  <si>
    <t>Расх.</t>
  </si>
  <si>
    <t>изменение</t>
  </si>
  <si>
    <t>сумма</t>
  </si>
  <si>
    <t xml:space="preserve">"Стимулирование экономической активности в городе Брянске" </t>
  </si>
  <si>
    <t>в т.ч. сгб</t>
  </si>
  <si>
    <t>соб</t>
  </si>
  <si>
    <t xml:space="preserve"> </t>
  </si>
  <si>
    <t>сфб</t>
  </si>
  <si>
    <t>вби</t>
  </si>
  <si>
    <t xml:space="preserve">Подпрограмма "Поддержка малого и среднего предпринимательства в городе Брянске"                                     </t>
  </si>
  <si>
    <t>Основное мероприятие "Поддержка субъектов малого и среднего предпринимательства"</t>
  </si>
  <si>
    <t>003</t>
  </si>
  <si>
    <t>0412</t>
  </si>
  <si>
    <t>01101 83250</t>
  </si>
  <si>
    <t>000</t>
  </si>
  <si>
    <t>Подпрограмма "Организация транспортного обслуживания                                    в городе Брянске"</t>
  </si>
  <si>
    <t>Основное мероприятие "Обеспечение устойчивой работы  транспорта общего пользования, повышение доступности, безопасности и качества оказываемых населению транспортных услуг"</t>
  </si>
  <si>
    <t>0113</t>
  </si>
  <si>
    <t>01201 81650</t>
  </si>
  <si>
    <t>244</t>
  </si>
  <si>
    <t>0408</t>
  </si>
  <si>
    <t>01201 18440</t>
  </si>
  <si>
    <t>01201 S8440</t>
  </si>
  <si>
    <t>01201 81630</t>
  </si>
  <si>
    <t>810</t>
  </si>
  <si>
    <t>01201 81640</t>
  </si>
  <si>
    <t>240</t>
  </si>
  <si>
    <t>01201 83401</t>
  </si>
  <si>
    <t xml:space="preserve">Подпрограмма "Обеспечение жильем молодых семей"                                     </t>
  </si>
  <si>
    <t>1004</t>
  </si>
  <si>
    <t>01301 L4970</t>
  </si>
  <si>
    <t>320</t>
  </si>
  <si>
    <t>01301 17000</t>
  </si>
  <si>
    <t>Подпрограмма "Информационное обеспечение деятельности Брянской городской администрации"</t>
  </si>
  <si>
    <t>Основное мероприятие "Повышение уровня информационной открытости Брянской городской администрации"</t>
  </si>
  <si>
    <t>01401 80070</t>
  </si>
  <si>
    <t>"Повышение безопасности дорожного движения в городе Брянске"</t>
  </si>
  <si>
    <t>Основное мероприятие "Обеспечение безопасности дорожного движения посредством совершенствования улично-дорожной сети и внедрения  современных технических средств организации дорожного движения на ней"</t>
  </si>
  <si>
    <t>Обеспечение сохранности автомобильных дорог местного значения и условий безопасности движения по ним</t>
  </si>
  <si>
    <t>008</t>
  </si>
  <si>
    <t>0409</t>
  </si>
  <si>
    <t>02001 81610</t>
  </si>
  <si>
    <t>Повышение безопасности дорожного движения</t>
  </si>
  <si>
    <t>02001 81660</t>
  </si>
  <si>
    <t>02001 S6170</t>
  </si>
  <si>
    <t>Основное мероприятие "Развитие дорожной сети"</t>
  </si>
  <si>
    <t>Бюджетные инвестиции в объекты капитального строительства муниципальной собственности</t>
  </si>
  <si>
    <t>02002 81680</t>
  </si>
  <si>
    <t>410</t>
  </si>
  <si>
    <t xml:space="preserve">Развитие и совершенствование сети автомобильных дорог местного значения общего пользования </t>
  </si>
  <si>
    <t>02002 S6160</t>
  </si>
  <si>
    <t>020F1 16160</t>
  </si>
  <si>
    <t>Мероприятия по стимулированию программ развития жилищного строительства субъектов Российской Федерации</t>
  </si>
  <si>
    <t>020F1 50210</t>
  </si>
  <si>
    <t>020F1 5021F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</si>
  <si>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</si>
  <si>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020R1 53930</t>
  </si>
  <si>
    <t>243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</si>
  <si>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</si>
  <si>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020R2 54180</t>
  </si>
  <si>
    <t xml:space="preserve">"Осуществление полномочий исполнительного органа местного самоуправления города Брянска" </t>
  </si>
  <si>
    <t xml:space="preserve">Подпрограмма "Обеспечение реализации полномочий исполнительного органа местного самоуправления"                                           </t>
  </si>
  <si>
    <t>Основное мероприятие "Создание условий для эффективного исполнения полномочий исполнительного органа местного самоуправления                                 города  Брянска"</t>
  </si>
  <si>
    <t>0104</t>
  </si>
  <si>
    <t>03101 80020</t>
  </si>
  <si>
    <t>03101 80040</t>
  </si>
  <si>
    <t>03101 80720</t>
  </si>
  <si>
    <t>610</t>
  </si>
  <si>
    <t>03101 80900</t>
  </si>
  <si>
    <t>03101 80910</t>
  </si>
  <si>
    <t>03101 80940</t>
  </si>
  <si>
    <t>03101 82530</t>
  </si>
  <si>
    <t>03101 83340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</si>
  <si>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</si>
  <si>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Основное мероприятие "Обеспечение для граждан и организаций доступности услуг, оказываемых на основе информационно -телекоммуникационной инфраструктуры на территории города Брянска"</t>
  </si>
  <si>
    <t>03201 80710</t>
  </si>
  <si>
    <t>621</t>
  </si>
  <si>
    <t>Основное мероприятие "Организация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Брянска"</t>
  </si>
  <si>
    <t>Оповещение населения об опасностях, возникающих при ведении военных действий и возникновении чрезвычайных ситуаций</t>
  </si>
  <si>
    <t>0204</t>
  </si>
  <si>
    <t>03001 81200</t>
  </si>
  <si>
    <t>0309</t>
  </si>
  <si>
    <t>Основное мероприятие "Предупреждение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Брянска"</t>
  </si>
  <si>
    <t>Учреждения в сфере пожарной безопасности, защиты населения и территори муниципальных образований от чрезвычайных ситуаций природного и техногенного характера, гражданскрй обороны</t>
  </si>
  <si>
    <t>03002 80730</t>
  </si>
  <si>
    <t>Развитие кадрового потенциала, переподготовка и повышение квалификации персонала</t>
  </si>
  <si>
    <t>03002 81400</t>
  </si>
  <si>
    <t>0705</t>
  </si>
  <si>
    <t>Основное мероприятие "Приобретение жилых помещений для постоянно проживающих отдельных категорий граждан"</t>
  </si>
  <si>
    <t>Бюджетные инвестиции на приобретение объектов недвижимого имущества в государственную (муниципальную) собственность</t>
  </si>
  <si>
    <t>03004 83200</t>
  </si>
  <si>
    <t>Основное мероприятие "Осуществление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общества"</t>
  </si>
  <si>
    <t>Выплата муниципальных пенсий (доплат к государственным пенсиям)</t>
  </si>
  <si>
    <t>1001</t>
  </si>
  <si>
    <t>03005 82450</t>
  </si>
  <si>
    <t>310</t>
  </si>
  <si>
    <t>Социальные выплаты лицам, награжденным медалью "За вклад в развитие города Брянска"</t>
  </si>
  <si>
    <t>03005 82560</t>
  </si>
  <si>
    <t>Социальные выплаты лицам, награжденным знаком отличия "За заслуги перед городом Брянском"</t>
  </si>
  <si>
    <t>1003</t>
  </si>
  <si>
    <t>03005 82570</t>
  </si>
  <si>
    <t>Социальные выплаты лицам, удостоенным звания почетного гражданина муниципального образования</t>
  </si>
  <si>
    <t>03005 82580</t>
  </si>
  <si>
    <t>Основное мероприятие "Защита прав и законных интересов несовершеннолетних, лиц из числа детей-сирот и детей, оставшихся без попечения родителей"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</si>
  <si>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</si>
  <si>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03006 R0820</t>
  </si>
  <si>
    <t>Основное мероприятие "Обеспечение реализации отдельных государственных полномочий Брянской области, переданных на муниципальный уровень"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</si>
  <si>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</si>
  <si>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0105</t>
  </si>
  <si>
    <t>03007 51200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</si>
  <si>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</si>
  <si>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03007 12020</t>
  </si>
  <si>
    <t>1006</t>
  </si>
  <si>
    <t>Проведение Всероссийской переписи населения 2020 года</t>
  </si>
  <si>
    <t>03007 54690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</si>
  <si>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</si>
  <si>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03007 17900</t>
  </si>
  <si>
    <t>Основное мероприятие "Развитие сервисов на основе информационных технологий и укрепление материально-технической базы муниципальных учреждений"</t>
  </si>
  <si>
    <t>Развитие и укрепление материально-технической базы муниципальных учреждений</t>
  </si>
  <si>
    <t>03008 82420</t>
  </si>
  <si>
    <t>Основное мероприятие "Реализация программ (проектов) инициативного бюджетирования"</t>
  </si>
  <si>
    <t>Реализация программ (проектов) инициативного бюджетирования</t>
  </si>
  <si>
    <t>0801</t>
  </si>
  <si>
    <t>03009 S5870</t>
  </si>
  <si>
    <t>1102</t>
  </si>
  <si>
    <t>Основное мероприятие "Решение вопросов местного значения в рамках проекта "Решаем вместе"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</si>
  <si>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</si>
  <si>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0503</t>
  </si>
  <si>
    <t>03010 13300</t>
  </si>
  <si>
    <t>"Управление муниципальными финансами города Брянска"</t>
  </si>
  <si>
    <t>Подпрограмма "Управление муниципальным долгом города Брянска"</t>
  </si>
  <si>
    <t>Основное мероприятие "Реализация мероприятий, направленных на поэтапное сокращение муниципального долга"</t>
  </si>
  <si>
    <t>004</t>
  </si>
  <si>
    <t>1301</t>
  </si>
  <si>
    <t>04101 83000</t>
  </si>
  <si>
    <t>730</t>
  </si>
  <si>
    <t>Основное мероприятие "Осуществление бюджетной политики города Брянска"</t>
  </si>
  <si>
    <t>Руководство и управление в сфере установленных функций органов местного самоуправления</t>
  </si>
  <si>
    <t>0106</t>
  </si>
  <si>
    <t>04001 80040</t>
  </si>
  <si>
    <t>04001 81400</t>
  </si>
  <si>
    <t>Основное мероприятие "Повышение эффективности управления бюджетным процессом города Брянска"</t>
  </si>
  <si>
    <t>04002 82420</t>
  </si>
  <si>
    <t>"Развитие образования в городе Брянске"</t>
  </si>
  <si>
    <t>Подпрограмма "Увеличение сети образовательных организаций                                                     города Брянска"</t>
  </si>
  <si>
    <t>Основное мероприятие "Увеличение сети дошкольных образовательных организаций"</t>
  </si>
  <si>
    <t>009</t>
  </si>
  <si>
    <t>0701</t>
  </si>
  <si>
    <t>05101 18520</t>
  </si>
  <si>
    <t>414</t>
  </si>
  <si>
    <t>05101 81680</t>
  </si>
  <si>
    <t>05101 S8520</t>
  </si>
  <si>
    <t>05101 L1590</t>
  </si>
  <si>
    <t>05101 L1594</t>
  </si>
  <si>
    <t>015</t>
  </si>
  <si>
    <t>0702</t>
  </si>
  <si>
    <t>05102 81680</t>
  </si>
  <si>
    <t>05102 L5204</t>
  </si>
  <si>
    <t>005</t>
  </si>
  <si>
    <t>051Е1 55200</t>
  </si>
  <si>
    <t>051Р2 18520</t>
  </si>
  <si>
    <t>051Р2 51590</t>
  </si>
  <si>
    <t>051Р2 52320</t>
  </si>
  <si>
    <t>051Р2 81680</t>
  </si>
  <si>
    <t>Основное мероприятие "Обеспечение функциорирования модели персонифицированного финансирования дополнительного образования детей"</t>
  </si>
  <si>
    <t>Обеспечение функционирования модели персонифицированного финансирования дополнительного образования детей</t>
  </si>
  <si>
    <t>0703</t>
  </si>
  <si>
    <t>05006 82610</t>
  </si>
  <si>
    <t>Основное мероприятие "Реализация государственной политики в сфере дошкольного образования на территории города Брянска"</t>
  </si>
  <si>
    <t>Осуществление отдельных полномочий в сфере образования</t>
  </si>
  <si>
    <t>05001 14722</t>
  </si>
  <si>
    <t>05001 14723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</si>
  <si>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</si>
  <si>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05001 14770</t>
  </si>
  <si>
    <t>05001 14780</t>
  </si>
  <si>
    <t>300</t>
  </si>
  <si>
    <t>Дошкольные образовательные организации</t>
  </si>
  <si>
    <t>05001 80300</t>
  </si>
  <si>
    <t>600</t>
  </si>
  <si>
    <t>Общеобразовательные организации</t>
  </si>
  <si>
    <t>05001 80310</t>
  </si>
  <si>
    <t>Отдельные мероприятия по развитию образования</t>
  </si>
  <si>
    <t>05001 S4820</t>
  </si>
  <si>
    <t>Капитальный ремонт кровель муниципальных образовательных организаций</t>
  </si>
  <si>
    <t>Замена оконных блоков муниципальных образовательных организаций</t>
  </si>
  <si>
    <t>05001 S4860</t>
  </si>
  <si>
    <t>Основное мероприятие "Реализация государственной политики в сфере общего образования на территории города Брянска"</t>
  </si>
  <si>
    <t>05002 14721</t>
  </si>
  <si>
    <t>05002 14723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</si>
  <si>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</si>
  <si>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05002 53030</t>
  </si>
  <si>
    <t>05002 80310</t>
  </si>
  <si>
    <t>Учреждения, обеспечивающие деятельность органов местного самоуправления и муниципальных учреждений</t>
  </si>
  <si>
    <t>05002 80720</t>
  </si>
  <si>
    <t>Организация питания в образовательных организациях</t>
  </si>
  <si>
    <t>05002 82350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</si>
  <si>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</si>
  <si>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05002 L2550</t>
  </si>
  <si>
    <t xml:space="preserve">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</si>
  <si>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05002 L3040</t>
  </si>
  <si>
    <t>05002 S4860</t>
  </si>
  <si>
    <t>Капитальный ремонт бассейнов муниципальных образовательных организаций Брянской области</t>
  </si>
  <si>
    <t>05002 S4880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</si>
  <si>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</si>
  <si>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05002 S4900</t>
  </si>
  <si>
    <t>заполнить</t>
  </si>
  <si>
    <t>54910</t>
  </si>
  <si>
    <t>Основное мероприятие "Реализация государственной политики в сфере дополнительного образования на территории города Брянска"</t>
  </si>
  <si>
    <t>05003 80310</t>
  </si>
  <si>
    <t>Организации дополнительного образования</t>
  </si>
  <si>
    <t>05003 80320</t>
  </si>
  <si>
    <t>05003 S4850</t>
  </si>
  <si>
    <t>05003 S4860</t>
  </si>
  <si>
    <t>Мероприятия по модернизации региональных и муниципальных школ искусств по видам искусств</t>
  </si>
  <si>
    <t>006</t>
  </si>
  <si>
    <t>05003 L3060</t>
  </si>
  <si>
    <t>05003 S4820</t>
  </si>
  <si>
    <t>Основное мероприятие "Реализация молодежной политики на территории города Брянска"</t>
  </si>
  <si>
    <t>0707</t>
  </si>
  <si>
    <t>05004 80310</t>
  </si>
  <si>
    <t>05004 80320</t>
  </si>
  <si>
    <t>Учреждения, обеспечивающие оздоровление детей</t>
  </si>
  <si>
    <t>05004 80330</t>
  </si>
  <si>
    <t>Профилактика безнадзорности и правонарушений несовершеннолетних</t>
  </si>
  <si>
    <t>05004 81120</t>
  </si>
  <si>
    <t>0709</t>
  </si>
  <si>
    <t>Оздоровительная кампания детей</t>
  </si>
  <si>
    <t>05004 82380</t>
  </si>
  <si>
    <t>Стипендии</t>
  </si>
  <si>
    <t>05004 82520</t>
  </si>
  <si>
    <t>Мероприятия по оздоровительной кампании детей</t>
  </si>
  <si>
    <t>05004 S4790</t>
  </si>
  <si>
    <t>Основное мероприятие "Реализация государственной политики в сфере образования на территории города Брянска"</t>
  </si>
  <si>
    <t>05005 80040</t>
  </si>
  <si>
    <t>Учреждения психолого-медико-социального сопровождения</t>
  </si>
  <si>
    <t>05005 80340</t>
  </si>
  <si>
    <t>05005 80720</t>
  </si>
  <si>
    <t>05005 81120</t>
  </si>
  <si>
    <t>Мероприятия в сфере пожарной безопасности</t>
  </si>
  <si>
    <t>05005 81140</t>
  </si>
  <si>
    <t>05005 82340</t>
  </si>
  <si>
    <t>Грантовая поддержка работников муниципальных учреждений</t>
  </si>
  <si>
    <t>05005 82510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</si>
  <si>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</t>
  </si>
  <si>
    <t>05005 83270</t>
  </si>
  <si>
    <t>850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</si>
  <si>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</si>
  <si>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050Е2 54910</t>
  </si>
  <si>
    <t xml:space="preserve">"Поддержка и сохранение культуры и искусства в городе Брянске" </t>
  </si>
  <si>
    <t>Основное мероприятие "Содержание и развитие инфраструктуры учреждений культуры и искусства"</t>
  </si>
  <si>
    <t>Организация дополнительного образования</t>
  </si>
  <si>
    <t>06001 80320</t>
  </si>
  <si>
    <t>Библиотеки</t>
  </si>
  <si>
    <t>06001 80450</t>
  </si>
  <si>
    <t>Концертные и другие организации исполнительских искусств</t>
  </si>
  <si>
    <t>06001 80470</t>
  </si>
  <si>
    <t>Дворцы и дома культуры, клубы, выставочные залы</t>
  </si>
  <si>
    <t>06001 80480</t>
  </si>
  <si>
    <t>Кинотеатры</t>
  </si>
  <si>
    <t>06001 80490</t>
  </si>
  <si>
    <t>Парки</t>
  </si>
  <si>
    <t>06001 80500</t>
  </si>
  <si>
    <t>06001 81680</t>
  </si>
  <si>
    <t>460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</si>
  <si>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</si>
  <si>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06001 S4240</t>
  </si>
  <si>
    <t>06001 S5870</t>
  </si>
  <si>
    <t>Мероприятия по работе с семьей детьми и молодежью</t>
  </si>
  <si>
    <t>06001 S1310</t>
  </si>
  <si>
    <t>Основное мероприятие "Создание условий для организации досуга и обеспечения жителей городского округа услугами организаций культуры"</t>
  </si>
  <si>
    <t>0804</t>
  </si>
  <si>
    <t>06002 80720</t>
  </si>
  <si>
    <t>Организация и проведение праздничных и других мероприятий по вопросам местного значения</t>
  </si>
  <si>
    <t>06002 82530</t>
  </si>
  <si>
    <t>200</t>
  </si>
  <si>
    <t>Основное мероприятие "Формирование и развитие эффективной системы поддержки одаренных детей, работников культуры и искусства"</t>
  </si>
  <si>
    <t>Предоставление мер социальной 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</si>
  <si>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06003 14210</t>
  </si>
  <si>
    <t>06003 14723</t>
  </si>
  <si>
    <t>06003 82510</t>
  </si>
  <si>
    <t>06003 82520</t>
  </si>
  <si>
    <t>Основное мероприятие "Обеспечение сохранности, пополнения и использования архивных фондов города Брянска"</t>
  </si>
  <si>
    <t>Муниципальный архив</t>
  </si>
  <si>
    <t>06004 80520</t>
  </si>
  <si>
    <t>Основное мероприятие "Обеспечение руководства и управления в сфере установленных функций органов метного самоуправления"</t>
  </si>
  <si>
    <t>06005 80040</t>
  </si>
  <si>
    <t>06005 81400</t>
  </si>
  <si>
    <t>Государственная поддержка отрасли культуры</t>
  </si>
  <si>
    <t>060А1 55190</t>
  </si>
  <si>
    <t>060А2 14370</t>
  </si>
  <si>
    <t>06007 13300</t>
  </si>
  <si>
    <t>620</t>
  </si>
  <si>
    <t>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муниципального образования "город  Брянск"</t>
  </si>
  <si>
    <t>Основное мероприятие "Проведение  на плановой основе  предупредительно-профилактических мероприятий,  направленных на предупреждение проявлений террористической и экстремистской направленности"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</si>
  <si>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</si>
  <si>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07001 81180</t>
  </si>
  <si>
    <t>Основное мероприятие "Создание необходимых условий для обеспечения общественной безопасности и правопорядка"</t>
  </si>
  <si>
    <t>Совершенствование системы профилактики правонарушений и усиление борьбы с преступностью</t>
  </si>
  <si>
    <t>07002 81130</t>
  </si>
  <si>
    <t>100</t>
  </si>
  <si>
    <t>"Жилищно-коммунальное хозяйство города Брянска"</t>
  </si>
  <si>
    <t>риб</t>
  </si>
  <si>
    <t>Подпрограмма "Жилищное хозяйство"</t>
  </si>
  <si>
    <t>Основное мероприятие "Обеспечение мероприятий по содержанию жилищного фонда в соответствии с санитарными и техническими нормами"</t>
  </si>
  <si>
    <t>0501</t>
  </si>
  <si>
    <t>08101 80930</t>
  </si>
  <si>
    <t>08101 81770</t>
  </si>
  <si>
    <t>Основное мероприятие "Обеспечение мероприятий по капитальному ремонту общего имущества многоквартирных домов"</t>
  </si>
  <si>
    <t>08102 81750</t>
  </si>
  <si>
    <t>08102 81840</t>
  </si>
  <si>
    <t>08102 83270</t>
  </si>
  <si>
    <t>Основное мероприятие "Обеспечение мероприятий по переселению граждан из аварийного жилищного фонда"</t>
  </si>
  <si>
    <t>08103 81880</t>
  </si>
  <si>
    <t>"Региональный проект "Обеспечение устойчивого сокращения непригодного для проживания жилищного фонда"</t>
  </si>
  <si>
    <t>081F3 09502</t>
  </si>
  <si>
    <t>081F3 09602</t>
  </si>
  <si>
    <t>081F3 67483</t>
  </si>
  <si>
    <t>081F3 67484</t>
  </si>
  <si>
    <t>081F3 6748S</t>
  </si>
  <si>
    <t>Подпрограмма "Коммунальное хозяйство"</t>
  </si>
  <si>
    <t>Основное мероприятие "Содержание находящихся в муниципальной собственности объектов коммунальной инфраструктуры в надлежащем техническом состоянии"</t>
  </si>
  <si>
    <t>0502</t>
  </si>
  <si>
    <t>08201 13450</t>
  </si>
  <si>
    <t>08201 80930</t>
  </si>
  <si>
    <t>08202 81740</t>
  </si>
  <si>
    <t>08201 81810</t>
  </si>
  <si>
    <t>08201 83402</t>
  </si>
  <si>
    <t>08201 S3450</t>
  </si>
  <si>
    <t>Основное мероприятие "Развитие инфраструктуры в сфере коммунального хозяйства"</t>
  </si>
  <si>
    <t>08202 81680</t>
  </si>
  <si>
    <t>08202 S1270</t>
  </si>
  <si>
    <t>Подпрограмма "Внешнее благоустройство территорий горда Брянска"</t>
  </si>
  <si>
    <t>Основное мероприятие "Обеспечение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нормами"</t>
  </si>
  <si>
    <t>08301 81690</t>
  </si>
  <si>
    <t>08301 81700</t>
  </si>
  <si>
    <t>08301 81710</t>
  </si>
  <si>
    <t>08301 81730</t>
  </si>
  <si>
    <t>08301 81860</t>
  </si>
  <si>
    <t>08301 S5870</t>
  </si>
  <si>
    <t>Основное мероприятие "Реализация единой государственной политики в сфере жилищно-коммунального хозяйства"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</si>
  <si>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</si>
  <si>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0405</t>
  </si>
  <si>
    <t>08001 12510</t>
  </si>
  <si>
    <t>0505</t>
  </si>
  <si>
    <t>08001 80040</t>
  </si>
  <si>
    <t>Учреждения, осуществляющие функции и полномочия в сфере ЖКХ и дорожного хозяйства</t>
  </si>
  <si>
    <t>08001 80750</t>
  </si>
  <si>
    <t>Оценка имущества, признание прав и регулирование отношений муниципальной собственности</t>
  </si>
  <si>
    <t>08001 80900</t>
  </si>
  <si>
    <t>Эксплуатация и содержание имущества, находящегося в муниципальной собственности, арендованного недвижимого имущества</t>
  </si>
  <si>
    <t>08001 80930</t>
  </si>
  <si>
    <t>08001 81400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</si>
  <si>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самоуправления"</t>
  </si>
  <si>
    <t>08001 81830</t>
  </si>
  <si>
    <t>Мероприятия по переселению граждан из аварийного жилищного фонда</t>
  </si>
  <si>
    <t>08001 81880</t>
  </si>
  <si>
    <t>Исполнение исковых требований на основании вступивших в законную силу судебных актов, обязательств бюджета муниципального образования</t>
  </si>
  <si>
    <t>08001 83270</t>
  </si>
  <si>
    <t>800</t>
  </si>
  <si>
    <t>08001 82420</t>
  </si>
  <si>
    <t>Основное мероприятие "Обеспечение мероприятий по решению прочих вопросов в области жилищно-коммунального хозяйства"</t>
  </si>
  <si>
    <t>Прочие мероприятия в области жилищно-коммунального хозяйства</t>
  </si>
  <si>
    <t>08002 81870</t>
  </si>
  <si>
    <t>Содержание, текущий и капитальный ремонт и обеспечение безопасности гидротехнических сооружений</t>
  </si>
  <si>
    <t>0406</t>
  </si>
  <si>
    <t>08002 83300</t>
  </si>
  <si>
    <t xml:space="preserve">Приобретение специализированной техники для предприятий жилищно-коммунального комплекса </t>
  </si>
  <si>
    <t>08002 81850</t>
  </si>
  <si>
    <t>08002 S3430</t>
  </si>
  <si>
    <t>08002 81680</t>
  </si>
  <si>
    <t>Строительство и реконструкцуия (модернизация) объектов питьевого водоснабжения</t>
  </si>
  <si>
    <t>"Развитие градостроительства на территории муниципального образования - городской округ "город Брянск"</t>
  </si>
  <si>
    <t>Основное мероприятие "Реализация единой государственной политики в сфере градостроительства на территории муниципального образования "город Брянск"</t>
  </si>
  <si>
    <t>09001 80040</t>
  </si>
  <si>
    <t>09001 81400</t>
  </si>
  <si>
    <t>Учреждения осуществляющие функции и полномочия в сфере капитального строительства»</t>
  </si>
  <si>
    <t>09001 80740</t>
  </si>
  <si>
    <t>09001 82420</t>
  </si>
  <si>
    <t>Исполнение судебных актов и мировых соглашений</t>
  </si>
  <si>
    <t>09001 83270</t>
  </si>
  <si>
    <t>831</t>
  </si>
  <si>
    <t>Мероприятия в сфере архитектуры и градостроительства</t>
  </si>
  <si>
    <t>09001 83310</t>
  </si>
  <si>
    <t xml:space="preserve">"Формирование современной городской среды"  </t>
  </si>
  <si>
    <t>Основное мероприятие "Обеспечение и повышение комфортности проживания граждан на территории МО "город Брянск"</t>
  </si>
  <si>
    <t>Мероприятия по формированию современной городской среды</t>
  </si>
  <si>
    <t>10001 81900</t>
  </si>
  <si>
    <t>Реализация программ формирования современной городской среды</t>
  </si>
  <si>
    <t>100F2 55550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</si>
  <si>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</si>
  <si>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10001 L5554</t>
  </si>
  <si>
    <t xml:space="preserve">"Молодежная и семейная политика города Брянска"              </t>
  </si>
  <si>
    <t xml:space="preserve">Подпрограмма "Молодое поколение города Брянска"                         </t>
  </si>
  <si>
    <t>Основное мероприятие "Реализация мероприятий, направленных на развитие творческих, интеллектуальных, физических способностей молодежи"</t>
  </si>
  <si>
    <t>012</t>
  </si>
  <si>
    <t>12101 82360</t>
  </si>
  <si>
    <t>12101 82520</t>
  </si>
  <si>
    <t>12101 82370</t>
  </si>
  <si>
    <t>Основное мероприятие "Реализация мероприятий, направленных на противодействие употреблению наркотиков в молодежной среде"</t>
  </si>
  <si>
    <t>12102 81150</t>
  </si>
  <si>
    <t>Основное мероприятие "Реализация единой молодежной и семейной политики на территории города Брянска"</t>
  </si>
  <si>
    <t>12001 80040</t>
  </si>
  <si>
    <t>Учреждения по  работе с детьми, семьями и молодежью</t>
  </si>
  <si>
    <t>12001 80760</t>
  </si>
  <si>
    <t>12001 82420</t>
  </si>
  <si>
    <t>Основное мероприятие "Создание эффективной поддержки социально значимых проектов и программ на конкурсной основе, общегородских мероприятий"</t>
  </si>
  <si>
    <t>Мероприятия по поддержке детей-сирот</t>
  </si>
  <si>
    <t>12002 82490</t>
  </si>
  <si>
    <t>12002 82530</t>
  </si>
  <si>
    <t>Оказание поддержки социально ориентированным некоммерческим организациям</t>
  </si>
  <si>
    <t>12002 82540</t>
  </si>
  <si>
    <t>630</t>
  </si>
  <si>
    <t>"Обеспечение сохранности жилых помещений, закрепленных за детьми-сиротами и детьми, оставшимися без попечения родителей"</t>
  </si>
  <si>
    <t>12003 16710</t>
  </si>
  <si>
    <t>"Организация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родителей"</t>
  </si>
  <si>
    <t>12004 83410</t>
  </si>
  <si>
    <t>12003 16723</t>
  </si>
  <si>
    <t>12003 16721</t>
  </si>
  <si>
    <t>120</t>
  </si>
  <si>
    <t>12003 16722</t>
  </si>
  <si>
    <t>Основное мероприятие "Предоставление социальной поддержки отдельным категориям граждан и гражданам, оказавшимся в трудной жизненной ситуации"</t>
  </si>
  <si>
    <t xml:space="preserve">Мероприятия по социальной поддержке отдельных категорий граждан </t>
  </si>
  <si>
    <t>12004 82550</t>
  </si>
  <si>
    <t>Основное мероприятие "Реализация мероприятий, направленных на повышение социального статуса семьи и укрепление семейных ценностей"</t>
  </si>
  <si>
    <t>Выплата единовременного пособия при всех формах устройства детей, лишенных родительского попечения, в семью</t>
  </si>
  <si>
    <t>12005 52600</t>
  </si>
  <si>
    <t>313</t>
  </si>
  <si>
    <t xml:space="preserve">"Физическая культура и спорт в городе Брянске"  </t>
  </si>
  <si>
    <t>Основное мероприятие "Реализация единой государственной политики в сфере физической культуры и спорта на территории города Брянска"</t>
  </si>
  <si>
    <t>014</t>
  </si>
  <si>
    <t>1105</t>
  </si>
  <si>
    <t>14001 80040</t>
  </si>
  <si>
    <t>14001 82420</t>
  </si>
  <si>
    <t>Основное мероприятие "Развитие массового спорта, общественного физкультурно-оздоровительного движения"</t>
  </si>
  <si>
    <t>Спортивно-оздоровительные комплексы и центры</t>
  </si>
  <si>
    <t>1101</t>
  </si>
  <si>
    <t>14002 80600</t>
  </si>
  <si>
    <t>Бюджетные инвестиции в объекты капитального строительства муници пальной собственности</t>
  </si>
  <si>
    <t>14002 81680</t>
  </si>
  <si>
    <t>Мероприятия по развитию физической культуры и спорта</t>
  </si>
  <si>
    <t>14002 82300</t>
  </si>
  <si>
    <t>Реализация мерприятий по поэтапному внедрению Всероссийского физкультурно-спортивного комплекса "Готов к труду и обороне" (ГТО)</t>
  </si>
  <si>
    <t>14002 82320</t>
  </si>
  <si>
    <t>Софинансирование объектов капитальных вложений муниципальной собственности</t>
  </si>
  <si>
    <t>14002 S1270</t>
  </si>
  <si>
    <t>Отдельные мероприятия по развитию спорта</t>
  </si>
  <si>
    <t>14002 S7640</t>
  </si>
  <si>
    <t>Основное мероприятие "Развитие детско-юношеского спорта и системы подготовки высококвалифицированных спортсменов"</t>
  </si>
  <si>
    <t>14003 80320</t>
  </si>
  <si>
    <t>Организации, осуществляющие спортивную подготовку</t>
  </si>
  <si>
    <t>14003 80620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</si>
  <si>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</si>
  <si>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14003 L0814</t>
  </si>
  <si>
    <t>14003 S7640</t>
  </si>
  <si>
    <t>Исполнение исковых требований на основании вступивших в законную силу судебных актов, обязательств бюджета</t>
  </si>
  <si>
    <t>14003 83270</t>
  </si>
  <si>
    <t>612</t>
  </si>
  <si>
    <t>14003 82510</t>
  </si>
  <si>
    <t>350</t>
  </si>
  <si>
    <t>Основное мероприятие "Организация  спортивно-оздоровительного отдыха детей и подростков"</t>
  </si>
  <si>
    <t>Мероприятия по проведению оздоровительной кампании детей</t>
  </si>
  <si>
    <t>14004 S4790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</si>
  <si>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</si>
  <si>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1103</t>
  </si>
  <si>
    <t>140Р5 50810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</si>
  <si>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</si>
  <si>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140Р5 52290</t>
  </si>
  <si>
    <t>Реализация федеральной целевой программы "Развитие физической культуры и спорта в Российской Федерации на 2016-2020 годы"</t>
  </si>
  <si>
    <t>140Р5 54950</t>
  </si>
  <si>
    <t>"Управление и распоряжение муниципальной собственностью                          города Брянска"</t>
  </si>
  <si>
    <t>Основное мероприятие "Обеспечение эффективного управления и распоряжение муниципальным имуществом города Брянска и земельными участками в рамках наделенных полномочий"</t>
  </si>
  <si>
    <t>Руководство и управление в сфере установленных функций органов местного самоупраавления</t>
  </si>
  <si>
    <t>15001 80040</t>
  </si>
  <si>
    <t>15001 80900</t>
  </si>
  <si>
    <t>Мероприятия по землеустройству и землепользованию</t>
  </si>
  <si>
    <t>15001 80910</t>
  </si>
  <si>
    <t>Эксплуатация и содержание имущества казны муниципального образования</t>
  </si>
  <si>
    <t>15001 80920</t>
  </si>
  <si>
    <t>15001 80930</t>
  </si>
  <si>
    <t>15001 81400</t>
  </si>
  <si>
    <t>15001 81680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</si>
  <si>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</si>
  <si>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15001 81830</t>
  </si>
  <si>
    <t>15001 82420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</si>
  <si>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</si>
  <si>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15001 83270</t>
  </si>
  <si>
    <t>Доля муниципальных программ в расходной части бюджета</t>
  </si>
  <si>
    <t>Начальник финансового управления</t>
  </si>
  <si>
    <t>Е.В. Качур</t>
  </si>
  <si>
    <t>Исполнение муниципальных программ города Брянска в 2021 году</t>
  </si>
  <si>
    <t>Утверждено                на 2021 год</t>
  </si>
  <si>
    <t>План на 2021 год по программе</t>
  </si>
  <si>
    <t>Уточненный план на 2021 год</t>
  </si>
  <si>
    <t>01201 81910</t>
  </si>
  <si>
    <t>01401 80100</t>
  </si>
  <si>
    <t>Основное мероприятие "Предоставление молодым семьям, участникам  подпрограммы, социальных выплат на приобретение жилья экономкласса или строительство объекта индивидуального жилищного строительства экономкласса"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</si>
  <si>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</si>
  <si>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утверждено                          № 4171-п от 29.12.2018 изменения:                                № 827-п от 21.03.2019; № 1908-п от 14.06.2019; № 2932-п от 16.09.2019; № 3683-п от 12.11.2019; № 4352-п от 26.12.2019; № 4373-п от 27.12.2019; № 4406-п от 28.12.2019; № 904-п от 30.03.2020; № 3704-п от 30.12.2020; № 3730-п от 30.12.2020</t>
  </si>
  <si>
    <t>05005 82420</t>
  </si>
  <si>
    <t>Равитие и укрепление материально-технической базы муниципальных учреждений</t>
  </si>
  <si>
    <t>Создание модельных муниципальных библиотек</t>
  </si>
  <si>
    <t>08201 81920</t>
  </si>
  <si>
    <t>060A1 54540</t>
  </si>
  <si>
    <t>080F5 52430</t>
  </si>
  <si>
    <t>Всего расходы бюджета города Брянска на 2021 год</t>
  </si>
  <si>
    <t>0310</t>
  </si>
  <si>
    <t>01201 81940</t>
  </si>
  <si>
    <t>05001 S4880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</si>
  <si>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</si>
  <si>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</si>
  <si>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>Региональный проект "Общесистемные меры развития дорожного хозяйства (Брянская область)"</t>
  </si>
  <si>
    <t>Региональный проект "Современная школа (Брянская область)"</t>
  </si>
  <si>
    <t>Региональный проект "Содействие занятости (Брянская область)"</t>
  </si>
  <si>
    <t>Региональный проект "Культурная среда (Брянская область)"</t>
  </si>
  <si>
    <t>Региональный проект "Чистая вода (Брянская область)"</t>
  </si>
  <si>
    <t>Региональный проект "Формирование комфортной городской среды (Брянская область)"</t>
  </si>
  <si>
    <t>Региональный проект "Спорт - норма жизни (Брянская область)"</t>
  </si>
  <si>
    <t>утверждено                          № 4202-п от 29.12.2018 изменения:                                № 890-п от 25.03.2019: № 1306-п от 25.04.2019: № 1562-п от 22.05.2019; № 2027-п от 26.06.2019; № 2406-п от 30.07.2019; № 2746-п от 28.08.2019; № 3686-п от 27.11.2019; № 4205-п от 19.12.2019; № 4366-п от 27.12.2019; № 4396-п от 28.12.2019; № 1755-п от 15.07.2020; № 1993-п от 06.08.2020; № 2441-п от 18.09.2020; № 3218-п от 23.11.2020; № 3443-п от 14.12.2020; № 3608-п от 25.12.2020; № 3706-п от 30.12.2020; № 3721-п от 30.12.2020; № 1020-п от 09.04.2021; № 1640-п от 01.06.2021</t>
  </si>
  <si>
    <t>утверждено                          № 4173-п от 29.12.2018 изменения:                         № 1239-п от 19.04.2019; № 2663-п от 20.08.2019; № 3684-п от 12.11.2019; № 4338-п от 26.12.2019; № 4391-п от 27.12.2019; № 3261-п от 01.12.2020; № 3612-п от 25.12.2020; № 3708-п от 30.12.2020; № 1578-от 28.05.2021</t>
  </si>
  <si>
    <t>14003 S7690</t>
  </si>
  <si>
    <t>Развитие материально-технической базы и обеспечение уровня финансирования организаций, осуществляющих спортвную подготовку в соответствии с требованиями федеральных стандартов спортивной подготовки</t>
  </si>
  <si>
    <t>03009 S587Б</t>
  </si>
  <si>
    <t>03009 S587Г</t>
  </si>
  <si>
    <t>03009 S587Д</t>
  </si>
  <si>
    <t>03009 S587Ж</t>
  </si>
  <si>
    <t>03009 S587Л</t>
  </si>
  <si>
    <t>03009 S587Н</t>
  </si>
  <si>
    <t>03009 S587П</t>
  </si>
  <si>
    <t>05007 S587М</t>
  </si>
  <si>
    <t>Основное мероприятие "Обеспечение жильем тренеров, тренеров-преподавателей учреждений физической культуры и спорта Брянской области"</t>
  </si>
  <si>
    <t>Обеспечение жильем тренеров, тренеров-преподавателей учреждений физической культуры и спорта Брянской области</t>
  </si>
  <si>
    <t>14006 S7620</t>
  </si>
  <si>
    <t>140Р5 17680</t>
  </si>
  <si>
    <t>План на 2021 год по Решению БГСНД № 372 от 30.06.2021</t>
  </si>
  <si>
    <t>утверждено                          № 4172-п от 29.12.2018 изменения:                                                  № 747-п от 15.03.2019; № 1350-п от 26.04.2019; № 1563-п от 22.05.2019; № 1937-п от 18.06.2019; № 2153-п от 04.07.2019; № 2459-п от 02.08.2019; № 2717-п от 26.08.2019; № 3757-п от 19.11.2019; № 4172-п от 18.12.2019; № 4369-п от 27.12.2019; № 4395-п от 28.12.2019: № 854-п от 25.03.2020; № 1123-п от 29.4.2020; № 1581-п от 26.06.2020; № 1824-п от 21.07.2020; № 2032-п от 11.08.2020; № 2449-п от 22.09.2020; № 3534-п от 18.12.2020; № 3703-п от 30.12.2020; № 3720-п от 32.12.2020; № 1086-п от 14.04.2021; № 1368-п от 11.05.2021; № 1559-п от 26.05.2021; № 2192-п от 22.07.2021</t>
  </si>
  <si>
    <r>
      <t xml:space="preserve">утверждено                         № 4151-п от 30.11.2017 изменения:                                                         № 941-п от 30.036.2018;    № 1557-п 25.05.2018;     № 1840-п от 20.06.2018; № 2217-п от 27.07.2018; № 2579-п от 24.08.2018; № 3234-п от 18.10.2018; № 4034-п от 24.12.2018; № 4196-п от 29.12.2018; № 240-п от 31.01.2019; № 241-п от 31.01.2019; № 956-п от 28.03.2019; № 1502-п от 16.05.2019; № 2232-п от 15.07.2019; № 2920-п от 12.09.2019; № 3866-п от 27.11.2019; № 4392-п от 27.12.2019; № 4418-п от 28.12.2019; </t>
    </r>
    <r>
      <rPr>
        <sz val="11"/>
        <rFont val="Calibri"/>
        <family val="2"/>
        <charset val="204"/>
      </rPr>
      <t>№ 228-п от 31.01.2020;</t>
    </r>
    <r>
      <rPr>
        <sz val="11"/>
        <color rgb="FFFF0000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№ 876-п от 27.03.2020; № 1062-п от 22.04.2020; № 1380-п от 02.06.2020; № 1813-п от 20.07.2020; № 2557-п от 30.09.2020; № 3563-п от 23.12.2020; № 3711-п от 30.12.2020; № 3727-п от 30.12.2020; № 767-п от 24.03.2021; № 1798-п от 16.06.2021; № 2300-п от 30.07.2021</t>
    </r>
  </si>
  <si>
    <t>План на 2021 год по Решению БГСНД № 390 от 28.07.2021</t>
  </si>
  <si>
    <t>01201 81670</t>
  </si>
  <si>
    <t>02001 5390F</t>
  </si>
  <si>
    <t>Финансовое обеспечение дорожной деятельности за счет средств резервного фонда Правительства Российской Федерации</t>
  </si>
  <si>
    <t>утверждено                          № 4194-п от 29.12.2018 изменения:                                          № 862-п от 22.03.2019; № 1204-п от 17.04.2019; № 1537-п от 20.05.2019; № 1919-п от 17.06.2019; № 2234-п от 15.07.2019; № 2601-п от 15.08.2019; № 3018-п от 19.09.2019; № 3829-п от 25.11.2019; № 4193-п от 19.12.2019; № 4393-п от  27.12.2019; № 4416-п от 28.12.2019; № 856-п от 25.03.2020; № 1083-п от 23.04.2020; № 1726-п от 13.07.2020; № 2077-п от 14.08.2020; № 2645-п от 08.10.2020; № 3503-п от 17.12.2020; № 3710-п от 30.12.2020; № 3726-п от 31.12.2020; № 680-п от 18.03.2021; № 1110-п от 16.04.2021; № 1509-п от 21.05.2021; № 2191-п от 22.07.2021</t>
  </si>
  <si>
    <t>Исполнение исковых требований на основании вступивших в законную силу судебных актов</t>
  </si>
  <si>
    <t>03002 83270</t>
  </si>
  <si>
    <t>830</t>
  </si>
  <si>
    <t>05002 S4770</t>
  </si>
  <si>
    <t>Модернизация школьных столовых муниципальных общеобразовательных организаций Брянской области</t>
  </si>
  <si>
    <t>утверждено                          № 4195-п от 29.12.2018 изменения:                                                         № 863-п от 22.03.2019; № 1268-п от 23.04.2019; № 1536-п от 20.05.2019; № 1918-п от 17.06.2019; № 2233-п от 15.07.2019; № 2434-п от 01.08.2019; № 2600-п от 15.08.2019; № 3027-п от 20.09.2019; № 3843-п от 26.11.2019; № 4283-п от 24.12.2019; № 4394-п от 27.12.2019; № 4417-п от 28.12.2019; № 264-п от 06.02.2020; № 855-п от 25.03.2020; № 1084-п от 23.04.2020; № 1396-п от 04.06.2020; № 1580-п от 26.06.2020; № 2113-п от 18.08.2020; № 2751-п от 15.10.2020; № 3504-п от 17.12.2020; № 3709-п от 30.12.2020; № 3725-п от 30.12.2020; № 681-п от 18.03.2021; № 1202-п от 26.04.2021; № 1530-п от 24.05.25021; № 2230-п от 27.07.2021</t>
  </si>
  <si>
    <t>утверждено                          № 4170-п от 29.12.2018 изменения:                                     № 720-п от 13.03.2019; № 1297-п от 24.04.2019; № 1542-п от 21.05.2019; № 1957-п от 20.06.2019; № 2250-п от 16.07.2019; № 2693-п от 23.08.2019; № 3038-п от 23.09.2019; № 3865-п от 27.11.2019; № 4365-п от 27.12.2019; № 4397-п от 28.12.2019; № 4409-п от 28.12.2019; № 888-п от 27.03.2020; № 1166-п от 12.05.2020; № 1851-п от 23.07.2020; № 2886-п от 23.10.2020; № 3239-п от  30.11.2020; № 3684-п от 29.12.2020; № 3702-п от 30.12.2020; № 823-п от 29.03.2021; № 1414-п от 14.05.2021; № 1645-п от 02.06.2021; № 2406-п от 09.08.2021</t>
  </si>
  <si>
    <t>утверждено                          № 380-п от 11.02.2019   изменения:                         № 4428-п от 30.12.2019; № 4444-п от 30.12.2019; № 2061-п от 13.08.2020; № 2620-п от 07.10.2020; № 2992-п от 03.11.2020; № 63-п от 20.01.2021; № 103-п от 22.01.2021; № 1682-п от 04.06.2021; № 2430-п от 12.08.2021</t>
  </si>
  <si>
    <t>утверждено                          № 4199-п от 29.12.2018; № 1298-п от 24.04.2019; № 1616-п от 24.05.2019; № 2149-п от 04.07.2019; № 2365-п от 26.07.2019; № 2491-п от 06.08.2019; № 2690-п от 22.08.2019; № 3327-п от 16.10.2019; № 3756-п от 19.11.2019; № 4171-п от 18.12.2019; № 4330-п от 26.12.2019; № 4374-п от 27.12.2019; № 923-п от 31.03.2020; № 1102-п от 27.04.2020; № 1213-п от 18.05.2020; № 1302-п от 26.05.2020; № 1906-п от 28.07.2020; № 2019-п от 07.08.2020; № 2198-п от 27.08.2020; № 2655-п от 09.10.2020; № 3465-п от 15.12.2020; № 3666-п от 29.12.2020; № 3712-п от 30.12.2020; № 902-п от 31.03.2021; № 1348-п от 30.04.2021; № 2494-п от 19.08.2021</t>
  </si>
  <si>
    <t>утверждено                          № 4191-п от 29.12.2018; изменения:                                             № 746-п от 15.03.2019; № 1271-п от 23.04.2019; № 1459-п от 13.05.2019; № 2221-п от 15.07.2019; № 2692-п от 23.08.2019; № 3750-п от 19.11.2019; № 4112-п от 13.12.2019; № 4308-п от 25.12.2019; № 4381-п от 27.12.2019; № 1712-п от 13.07.2020; № 2753-п от 15.10.2020; № 3657-п от 29.12.2020; № 3673-п от 29.12.2020; № 3705-п от 30.12.2020; № 1544-п от 25.05.2021; № 1856-п от 18.06.2021; № 2274-п от 29.07.2021; № 2549-п от 24.08.2021</t>
  </si>
  <si>
    <t>утверждено                          № 4192-п от 29.12.2018 изменения:                                             № 909-п от 26.03.2019; № 1351-п от 26.04.2019; № 1617-п от 24.05.2019; № 2086-п от 28.06.2019; № 2691-п от 23.08.2019; № 3898-п от 29.11.2019; № 4329-п от 26.12.2019; № 4387-п от 27.12.2019; № 4442-п от 30.12.2019; № 857-п от 25.03.2020; № 1097-п от 24.04.2020; № 1872-п от 24.07.2020; № 2197-п от 27.08.2020; № 2882-п от 23.10.2020; № 3609-п от 25.12.2020; № 3707-п от 30.12.2020; № 3719-п от 30.12.2020; № 1021-п от  09.04.2021; № 1421-п от 27.05.2021; № 1599-п от 28.05.2021; № 2006-п от 06.07.2021; № 2573-п от 26.08.2021</t>
  </si>
  <si>
    <t>утверждено                          № 4190-п от 29.12.2018 изменения:                        № 965-п от  29.03.2019; № 1674-п от 29.05.2019; № 4372-п от 27.12.2019; № 4419-п от 30.12.2019; № 4443-п от 30.12.2019; № 1776-п от 16.07.2020; № 2242-п от 31.08.2020; № 2884-п от 23.10.2020; № 3689-п от 29.12.2020; № 3724-п от 30.12.2020; № 895-п от 31.03.2021; № 1681-п от 04.06.2021; № 2252-п  от 28.07.2021; № 2695-п от 07.09.2021</t>
  </si>
  <si>
    <t>020R1 5393F</t>
  </si>
  <si>
    <t>03009 S587D</t>
  </si>
  <si>
    <t>03009 S587Ч</t>
  </si>
  <si>
    <t>03009 S587Ш</t>
  </si>
  <si>
    <t>03009 S587Э</t>
  </si>
  <si>
    <t>03009 S587Я</t>
  </si>
  <si>
    <t>05002 S4820</t>
  </si>
  <si>
    <t>05007 S587J</t>
  </si>
  <si>
    <t>05007 S587N</t>
  </si>
  <si>
    <t>05007 S587Q</t>
  </si>
  <si>
    <t>05007 S587W</t>
  </si>
  <si>
    <t>05007 S587Ф</t>
  </si>
  <si>
    <t>05007 S587Ю</t>
  </si>
  <si>
    <t>05009 S4820</t>
  </si>
  <si>
    <t>Основное мероприятие "Реализация государственной политики в сфере других вопросов образования на территории города Брянска"</t>
  </si>
  <si>
    <t>06001 S587V</t>
  </si>
  <si>
    <t>06001 S587Z</t>
  </si>
  <si>
    <t>06001 S587У</t>
  </si>
  <si>
    <t>06001 S587Ц</t>
  </si>
  <si>
    <t>06001 S587Щ</t>
  </si>
  <si>
    <t>14002 S7690</t>
  </si>
  <si>
    <t>Исполнено на                  1 октября                             2021 г.</t>
  </si>
  <si>
    <t xml:space="preserve">НОВАЯ </t>
  </si>
  <si>
    <t>гор</t>
  </si>
  <si>
    <t>НОВАЯ</t>
  </si>
  <si>
    <t>Исполнение исковых требований на основании вступивших в законную силу судебных актов, обязательств бюджета субъекта Российской Федерации, предусмотренных пунктами 16 и 19 Правил формирования, предоставления и распределения субсидий из федерального бюджета бюджетам субъектов Российской Федерации</t>
  </si>
  <si>
    <t>0800110160</t>
  </si>
  <si>
    <t xml:space="preserve">новая </t>
  </si>
  <si>
    <t>Основное мероприятие "Увеличение сети общеобразовательных организаций"</t>
  </si>
  <si>
    <t>Организация и проведение олимпиад, выставок, конкурсов, конференций и других общественных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</si>
</sst>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rgb="FFFF0000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2"/>
      <color theme="0"/>
      <name val="Calibri"/>
      <family val="2"/>
      <charset val="204"/>
    </font>
    <font>
      <sz val="12"/>
      <name val="Calibri"/>
      <family val="2"/>
      <charset val="204"/>
    </font>
    <font>
      <i/>
      <sz val="11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b/>
      <i/>
      <sz val="12"/>
      <color indexed="9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i/>
      <sz val="12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2"/>
      <color theme="0"/>
      <name val="Calibri"/>
      <family val="2"/>
      <charset val="204"/>
    </font>
    <font>
      <b/>
      <i/>
      <sz val="12"/>
      <name val="Calibri"/>
      <family val="2"/>
      <charset val="204"/>
    </font>
    <font>
      <i/>
      <sz val="11"/>
      <color theme="0"/>
      <name val="Calibri"/>
      <family val="2"/>
      <charset val="204"/>
    </font>
    <font>
      <b/>
      <i/>
      <sz val="11"/>
      <name val="Calibri"/>
      <family val="2"/>
      <charset val="204"/>
    </font>
    <font>
      <b/>
      <i/>
      <sz val="11"/>
      <color theme="0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i/>
      <sz val="11"/>
      <color rgb="FFFF0000"/>
      <name val="Calibri"/>
      <family val="2"/>
      <charset val="204"/>
    </font>
    <font>
      <sz val="12"/>
      <color theme="0"/>
      <name val="Calibri"/>
      <family val="2"/>
      <charset val="204"/>
    </font>
    <font>
      <sz val="12"/>
      <color rgb="FFFFFFFF"/>
      <name val="Calibri"/>
      <family val="2"/>
      <charset val="204"/>
    </font>
    <font>
      <i/>
      <sz val="12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 Cyr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b/>
      <i/>
      <sz val="12"/>
      <color rgb="FFFF0000"/>
      <name val="Calibri"/>
      <family val="2"/>
      <charset val="204"/>
    </font>
    <font>
      <i/>
      <sz val="12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</font>
    <font>
      <sz val="10"/>
      <name val="Arial Cyr"/>
      <family val="2"/>
    </font>
    <font>
      <b/>
      <sz val="12"/>
      <color theme="4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9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66"/>
        <bgColor indexed="64"/>
      </patternFill>
    </fill>
    <fill>
      <patternFill patternType="solid">
        <fgColor indexed="62"/>
        <bgColor indexed="49"/>
      </patternFill>
    </fill>
    <fill>
      <patternFill patternType="solid">
        <fgColor rgb="FF6666FF"/>
        <bgColor indexed="49"/>
      </patternFill>
    </fill>
    <fill>
      <patternFill patternType="solid">
        <fgColor rgb="FF9999FF"/>
        <bgColor indexed="27"/>
      </patternFill>
    </fill>
    <fill>
      <patternFill patternType="solid">
        <fgColor rgb="FFCCCCFF"/>
        <bgColor indexed="27"/>
      </patternFill>
    </fill>
    <fill>
      <patternFill patternType="solid">
        <fgColor indexed="21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rgb="FF66FFCC"/>
        <bgColor indexed="40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52"/>
      </patternFill>
    </fill>
    <fill>
      <patternFill patternType="solid">
        <fgColor indexed="52"/>
        <bgColor indexed="51"/>
      </patternFill>
    </fill>
    <fill>
      <patternFill patternType="solid">
        <fgColor theme="9" tint="0.59999389629810485"/>
        <bgColor indexed="51"/>
      </patternFill>
    </fill>
    <fill>
      <patternFill patternType="solid">
        <fgColor theme="9" tint="0.39997558519241921"/>
        <bgColor indexed="22"/>
      </patternFill>
    </fill>
    <fill>
      <patternFill patternType="solid">
        <fgColor theme="9" tint="0.59999389629810485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rgb="FF99FF99"/>
        <bgColor indexed="27"/>
      </patternFill>
    </fill>
    <fill>
      <patternFill patternType="solid">
        <fgColor rgb="FFCCFFCC"/>
        <bgColor indexed="27"/>
      </patternFill>
    </fill>
    <fill>
      <patternFill patternType="solid">
        <fgColor rgb="FF99FF99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20"/>
        <bgColor indexed="36"/>
      </patternFill>
    </fill>
    <fill>
      <patternFill patternType="solid">
        <fgColor rgb="FF990099"/>
        <bgColor indexed="36"/>
      </patternFill>
    </fill>
    <fill>
      <patternFill patternType="solid">
        <fgColor rgb="FFCCCCFF"/>
        <bgColor indexed="36"/>
      </patternFill>
    </fill>
    <fill>
      <patternFill patternType="solid">
        <fgColor rgb="FFCC99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rgb="FFFFFF66"/>
        <bgColor indexed="34"/>
      </patternFill>
    </fill>
    <fill>
      <patternFill patternType="solid">
        <fgColor indexed="43"/>
        <bgColor indexed="26"/>
      </patternFill>
    </fill>
    <fill>
      <patternFill patternType="solid">
        <fgColor rgb="FFFFFF66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26"/>
      </patternFill>
    </fill>
    <fill>
      <patternFill patternType="solid">
        <fgColor rgb="FFECCECC"/>
        <bgColor indexed="26"/>
      </patternFill>
    </fill>
    <fill>
      <patternFill patternType="solid">
        <fgColor rgb="FF0099FF"/>
        <bgColor indexed="49"/>
      </patternFill>
    </fill>
    <fill>
      <patternFill patternType="solid">
        <fgColor rgb="FF00CCFF"/>
        <bgColor indexed="40"/>
      </patternFill>
    </fill>
    <fill>
      <patternFill patternType="solid">
        <fgColor rgb="FFCCFFFF"/>
        <bgColor indexed="64"/>
      </patternFill>
    </fill>
    <fill>
      <patternFill patternType="solid">
        <fgColor rgb="FF66FFFF"/>
        <bgColor indexed="42"/>
      </patternFill>
    </fill>
    <fill>
      <patternFill patternType="solid">
        <fgColor rgb="FF66FFFF"/>
        <bgColor indexed="64"/>
      </patternFill>
    </fill>
    <fill>
      <patternFill patternType="solid">
        <fgColor indexed="27"/>
        <bgColor indexed="42"/>
      </patternFill>
    </fill>
    <fill>
      <patternFill patternType="solid">
        <fgColor indexed="14"/>
        <bgColor indexed="33"/>
      </patternFill>
    </fill>
    <fill>
      <patternFill patternType="solid">
        <fgColor indexed="45"/>
        <bgColor indexed="24"/>
      </patternFill>
    </fill>
    <fill>
      <patternFill patternType="solid">
        <fgColor rgb="FFFFCCFF"/>
        <bgColor indexed="24"/>
      </patternFill>
    </fill>
    <fill>
      <patternFill patternType="solid">
        <fgColor theme="7" tint="-0.249977111117893"/>
        <bgColor indexed="33"/>
      </patternFill>
    </fill>
    <fill>
      <patternFill patternType="solid">
        <fgColor theme="7" tint="0.39997558519241921"/>
        <bgColor indexed="33"/>
      </patternFill>
    </fill>
    <fill>
      <patternFill patternType="solid">
        <fgColor theme="7" tint="0.59999389629810485"/>
        <bgColor indexed="24"/>
      </patternFill>
    </fill>
    <fill>
      <patternFill patternType="solid">
        <fgColor rgb="FF000099"/>
        <bgColor indexed="39"/>
      </patternFill>
    </fill>
    <fill>
      <patternFill patternType="solid">
        <fgColor rgb="FF3333FF"/>
        <bgColor indexed="30"/>
      </patternFill>
    </fill>
    <fill>
      <patternFill patternType="solid">
        <fgColor rgb="FF99CCFF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rgb="FF6699FF"/>
        <bgColor indexed="31"/>
      </patternFill>
    </fill>
    <fill>
      <patternFill patternType="solid">
        <fgColor indexed="17"/>
        <bgColor indexed="21"/>
      </patternFill>
    </fill>
    <fill>
      <patternFill patternType="solid">
        <fgColor rgb="FF008000"/>
        <bgColor indexed="21"/>
      </patternFill>
    </fill>
    <fill>
      <patternFill patternType="solid">
        <fgColor rgb="FF669900"/>
        <bgColor indexed="34"/>
      </patternFill>
    </fill>
    <fill>
      <patternFill patternType="solid">
        <fgColor indexed="50"/>
        <bgColor indexed="34"/>
      </patternFill>
    </fill>
    <fill>
      <patternFill patternType="solid">
        <fgColor indexed="57"/>
        <bgColor indexed="21"/>
      </patternFill>
    </fill>
    <fill>
      <patternFill patternType="solid">
        <fgColor rgb="FF00CC99"/>
        <bgColor indexed="21"/>
      </patternFill>
    </fill>
    <fill>
      <patternFill patternType="solid">
        <fgColor rgb="FF00FFCC"/>
        <bgColor indexed="31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33CCCC"/>
        <bgColor indexed="40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485"/>
        <bgColor indexed="64"/>
      </patternFill>
    </fill>
  </fills>
  <borders count="1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23">
    <xf numFmtId="0" fontId="0" fillId="0" borderId="0"/>
    <xf numFmtId="0" fontId="32" fillId="63" borderId="0" applyNumberFormat="0" applyBorder="0" applyAlignment="0" applyProtection="0"/>
    <xf numFmtId="0" fontId="32" fillId="64" borderId="0" applyNumberFormat="0" applyBorder="0" applyAlignment="0" applyProtection="0"/>
    <xf numFmtId="0" fontId="32" fillId="65" borderId="0" applyNumberFormat="0" applyBorder="0" applyAlignment="0" applyProtection="0"/>
    <xf numFmtId="0" fontId="32" fillId="63" borderId="0" applyNumberFormat="0" applyBorder="0" applyAlignment="0" applyProtection="0"/>
    <xf numFmtId="0" fontId="32" fillId="66" borderId="0" applyNumberFormat="0" applyBorder="0" applyAlignment="0" applyProtection="0"/>
    <xf numFmtId="0" fontId="32" fillId="65" borderId="0" applyNumberFormat="0" applyBorder="0" applyAlignment="0" applyProtection="0"/>
    <xf numFmtId="0" fontId="32" fillId="67" borderId="0" applyNumberFormat="0" applyBorder="0" applyAlignment="0" applyProtection="0"/>
    <xf numFmtId="0" fontId="32" fillId="68" borderId="0" applyNumberFormat="0" applyBorder="0" applyAlignment="0" applyProtection="0"/>
    <xf numFmtId="0" fontId="32" fillId="69" borderId="0" applyNumberFormat="0" applyBorder="0" applyAlignment="0" applyProtection="0"/>
    <xf numFmtId="0" fontId="32" fillId="70" borderId="0" applyNumberFormat="0" applyBorder="0" applyAlignment="0" applyProtection="0"/>
    <xf numFmtId="0" fontId="32" fillId="67" borderId="0" applyNumberFormat="0" applyBorder="0" applyAlignment="0" applyProtection="0"/>
    <xf numFmtId="0" fontId="32" fillId="64" borderId="0" applyNumberFormat="0" applyBorder="0" applyAlignment="0" applyProtection="0"/>
    <xf numFmtId="0" fontId="33" fillId="67" borderId="0" applyNumberFormat="0" applyBorder="0" applyAlignment="0" applyProtection="0"/>
    <xf numFmtId="0" fontId="33" fillId="68" borderId="0" applyNumberFormat="0" applyBorder="0" applyAlignment="0" applyProtection="0"/>
    <xf numFmtId="0" fontId="33" fillId="69" borderId="0" applyNumberFormat="0" applyBorder="0" applyAlignment="0" applyProtection="0"/>
    <xf numFmtId="0" fontId="33" fillId="70" borderId="0" applyNumberFormat="0" applyBorder="0" applyAlignment="0" applyProtection="0"/>
    <xf numFmtId="0" fontId="33" fillId="67" borderId="0" applyNumberFormat="0" applyBorder="0" applyAlignment="0" applyProtection="0"/>
    <xf numFmtId="0" fontId="33" fillId="64" borderId="0" applyNumberFormat="0" applyBorder="0" applyAlignment="0" applyProtection="0"/>
    <xf numFmtId="0" fontId="33" fillId="71" borderId="0" applyNumberFormat="0" applyBorder="0" applyAlignment="0" applyProtection="0"/>
    <xf numFmtId="0" fontId="33" fillId="72" borderId="0" applyNumberFormat="0" applyBorder="0" applyAlignment="0" applyProtection="0"/>
    <xf numFmtId="0" fontId="33" fillId="73" borderId="0" applyNumberFormat="0" applyBorder="0" applyAlignment="0" applyProtection="0"/>
    <xf numFmtId="0" fontId="33" fillId="71" borderId="0" applyNumberFormat="0" applyBorder="0" applyAlignment="0" applyProtection="0"/>
    <xf numFmtId="0" fontId="33" fillId="74" borderId="0" applyNumberFormat="0" applyBorder="0" applyAlignment="0" applyProtection="0"/>
    <xf numFmtId="0" fontId="33" fillId="75" borderId="0" applyNumberFormat="0" applyBorder="0" applyAlignment="0" applyProtection="0"/>
    <xf numFmtId="0" fontId="34" fillId="76" borderId="0" applyNumberFormat="0" applyBorder="0" applyAlignment="0" applyProtection="0"/>
    <xf numFmtId="0" fontId="35" fillId="0" borderId="0"/>
    <xf numFmtId="0" fontId="36" fillId="0" borderId="0"/>
    <xf numFmtId="0" fontId="37" fillId="77" borderId="128" applyNumberFormat="0" applyAlignment="0" applyProtection="0"/>
    <xf numFmtId="0" fontId="38" fillId="78" borderId="129" applyNumberFormat="0" applyAlignment="0" applyProtection="0"/>
    <xf numFmtId="0" fontId="35" fillId="0" borderId="0"/>
    <xf numFmtId="0" fontId="36" fillId="0" borderId="0"/>
    <xf numFmtId="0" fontId="39" fillId="0" borderId="0" applyNumberFormat="0" applyFill="0" applyBorder="0" applyAlignment="0" applyProtection="0"/>
    <xf numFmtId="0" fontId="40" fillId="79" borderId="0" applyNumberFormat="0" applyBorder="0" applyAlignment="0" applyProtection="0"/>
    <xf numFmtId="0" fontId="41" fillId="0" borderId="130" applyNumberFormat="0" applyFill="0" applyAlignment="0" applyProtection="0"/>
    <xf numFmtId="0" fontId="42" fillId="0" borderId="131" applyNumberFormat="0" applyFill="0" applyAlignment="0" applyProtection="0"/>
    <xf numFmtId="0" fontId="43" fillId="0" borderId="132" applyNumberFormat="0" applyFill="0" applyAlignment="0" applyProtection="0"/>
    <xf numFmtId="0" fontId="43" fillId="0" borderId="0" applyNumberFormat="0" applyFill="0" applyBorder="0" applyAlignment="0" applyProtection="0"/>
    <xf numFmtId="0" fontId="44" fillId="64" borderId="128" applyNumberFormat="0" applyAlignment="0" applyProtection="0"/>
    <xf numFmtId="0" fontId="45" fillId="0" borderId="133" applyNumberFormat="0" applyFill="0" applyAlignment="0" applyProtection="0"/>
    <xf numFmtId="0" fontId="46" fillId="69" borderId="0" applyNumberFormat="0" applyBorder="0" applyAlignment="0" applyProtection="0"/>
    <xf numFmtId="0" fontId="35" fillId="65" borderId="134" applyNumberFormat="0" applyFont="0" applyAlignment="0" applyProtection="0"/>
    <xf numFmtId="0" fontId="47" fillId="77" borderId="135" applyNumberFormat="0" applyAlignment="0" applyProtection="0"/>
    <xf numFmtId="0" fontId="48" fillId="0" borderId="0"/>
    <xf numFmtId="0" fontId="49" fillId="0" borderId="0"/>
    <xf numFmtId="0" fontId="48" fillId="0" borderId="0"/>
    <xf numFmtId="0" fontId="49" fillId="0" borderId="0"/>
    <xf numFmtId="0" fontId="50" fillId="0" borderId="0" applyNumberFormat="0" applyFill="0" applyBorder="0" applyAlignment="0" applyProtection="0"/>
    <xf numFmtId="0" fontId="51" fillId="0" borderId="136" applyNumberFormat="0" applyFill="0" applyAlignment="0" applyProtection="0"/>
    <xf numFmtId="0" fontId="35" fillId="0" borderId="0"/>
    <xf numFmtId="0" fontId="36" fillId="0" borderId="0"/>
    <xf numFmtId="0" fontId="52" fillId="0" borderId="0" applyNumberFormat="0" applyFill="0" applyBorder="0" applyAlignment="0" applyProtection="0"/>
    <xf numFmtId="0" fontId="53" fillId="80" borderId="0"/>
    <xf numFmtId="0" fontId="49" fillId="81" borderId="0"/>
    <xf numFmtId="0" fontId="53" fillId="0" borderId="0">
      <alignment wrapText="1"/>
    </xf>
    <xf numFmtId="0" fontId="49" fillId="0" borderId="137">
      <alignment horizontal="center" vertical="center" wrapText="1"/>
    </xf>
    <xf numFmtId="0" fontId="54" fillId="0" borderId="0">
      <alignment horizontal="center" wrapText="1"/>
    </xf>
    <xf numFmtId="1" fontId="49" fillId="0" borderId="137">
      <alignment horizontal="left" vertical="top" wrapText="1" indent="2"/>
    </xf>
    <xf numFmtId="0" fontId="54" fillId="0" borderId="0">
      <alignment horizontal="center"/>
    </xf>
    <xf numFmtId="0" fontId="49" fillId="0" borderId="0"/>
    <xf numFmtId="0" fontId="53" fillId="0" borderId="0">
      <alignment horizontal="right"/>
    </xf>
    <xf numFmtId="0" fontId="49" fillId="0" borderId="137">
      <alignment horizontal="center" vertical="center" wrapText="1"/>
    </xf>
    <xf numFmtId="0" fontId="53" fillId="80" borderId="138"/>
    <xf numFmtId="1" fontId="49" fillId="0" borderId="137">
      <alignment horizontal="center" vertical="top" shrinkToFit="1"/>
    </xf>
    <xf numFmtId="0" fontId="53" fillId="0" borderId="57">
      <alignment horizontal="center" vertical="center" wrapText="1"/>
    </xf>
    <xf numFmtId="0" fontId="49" fillId="0" borderId="137">
      <alignment horizontal="center" vertical="center" wrapText="1"/>
    </xf>
    <xf numFmtId="0" fontId="53" fillId="80" borderId="139"/>
    <xf numFmtId="0" fontId="49" fillId="0" borderId="137">
      <alignment horizontal="center" vertical="center" wrapText="1"/>
    </xf>
    <xf numFmtId="49" fontId="53" fillId="0" borderId="57">
      <alignment horizontal="left" vertical="top" wrapText="1" indent="2"/>
    </xf>
    <xf numFmtId="0" fontId="49" fillId="0" borderId="137">
      <alignment horizontal="center" vertical="center" wrapText="1"/>
    </xf>
    <xf numFmtId="0" fontId="55" fillId="0" borderId="57">
      <alignment horizontal="left"/>
    </xf>
    <xf numFmtId="0" fontId="49" fillId="0" borderId="137">
      <alignment horizontal="center" vertical="center" wrapText="1"/>
    </xf>
    <xf numFmtId="0" fontId="53" fillId="80" borderId="140"/>
    <xf numFmtId="0" fontId="49" fillId="0" borderId="137">
      <alignment horizontal="center" vertical="center" wrapText="1"/>
    </xf>
    <xf numFmtId="0" fontId="53" fillId="0" borderId="0"/>
    <xf numFmtId="0" fontId="49" fillId="0" borderId="137">
      <alignment horizontal="center" vertical="center" wrapText="1"/>
    </xf>
    <xf numFmtId="0" fontId="53" fillId="0" borderId="0">
      <alignment horizontal="left" wrapText="1"/>
    </xf>
    <xf numFmtId="0" fontId="49" fillId="81" borderId="0">
      <alignment shrinkToFit="1"/>
    </xf>
    <xf numFmtId="49" fontId="53" fillId="0" borderId="57">
      <alignment horizontal="center" vertical="top" shrinkToFit="1"/>
    </xf>
    <xf numFmtId="0" fontId="49" fillId="0" borderId="137">
      <alignment horizontal="center" vertical="center" wrapText="1"/>
    </xf>
    <xf numFmtId="4" fontId="53" fillId="0" borderId="57">
      <alignment horizontal="right" vertical="top" shrinkToFit="1"/>
    </xf>
    <xf numFmtId="0" fontId="49" fillId="0" borderId="137">
      <alignment horizontal="center" vertical="center" wrapText="1"/>
    </xf>
    <xf numFmtId="4" fontId="55" fillId="65" borderId="57">
      <alignment horizontal="right" vertical="top" shrinkToFit="1"/>
    </xf>
    <xf numFmtId="0" fontId="49" fillId="0" borderId="137">
      <alignment horizontal="center" vertical="center" wrapText="1"/>
    </xf>
    <xf numFmtId="0" fontId="53" fillId="0" borderId="57">
      <alignment horizontal="center" vertical="center" wrapText="1"/>
    </xf>
    <xf numFmtId="0" fontId="56" fillId="0" borderId="137">
      <alignment horizontal="left"/>
    </xf>
    <xf numFmtId="0" fontId="53" fillId="0" borderId="0">
      <alignment horizontal="left" wrapText="1"/>
    </xf>
    <xf numFmtId="0" fontId="49" fillId="0" borderId="137">
      <alignment horizontal="center" vertical="center" wrapText="1"/>
    </xf>
    <xf numFmtId="10" fontId="53" fillId="0" borderId="57">
      <alignment horizontal="right" vertical="top" shrinkToFit="1"/>
    </xf>
    <xf numFmtId="4" fontId="49" fillId="0" borderId="137">
      <alignment horizontal="right" vertical="top" shrinkToFit="1"/>
    </xf>
    <xf numFmtId="10" fontId="55" fillId="65" borderId="57">
      <alignment horizontal="right" vertical="top" shrinkToFit="1"/>
    </xf>
    <xf numFmtId="4" fontId="56" fillId="2" borderId="137">
      <alignment horizontal="right" vertical="top" shrinkToFit="1"/>
    </xf>
    <xf numFmtId="0" fontId="54" fillId="0" borderId="0">
      <alignment horizontal="center" wrapText="1"/>
    </xf>
    <xf numFmtId="0" fontId="49" fillId="0" borderId="0">
      <alignment wrapText="1"/>
    </xf>
    <xf numFmtId="0" fontId="54" fillId="0" borderId="0">
      <alignment horizontal="center"/>
    </xf>
    <xf numFmtId="0" fontId="49" fillId="0" borderId="137">
      <alignment horizontal="center" vertical="center" wrapText="1"/>
    </xf>
    <xf numFmtId="0" fontId="55" fillId="0" borderId="57">
      <alignment vertical="top" wrapText="1"/>
    </xf>
    <xf numFmtId="0" fontId="49" fillId="0" borderId="137">
      <alignment horizontal="center" vertical="center" wrapText="1"/>
    </xf>
    <xf numFmtId="4" fontId="55" fillId="82" borderId="57">
      <alignment horizontal="right" vertical="top" shrinkToFit="1"/>
    </xf>
    <xf numFmtId="0" fontId="49" fillId="0" borderId="137">
      <alignment horizontal="center" vertical="center" wrapText="1"/>
    </xf>
    <xf numFmtId="10" fontId="55" fillId="82" borderId="57">
      <alignment horizontal="right" vertical="top" shrinkToFit="1"/>
    </xf>
    <xf numFmtId="0" fontId="49" fillId="0" borderId="137">
      <alignment horizontal="center" vertical="center" wrapText="1"/>
    </xf>
    <xf numFmtId="0" fontId="49" fillId="0" borderId="137">
      <alignment horizontal="center" vertical="center" wrapText="1"/>
    </xf>
    <xf numFmtId="0" fontId="49" fillId="0" borderId="137">
      <alignment horizontal="center" vertical="center" wrapText="1"/>
    </xf>
    <xf numFmtId="0" fontId="49" fillId="0" borderId="137">
      <alignment horizontal="center" vertical="center" wrapText="1"/>
    </xf>
    <xf numFmtId="0" fontId="49" fillId="0" borderId="137">
      <alignment horizontal="center" vertical="center" wrapText="1"/>
    </xf>
    <xf numFmtId="0" fontId="49" fillId="0" borderId="137">
      <alignment horizontal="center" vertical="center" wrapText="1"/>
    </xf>
    <xf numFmtId="0" fontId="49" fillId="0" borderId="137">
      <alignment horizontal="center" vertical="center" wrapText="1"/>
    </xf>
    <xf numFmtId="0" fontId="49" fillId="0" borderId="137">
      <alignment horizontal="center" vertical="center" wrapText="1"/>
    </xf>
    <xf numFmtId="0" fontId="49" fillId="0" borderId="0">
      <alignment horizontal="left" wrapText="1"/>
    </xf>
    <xf numFmtId="10" fontId="49" fillId="0" borderId="137">
      <alignment horizontal="right" vertical="top" shrinkToFit="1"/>
    </xf>
    <xf numFmtId="10" fontId="56" fillId="2" borderId="137">
      <alignment horizontal="right" vertical="top" shrinkToFit="1"/>
    </xf>
    <xf numFmtId="0" fontId="57" fillId="0" borderId="0">
      <alignment horizontal="center" wrapText="1"/>
    </xf>
    <xf numFmtId="0" fontId="57" fillId="0" borderId="0">
      <alignment horizontal="center"/>
    </xf>
    <xf numFmtId="0" fontId="49" fillId="0" borderId="0">
      <alignment horizontal="right"/>
    </xf>
    <xf numFmtId="0" fontId="49" fillId="0" borderId="0">
      <alignment vertical="top"/>
    </xf>
    <xf numFmtId="0" fontId="56" fillId="0" borderId="137">
      <alignment vertical="top" wrapText="1"/>
    </xf>
    <xf numFmtId="0" fontId="49" fillId="81" borderId="0">
      <alignment horizontal="center"/>
    </xf>
    <xf numFmtId="0" fontId="49" fillId="81" borderId="0">
      <alignment horizontal="left"/>
    </xf>
    <xf numFmtId="4" fontId="56" fillId="83" borderId="137">
      <alignment horizontal="right" vertical="top" shrinkToFit="1"/>
    </xf>
    <xf numFmtId="10" fontId="56" fillId="83" borderId="137">
      <alignment horizontal="right" vertical="top" shrinkToFit="1"/>
    </xf>
    <xf numFmtId="0" fontId="36" fillId="0" borderId="0"/>
    <xf numFmtId="0" fontId="1" fillId="0" borderId="0"/>
  </cellStyleXfs>
  <cellXfs count="1120">
    <xf numFmtId="0" fontId="0" fillId="0" borderId="0" xfId="0"/>
    <xf numFmtId="0" fontId="0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6" fillId="0" borderId="15" xfId="0" applyFont="1" applyFill="1" applyBorder="1" applyAlignment="1">
      <alignment horizontal="center" vertical="center"/>
    </xf>
    <xf numFmtId="49" fontId="7" fillId="4" borderId="17" xfId="0" applyNumberFormat="1" applyFont="1" applyFill="1" applyBorder="1" applyAlignment="1">
      <alignment horizontal="center" vertical="center" wrapText="1"/>
    </xf>
    <xf numFmtId="49" fontId="7" fillId="4" borderId="18" xfId="0" applyNumberFormat="1" applyFont="1" applyFill="1" applyBorder="1" applyAlignment="1">
      <alignment horizontal="center" vertical="center" wrapText="1"/>
    </xf>
    <xf numFmtId="49" fontId="8" fillId="4" borderId="19" xfId="0" applyNumberFormat="1" applyFont="1" applyFill="1" applyBorder="1" applyAlignment="1">
      <alignment horizontal="center" vertical="center" wrapText="1"/>
    </xf>
    <xf numFmtId="2" fontId="8" fillId="4" borderId="20" xfId="0" applyNumberFormat="1" applyFont="1" applyFill="1" applyBorder="1" applyAlignment="1">
      <alignment horizontal="left" vertical="center" wrapText="1"/>
    </xf>
    <xf numFmtId="4" fontId="9" fillId="4" borderId="21" xfId="0" applyNumberFormat="1" applyFont="1" applyFill="1" applyBorder="1" applyAlignment="1">
      <alignment horizontal="right" vertical="center" wrapText="1"/>
    </xf>
    <xf numFmtId="4" fontId="9" fillId="4" borderId="22" xfId="0" applyNumberFormat="1" applyFont="1" applyFill="1" applyBorder="1" applyAlignment="1">
      <alignment horizontal="right" vertical="center" wrapText="1"/>
    </xf>
    <xf numFmtId="4" fontId="9" fillId="4" borderId="23" xfId="0" applyNumberFormat="1" applyFont="1" applyFill="1" applyBorder="1" applyAlignment="1">
      <alignment horizontal="right" vertical="center" wrapText="1"/>
    </xf>
    <xf numFmtId="4" fontId="8" fillId="4" borderId="23" xfId="0" applyNumberFormat="1" applyFont="1" applyFill="1" applyBorder="1" applyAlignment="1">
      <alignment horizontal="right" vertical="center" wrapText="1"/>
    </xf>
    <xf numFmtId="10" fontId="9" fillId="4" borderId="24" xfId="0" applyNumberFormat="1" applyFont="1" applyFill="1" applyBorder="1" applyAlignment="1">
      <alignment horizontal="right" vertical="center" wrapText="1"/>
    </xf>
    <xf numFmtId="0" fontId="6" fillId="0" borderId="0" xfId="0" applyFont="1"/>
    <xf numFmtId="49" fontId="0" fillId="0" borderId="25" xfId="0" applyNumberFormat="1" applyFont="1" applyFill="1" applyBorder="1" applyAlignment="1">
      <alignment horizontal="center" vertical="center"/>
    </xf>
    <xf numFmtId="49" fontId="0" fillId="0" borderId="26" xfId="0" applyNumberFormat="1" applyFont="1" applyFill="1" applyBorder="1" applyAlignment="1">
      <alignment horizontal="center" vertical="center"/>
    </xf>
    <xf numFmtId="49" fontId="0" fillId="0" borderId="26" xfId="0" applyNumberForma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horizontal="center" vertical="center"/>
    </xf>
    <xf numFmtId="2" fontId="11" fillId="0" borderId="28" xfId="0" applyNumberFormat="1" applyFont="1" applyFill="1" applyBorder="1" applyAlignment="1">
      <alignment horizontal="right" vertical="center" wrapText="1"/>
    </xf>
    <xf numFmtId="4" fontId="11" fillId="0" borderId="4" xfId="0" applyNumberFormat="1" applyFont="1" applyFill="1" applyBorder="1" applyAlignment="1">
      <alignment horizontal="right" vertical="center" wrapText="1"/>
    </xf>
    <xf numFmtId="4" fontId="11" fillId="0" borderId="7" xfId="0" applyNumberFormat="1" applyFont="1" applyFill="1" applyBorder="1" applyAlignment="1">
      <alignment horizontal="right" vertical="center" wrapText="1"/>
    </xf>
    <xf numFmtId="4" fontId="11" fillId="0" borderId="5" xfId="0" applyNumberFormat="1" applyFont="1" applyFill="1" applyBorder="1" applyAlignment="1">
      <alignment horizontal="right" vertical="center" wrapText="1"/>
    </xf>
    <xf numFmtId="10" fontId="11" fillId="0" borderId="8" xfId="0" applyNumberFormat="1" applyFont="1" applyFill="1" applyBorder="1" applyAlignment="1">
      <alignment horizontal="right" vertical="center" wrapText="1"/>
    </xf>
    <xf numFmtId="0" fontId="11" fillId="0" borderId="0" xfId="0" applyFont="1"/>
    <xf numFmtId="49" fontId="11" fillId="0" borderId="25" xfId="0" applyNumberFormat="1" applyFont="1" applyFill="1" applyBorder="1" applyAlignment="1">
      <alignment horizontal="center" vertical="center" wrapText="1"/>
    </xf>
    <xf numFmtId="49" fontId="11" fillId="0" borderId="26" xfId="0" applyNumberFormat="1" applyFont="1" applyFill="1" applyBorder="1" applyAlignment="1">
      <alignment horizontal="center" vertical="center" wrapText="1"/>
    </xf>
    <xf numFmtId="49" fontId="11" fillId="0" borderId="27" xfId="0" applyNumberFormat="1" applyFont="1" applyFill="1" applyBorder="1" applyAlignment="1">
      <alignment horizontal="center" vertical="center" wrapText="1"/>
    </xf>
    <xf numFmtId="2" fontId="11" fillId="0" borderId="29" xfId="0" applyNumberFormat="1" applyFont="1" applyFill="1" applyBorder="1" applyAlignment="1">
      <alignment horizontal="right" vertical="center" wrapText="1"/>
    </xf>
    <xf numFmtId="4" fontId="11" fillId="0" borderId="25" xfId="0" applyNumberFormat="1" applyFont="1" applyFill="1" applyBorder="1" applyAlignment="1">
      <alignment horizontal="right" vertical="center" wrapText="1"/>
    </xf>
    <xf numFmtId="4" fontId="11" fillId="0" borderId="30" xfId="0" applyNumberFormat="1" applyFont="1" applyFill="1" applyBorder="1" applyAlignment="1">
      <alignment horizontal="right" vertical="center" wrapText="1"/>
    </xf>
    <xf numFmtId="4" fontId="11" fillId="0" borderId="26" xfId="0" applyNumberFormat="1" applyFont="1" applyFill="1" applyBorder="1" applyAlignment="1">
      <alignment horizontal="right" vertical="center" wrapText="1"/>
    </xf>
    <xf numFmtId="10" fontId="11" fillId="0" borderId="27" xfId="0" applyNumberFormat="1" applyFont="1" applyFill="1" applyBorder="1" applyAlignment="1">
      <alignment horizontal="right" vertical="center" wrapText="1"/>
    </xf>
    <xf numFmtId="0" fontId="11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49" fontId="13" fillId="5" borderId="31" xfId="0" applyNumberFormat="1" applyFont="1" applyFill="1" applyBorder="1" applyAlignment="1">
      <alignment horizontal="center" vertical="center" wrapText="1"/>
    </xf>
    <xf numFmtId="49" fontId="13" fillId="5" borderId="32" xfId="0" applyNumberFormat="1" applyFont="1" applyFill="1" applyBorder="1" applyAlignment="1">
      <alignment horizontal="center" vertical="center" wrapText="1"/>
    </xf>
    <xf numFmtId="49" fontId="14" fillId="5" borderId="33" xfId="0" applyNumberFormat="1" applyFont="1" applyFill="1" applyBorder="1" applyAlignment="1">
      <alignment horizontal="center" vertical="center" wrapText="1"/>
    </xf>
    <xf numFmtId="2" fontId="14" fillId="5" borderId="34" xfId="0" applyNumberFormat="1" applyFont="1" applyFill="1" applyBorder="1" applyAlignment="1">
      <alignment horizontal="left" vertical="center" wrapText="1"/>
    </xf>
    <xf numFmtId="4" fontId="15" fillId="5" borderId="31" xfId="0" applyNumberFormat="1" applyFont="1" applyFill="1" applyBorder="1" applyAlignment="1">
      <alignment horizontal="right" vertical="center" wrapText="1"/>
    </xf>
    <xf numFmtId="4" fontId="15" fillId="5" borderId="35" xfId="0" applyNumberFormat="1" applyFont="1" applyFill="1" applyBorder="1" applyAlignment="1">
      <alignment horizontal="right" vertical="center" wrapText="1"/>
    </xf>
    <xf numFmtId="4" fontId="15" fillId="5" borderId="32" xfId="0" applyNumberFormat="1" applyFont="1" applyFill="1" applyBorder="1" applyAlignment="1">
      <alignment horizontal="right" vertical="center" wrapText="1"/>
    </xf>
    <xf numFmtId="4" fontId="14" fillId="5" borderId="32" xfId="0" applyNumberFormat="1" applyFont="1" applyFill="1" applyBorder="1" applyAlignment="1">
      <alignment horizontal="right" vertical="center" wrapText="1"/>
    </xf>
    <xf numFmtId="10" fontId="15" fillId="5" borderId="33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3" fillId="0" borderId="15" xfId="0" applyFont="1" applyFill="1" applyBorder="1" applyAlignment="1">
      <alignment horizontal="center" vertical="center"/>
    </xf>
    <xf numFmtId="49" fontId="3" fillId="6" borderId="25" xfId="0" applyNumberFormat="1" applyFont="1" applyFill="1" applyBorder="1" applyAlignment="1">
      <alignment horizontal="center" vertical="center"/>
    </xf>
    <xf numFmtId="49" fontId="3" fillId="6" borderId="26" xfId="0" applyNumberFormat="1" applyFont="1" applyFill="1" applyBorder="1" applyAlignment="1">
      <alignment horizontal="center" vertical="center"/>
    </xf>
    <xf numFmtId="49" fontId="3" fillId="6" borderId="27" xfId="0" applyNumberFormat="1" applyFont="1" applyFill="1" applyBorder="1" applyAlignment="1">
      <alignment horizontal="center" vertical="center"/>
    </xf>
    <xf numFmtId="2" fontId="4" fillId="6" borderId="29" xfId="0" applyNumberFormat="1" applyFont="1" applyFill="1" applyBorder="1" applyAlignment="1">
      <alignment horizontal="left" vertical="center" wrapText="1"/>
    </xf>
    <xf numFmtId="4" fontId="4" fillId="6" borderId="25" xfId="0" applyNumberFormat="1" applyFont="1" applyFill="1" applyBorder="1" applyAlignment="1">
      <alignment horizontal="right" vertical="center" wrapText="1"/>
    </xf>
    <xf numFmtId="4" fontId="4" fillId="6" borderId="30" xfId="0" applyNumberFormat="1" applyFont="1" applyFill="1" applyBorder="1" applyAlignment="1">
      <alignment horizontal="right" vertical="center" wrapText="1"/>
    </xf>
    <xf numFmtId="4" fontId="4" fillId="6" borderId="26" xfId="0" applyNumberFormat="1" applyFont="1" applyFill="1" applyBorder="1" applyAlignment="1">
      <alignment horizontal="right" vertical="center" wrapText="1"/>
    </xf>
    <xf numFmtId="10" fontId="4" fillId="6" borderId="27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0" fillId="0" borderId="15" xfId="0" applyFont="1" applyFill="1" applyBorder="1" applyAlignment="1">
      <alignment horizontal="center" vertical="center"/>
    </xf>
    <xf numFmtId="10" fontId="3" fillId="0" borderId="27" xfId="0" applyNumberFormat="1" applyFont="1" applyBorder="1" applyAlignment="1">
      <alignment horizontal="right" vertical="center" wrapText="1"/>
    </xf>
    <xf numFmtId="49" fontId="13" fillId="5" borderId="25" xfId="0" applyNumberFormat="1" applyFont="1" applyFill="1" applyBorder="1" applyAlignment="1">
      <alignment horizontal="center" vertical="center" wrapText="1"/>
    </xf>
    <xf numFmtId="4" fontId="3" fillId="0" borderId="26" xfId="0" applyNumberFormat="1" applyFont="1" applyFill="1" applyBorder="1" applyAlignment="1">
      <alignment horizontal="right" vertical="center" wrapText="1"/>
    </xf>
    <xf numFmtId="49" fontId="0" fillId="0" borderId="25" xfId="0" applyNumberForma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9" fillId="0" borderId="0" xfId="0" applyFont="1"/>
    <xf numFmtId="0" fontId="20" fillId="0" borderId="15" xfId="0" applyFont="1" applyFill="1" applyBorder="1" applyAlignment="1">
      <alignment horizontal="center" vertical="center"/>
    </xf>
    <xf numFmtId="49" fontId="16" fillId="6" borderId="25" xfId="0" applyNumberFormat="1" applyFont="1" applyFill="1" applyBorder="1" applyAlignment="1">
      <alignment horizontal="center" vertical="center"/>
    </xf>
    <xf numFmtId="49" fontId="16" fillId="6" borderId="26" xfId="0" applyNumberFormat="1" applyFont="1" applyFill="1" applyBorder="1" applyAlignment="1">
      <alignment horizontal="center" vertical="center"/>
    </xf>
    <xf numFmtId="49" fontId="16" fillId="6" borderId="27" xfId="0" applyNumberFormat="1" applyFont="1" applyFill="1" applyBorder="1" applyAlignment="1">
      <alignment horizontal="center" vertical="center"/>
    </xf>
    <xf numFmtId="2" fontId="21" fillId="6" borderId="29" xfId="0" applyNumberFormat="1" applyFont="1" applyFill="1" applyBorder="1" applyAlignment="1">
      <alignment horizontal="left" vertical="center" wrapText="1"/>
    </xf>
    <xf numFmtId="4" fontId="21" fillId="6" borderId="25" xfId="0" applyNumberFormat="1" applyFont="1" applyFill="1" applyBorder="1" applyAlignment="1">
      <alignment horizontal="right" vertical="center" wrapText="1"/>
    </xf>
    <xf numFmtId="4" fontId="21" fillId="6" borderId="30" xfId="0" applyNumberFormat="1" applyFont="1" applyFill="1" applyBorder="1" applyAlignment="1">
      <alignment horizontal="right" vertical="center" wrapText="1"/>
    </xf>
    <xf numFmtId="4" fontId="21" fillId="6" borderId="26" xfId="0" applyNumberFormat="1" applyFont="1" applyFill="1" applyBorder="1" applyAlignment="1">
      <alignment horizontal="right" vertical="center" wrapText="1"/>
    </xf>
    <xf numFmtId="10" fontId="21" fillId="6" borderId="27" xfId="0" applyNumberFormat="1" applyFont="1" applyFill="1" applyBorder="1" applyAlignment="1">
      <alignment horizontal="right" vertical="center" wrapText="1"/>
    </xf>
    <xf numFmtId="0" fontId="15" fillId="0" borderId="0" xfId="0" applyFont="1"/>
    <xf numFmtId="0" fontId="22" fillId="0" borderId="15" xfId="0" applyFont="1" applyFill="1" applyBorder="1" applyAlignment="1">
      <alignment horizontal="center" vertical="center"/>
    </xf>
    <xf numFmtId="49" fontId="11" fillId="7" borderId="25" xfId="0" applyNumberFormat="1" applyFont="1" applyFill="1" applyBorder="1" applyAlignment="1">
      <alignment horizontal="center" vertical="center"/>
    </xf>
    <xf numFmtId="49" fontId="11" fillId="7" borderId="26" xfId="0" applyNumberFormat="1" applyFont="1" applyFill="1" applyBorder="1" applyAlignment="1">
      <alignment horizontal="center" vertical="center"/>
    </xf>
    <xf numFmtId="49" fontId="11" fillId="7" borderId="27" xfId="0" applyNumberFormat="1" applyFont="1" applyFill="1" applyBorder="1" applyAlignment="1">
      <alignment horizontal="center" vertical="center"/>
    </xf>
    <xf numFmtId="2" fontId="11" fillId="7" borderId="29" xfId="0" applyNumberFormat="1" applyFont="1" applyFill="1" applyBorder="1" applyAlignment="1">
      <alignment horizontal="left" vertical="center" wrapText="1"/>
    </xf>
    <xf numFmtId="4" fontId="23" fillId="7" borderId="25" xfId="0" applyNumberFormat="1" applyFont="1" applyFill="1" applyBorder="1" applyAlignment="1">
      <alignment horizontal="right" vertical="center" wrapText="1"/>
    </xf>
    <xf numFmtId="4" fontId="23" fillId="7" borderId="30" xfId="0" applyNumberFormat="1" applyFont="1" applyFill="1" applyBorder="1" applyAlignment="1">
      <alignment horizontal="right" vertical="center" wrapText="1"/>
    </xf>
    <xf numFmtId="4" fontId="23" fillId="7" borderId="26" xfId="0" applyNumberFormat="1" applyFont="1" applyFill="1" applyBorder="1" applyAlignment="1">
      <alignment horizontal="right" vertical="center" wrapText="1"/>
    </xf>
    <xf numFmtId="10" fontId="23" fillId="7" borderId="27" xfId="0" applyNumberFormat="1" applyFont="1" applyFill="1" applyBorder="1" applyAlignment="1">
      <alignment horizontal="right" vertical="center" wrapText="1"/>
    </xf>
    <xf numFmtId="0" fontId="24" fillId="0" borderId="0" xfId="0" applyFont="1"/>
    <xf numFmtId="49" fontId="0" fillId="0" borderId="12" xfId="0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right" vertical="center" wrapText="1"/>
    </xf>
    <xf numFmtId="10" fontId="3" fillId="0" borderId="14" xfId="0" applyNumberFormat="1" applyFont="1" applyBorder="1" applyAlignment="1">
      <alignment horizontal="right" vertical="center" wrapText="1"/>
    </xf>
    <xf numFmtId="0" fontId="6" fillId="0" borderId="16" xfId="0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49" fontId="11" fillId="0" borderId="30" xfId="0" applyNumberFormat="1" applyFont="1" applyFill="1" applyBorder="1" applyAlignment="1">
      <alignment horizontal="center" vertical="center" wrapText="1"/>
    </xf>
    <xf numFmtId="4" fontId="11" fillId="0" borderId="26" xfId="0" applyNumberFormat="1" applyFont="1" applyFill="1" applyBorder="1" applyAlignment="1">
      <alignment vertical="center" wrapText="1"/>
    </xf>
    <xf numFmtId="4" fontId="11" fillId="0" borderId="32" xfId="0" applyNumberFormat="1" applyFont="1" applyFill="1" applyBorder="1" applyAlignment="1">
      <alignment vertical="center" wrapText="1"/>
    </xf>
    <xf numFmtId="10" fontId="11" fillId="0" borderId="33" xfId="0" applyNumberFormat="1" applyFont="1" applyFill="1" applyBorder="1" applyAlignment="1">
      <alignment horizontal="right" vertical="center" wrapText="1"/>
    </xf>
    <xf numFmtId="49" fontId="11" fillId="0" borderId="22" xfId="0" applyNumberFormat="1" applyFont="1" applyFill="1" applyBorder="1" applyAlignment="1">
      <alignment horizontal="center" vertical="center" wrapText="1"/>
    </xf>
    <xf numFmtId="49" fontId="11" fillId="0" borderId="23" xfId="0" applyNumberFormat="1" applyFont="1" applyFill="1" applyBorder="1" applyAlignment="1">
      <alignment horizontal="center" vertical="center" wrapText="1"/>
    </xf>
    <xf numFmtId="49" fontId="11" fillId="0" borderId="24" xfId="0" applyNumberFormat="1" applyFont="1" applyFill="1" applyBorder="1" applyAlignment="1">
      <alignment horizontal="center" vertical="center" wrapText="1"/>
    </xf>
    <xf numFmtId="2" fontId="11" fillId="0" borderId="51" xfId="0" applyNumberFormat="1" applyFont="1" applyFill="1" applyBorder="1" applyAlignment="1">
      <alignment horizontal="right" vertical="center" wrapText="1"/>
    </xf>
    <xf numFmtId="4" fontId="11" fillId="0" borderId="21" xfId="0" applyNumberFormat="1" applyFont="1" applyFill="1" applyBorder="1" applyAlignment="1">
      <alignment horizontal="right" vertical="center" wrapText="1"/>
    </xf>
    <xf numFmtId="4" fontId="11" fillId="0" borderId="22" xfId="0" applyNumberFormat="1" applyFont="1" applyFill="1" applyBorder="1" applyAlignment="1">
      <alignment horizontal="right" vertical="center" wrapText="1"/>
    </xf>
    <xf numFmtId="4" fontId="11" fillId="0" borderId="23" xfId="0" applyNumberFormat="1" applyFont="1" applyFill="1" applyBorder="1" applyAlignment="1">
      <alignment horizontal="right" vertical="center" wrapText="1"/>
    </xf>
    <xf numFmtId="10" fontId="11" fillId="0" borderId="24" xfId="0" applyNumberFormat="1" applyFont="1" applyFill="1" applyBorder="1" applyAlignment="1">
      <alignment horizontal="right" vertical="center" wrapText="1"/>
    </xf>
    <xf numFmtId="49" fontId="12" fillId="9" borderId="52" xfId="0" applyNumberFormat="1" applyFont="1" applyFill="1" applyBorder="1" applyAlignment="1">
      <alignment horizontal="center" vertical="center"/>
    </xf>
    <xf numFmtId="4" fontId="21" fillId="9" borderId="32" xfId="0" applyNumberFormat="1" applyFont="1" applyFill="1" applyBorder="1" applyAlignment="1">
      <alignment horizontal="right" vertical="center" wrapText="1"/>
    </xf>
    <xf numFmtId="10" fontId="21" fillId="9" borderId="33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25" fillId="0" borderId="15" xfId="0" applyFont="1" applyFill="1" applyBorder="1" applyAlignment="1">
      <alignment horizontal="center" vertical="center"/>
    </xf>
    <xf numFmtId="49" fontId="25" fillId="10" borderId="52" xfId="0" applyNumberFormat="1" applyFont="1" applyFill="1" applyBorder="1" applyAlignment="1">
      <alignment horizontal="center" vertical="center"/>
    </xf>
    <xf numFmtId="4" fontId="11" fillId="10" borderId="32" xfId="0" applyNumberFormat="1" applyFont="1" applyFill="1" applyBorder="1" applyAlignment="1">
      <alignment horizontal="right" vertical="center" wrapText="1"/>
    </xf>
    <xf numFmtId="10" fontId="11" fillId="10" borderId="33" xfId="0" applyNumberFormat="1" applyFont="1" applyFill="1" applyBorder="1" applyAlignment="1">
      <alignment horizontal="right" vertical="center" wrapText="1"/>
    </xf>
    <xf numFmtId="4" fontId="25" fillId="0" borderId="0" xfId="0" applyNumberFormat="1" applyFont="1"/>
    <xf numFmtId="0" fontId="25" fillId="0" borderId="0" xfId="0" applyFont="1"/>
    <xf numFmtId="49" fontId="0" fillId="0" borderId="56" xfId="0" applyNumberFormat="1" applyFont="1" applyFill="1" applyBorder="1" applyAlignment="1">
      <alignment horizontal="center" vertical="center"/>
    </xf>
    <xf numFmtId="10" fontId="3" fillId="0" borderId="27" xfId="0" applyNumberFormat="1" applyFont="1" applyFill="1" applyBorder="1" applyAlignment="1">
      <alignment horizontal="right" vertical="center" wrapText="1"/>
    </xf>
    <xf numFmtId="4" fontId="3" fillId="0" borderId="26" xfId="0" applyNumberFormat="1" applyFont="1" applyFill="1" applyBorder="1" applyAlignment="1">
      <alignment vertical="center" wrapText="1"/>
    </xf>
    <xf numFmtId="4" fontId="3" fillId="0" borderId="32" xfId="0" applyNumberFormat="1" applyFont="1" applyFill="1" applyBorder="1" applyAlignment="1">
      <alignment vertical="center" wrapText="1"/>
    </xf>
    <xf numFmtId="10" fontId="3" fillId="0" borderId="33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49" fontId="12" fillId="9" borderId="56" xfId="0" applyNumberFormat="1" applyFont="1" applyFill="1" applyBorder="1" applyAlignment="1">
      <alignment horizontal="center" vertical="center"/>
    </xf>
    <xf numFmtId="4" fontId="21" fillId="9" borderId="26" xfId="0" applyNumberFormat="1" applyFont="1" applyFill="1" applyBorder="1" applyAlignment="1">
      <alignment horizontal="right" vertical="center" wrapText="1"/>
    </xf>
    <xf numFmtId="10" fontId="21" fillId="9" borderId="27" xfId="0" applyNumberFormat="1" applyFont="1" applyFill="1" applyBorder="1" applyAlignment="1">
      <alignment horizontal="right" vertical="center" wrapText="1"/>
    </xf>
    <xf numFmtId="49" fontId="25" fillId="10" borderId="69" xfId="0" applyNumberFormat="1" applyFont="1" applyFill="1" applyBorder="1" applyAlignment="1">
      <alignment horizontal="center" vertical="center"/>
    </xf>
    <xf numFmtId="49" fontId="12" fillId="9" borderId="73" xfId="0" applyNumberFormat="1" applyFont="1" applyFill="1" applyBorder="1" applyAlignment="1">
      <alignment horizontal="center" vertical="center"/>
    </xf>
    <xf numFmtId="0" fontId="0" fillId="0" borderId="51" xfId="0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vertical="center" wrapText="1"/>
    </xf>
    <xf numFmtId="10" fontId="3" fillId="0" borderId="24" xfId="0" applyNumberFormat="1" applyFont="1" applyFill="1" applyBorder="1" applyAlignment="1">
      <alignment horizontal="right" vertical="center" wrapText="1"/>
    </xf>
    <xf numFmtId="49" fontId="7" fillId="12" borderId="83" xfId="0" applyNumberFormat="1" applyFont="1" applyFill="1" applyBorder="1" applyAlignment="1">
      <alignment horizontal="center" vertical="center" wrapText="1"/>
    </xf>
    <xf numFmtId="2" fontId="26" fillId="12" borderId="20" xfId="0" applyNumberFormat="1" applyFont="1" applyFill="1" applyBorder="1" applyAlignment="1">
      <alignment horizontal="left" vertical="center" wrapText="1"/>
    </xf>
    <xf numFmtId="4" fontId="26" fillId="12" borderId="47" xfId="0" applyNumberFormat="1" applyFont="1" applyFill="1" applyBorder="1" applyAlignment="1">
      <alignment horizontal="right" vertical="center" wrapText="1"/>
    </xf>
    <xf numFmtId="10" fontId="26" fillId="12" borderId="48" xfId="0" applyNumberFormat="1" applyFont="1" applyFill="1" applyBorder="1" applyAlignment="1">
      <alignment horizontal="right" vertical="center" wrapText="1"/>
    </xf>
    <xf numFmtId="0" fontId="7" fillId="0" borderId="0" xfId="0" applyFont="1"/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49" fontId="12" fillId="13" borderId="85" xfId="0" applyNumberFormat="1" applyFont="1" applyFill="1" applyBorder="1" applyAlignment="1">
      <alignment horizontal="center" vertical="center"/>
    </xf>
    <xf numFmtId="4" fontId="21" fillId="13" borderId="53" xfId="0" applyNumberFormat="1" applyFont="1" applyFill="1" applyBorder="1" applyAlignment="1">
      <alignment horizontal="right" vertical="center" wrapText="1"/>
    </xf>
    <xf numFmtId="10" fontId="21" fillId="13" borderId="87" xfId="0" applyNumberFormat="1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center" vertical="center"/>
    </xf>
    <xf numFmtId="49" fontId="4" fillId="14" borderId="85" xfId="0" applyNumberFormat="1" applyFont="1" applyFill="1" applyBorder="1" applyAlignment="1">
      <alignment horizontal="center" vertical="center"/>
    </xf>
    <xf numFmtId="49" fontId="4" fillId="14" borderId="53" xfId="0" applyNumberFormat="1" applyFont="1" applyFill="1" applyBorder="1" applyAlignment="1">
      <alignment horizontal="center" vertical="center"/>
    </xf>
    <xf numFmtId="49" fontId="4" fillId="14" borderId="54" xfId="0" applyNumberFormat="1" applyFont="1" applyFill="1" applyBorder="1" applyAlignment="1">
      <alignment horizontal="center" vertical="center"/>
    </xf>
    <xf numFmtId="2" fontId="4" fillId="14" borderId="86" xfId="0" applyNumberFormat="1" applyFont="1" applyFill="1" applyBorder="1" applyAlignment="1">
      <alignment horizontal="left" vertical="center" wrapText="1"/>
    </xf>
    <xf numFmtId="4" fontId="4" fillId="14" borderId="53" xfId="0" applyNumberFormat="1" applyFont="1" applyFill="1" applyBorder="1" applyAlignment="1">
      <alignment horizontal="right" vertical="center" wrapText="1"/>
    </xf>
    <xf numFmtId="10" fontId="4" fillId="14" borderId="87" xfId="0" applyNumberFormat="1" applyFont="1" applyFill="1" applyBorder="1" applyAlignment="1">
      <alignment horizontal="right" vertical="center" wrapText="1"/>
    </xf>
    <xf numFmtId="49" fontId="0" fillId="0" borderId="88" xfId="0" applyNumberFormat="1" applyFont="1" applyFill="1" applyBorder="1" applyAlignment="1">
      <alignment horizontal="center" vertical="center"/>
    </xf>
    <xf numFmtId="4" fontId="3" fillId="0" borderId="57" xfId="0" applyNumberFormat="1" applyFont="1" applyFill="1" applyBorder="1" applyAlignment="1">
      <alignment horizontal="right" vertical="center" wrapText="1"/>
    </xf>
    <xf numFmtId="10" fontId="3" fillId="0" borderId="90" xfId="0" applyNumberFormat="1" applyFont="1" applyFill="1" applyBorder="1" applyAlignment="1">
      <alignment horizontal="right" vertical="center" wrapText="1"/>
    </xf>
    <xf numFmtId="10" fontId="3" fillId="0" borderId="90" xfId="0" applyNumberFormat="1" applyFont="1" applyBorder="1" applyAlignment="1">
      <alignment horizontal="right" vertical="center" wrapText="1"/>
    </xf>
    <xf numFmtId="49" fontId="0" fillId="0" borderId="88" xfId="0" applyNumberFormat="1" applyFill="1" applyBorder="1" applyAlignment="1">
      <alignment horizontal="center" vertical="center"/>
    </xf>
    <xf numFmtId="49" fontId="12" fillId="13" borderId="88" xfId="0" applyNumberFormat="1" applyFont="1" applyFill="1" applyBorder="1" applyAlignment="1">
      <alignment horizontal="center" vertical="center"/>
    </xf>
    <xf numFmtId="4" fontId="21" fillId="13" borderId="57" xfId="0" applyNumberFormat="1" applyFont="1" applyFill="1" applyBorder="1" applyAlignment="1">
      <alignment horizontal="right" vertical="center" wrapText="1"/>
    </xf>
    <xf numFmtId="10" fontId="21" fillId="13" borderId="90" xfId="0" applyNumberFormat="1" applyFont="1" applyFill="1" applyBorder="1" applyAlignment="1">
      <alignment horizontal="right" vertical="center" wrapText="1"/>
    </xf>
    <xf numFmtId="49" fontId="12" fillId="15" borderId="88" xfId="0" applyNumberFormat="1" applyFont="1" applyFill="1" applyBorder="1" applyAlignment="1">
      <alignment horizontal="center" vertical="center"/>
    </xf>
    <xf numFmtId="4" fontId="21" fillId="15" borderId="57" xfId="0" applyNumberFormat="1" applyFont="1" applyFill="1" applyBorder="1" applyAlignment="1">
      <alignment horizontal="right" vertical="center" wrapText="1"/>
    </xf>
    <xf numFmtId="10" fontId="21" fillId="15" borderId="90" xfId="0" applyNumberFormat="1" applyFont="1" applyFill="1" applyBorder="1" applyAlignment="1">
      <alignment horizontal="right" vertical="center" wrapText="1"/>
    </xf>
    <xf numFmtId="49" fontId="25" fillId="16" borderId="88" xfId="0" applyNumberFormat="1" applyFont="1" applyFill="1" applyBorder="1" applyAlignment="1">
      <alignment horizontal="center" vertical="center"/>
    </xf>
    <xf numFmtId="4" fontId="11" fillId="16" borderId="57" xfId="0" applyNumberFormat="1" applyFont="1" applyFill="1" applyBorder="1" applyAlignment="1">
      <alignment horizontal="right" vertical="center" wrapText="1"/>
    </xf>
    <xf numFmtId="10" fontId="11" fillId="16" borderId="90" xfId="0" applyNumberFormat="1" applyFont="1" applyFill="1" applyBorder="1" applyAlignment="1">
      <alignment horizontal="right" vertical="center" wrapText="1"/>
    </xf>
    <xf numFmtId="49" fontId="13" fillId="15" borderId="88" xfId="0" applyNumberFormat="1" applyFont="1" applyFill="1" applyBorder="1" applyAlignment="1">
      <alignment horizontal="center" vertical="center"/>
    </xf>
    <xf numFmtId="0" fontId="0" fillId="0" borderId="0" xfId="0" applyFont="1" applyFill="1"/>
    <xf numFmtId="49" fontId="25" fillId="16" borderId="85" xfId="0" applyNumberFormat="1" applyFont="1" applyFill="1" applyBorder="1" applyAlignment="1">
      <alignment horizontal="center" vertical="center"/>
    </xf>
    <xf numFmtId="10" fontId="3" fillId="0" borderId="92" xfId="0" applyNumberFormat="1" applyFont="1" applyFill="1" applyBorder="1" applyAlignment="1">
      <alignment horizontal="right" vertical="center" wrapText="1"/>
    </xf>
    <xf numFmtId="49" fontId="7" fillId="17" borderId="83" xfId="0" applyNumberFormat="1" applyFont="1" applyFill="1" applyBorder="1" applyAlignment="1">
      <alignment horizontal="center" vertical="center" wrapText="1"/>
    </xf>
    <xf numFmtId="49" fontId="12" fillId="18" borderId="85" xfId="0" applyNumberFormat="1" applyFont="1" applyFill="1" applyBorder="1" applyAlignment="1">
      <alignment horizontal="center" vertical="center"/>
    </xf>
    <xf numFmtId="2" fontId="21" fillId="18" borderId="55" xfId="0" applyNumberFormat="1" applyFont="1" applyFill="1" applyBorder="1" applyAlignment="1">
      <alignment horizontal="left" vertical="center" wrapText="1"/>
    </xf>
    <xf numFmtId="4" fontId="21" fillId="18" borderId="53" xfId="0" applyNumberFormat="1" applyFont="1" applyFill="1" applyBorder="1" applyAlignment="1">
      <alignment horizontal="right" vertical="center" wrapText="1"/>
    </xf>
    <xf numFmtId="10" fontId="21" fillId="18" borderId="87" xfId="0" applyNumberFormat="1" applyFont="1" applyFill="1" applyBorder="1" applyAlignment="1">
      <alignment horizontal="right" vertical="center" wrapText="1"/>
    </xf>
    <xf numFmtId="49" fontId="0" fillId="19" borderId="85" xfId="0" applyNumberFormat="1" applyFont="1" applyFill="1" applyBorder="1" applyAlignment="1">
      <alignment horizontal="center" vertical="center"/>
    </xf>
    <xf numFmtId="2" fontId="4" fillId="19" borderId="55" xfId="0" applyNumberFormat="1" applyFont="1" applyFill="1" applyBorder="1" applyAlignment="1">
      <alignment horizontal="left" vertical="center" wrapText="1"/>
    </xf>
    <xf numFmtId="4" fontId="4" fillId="19" borderId="53" xfId="0" applyNumberFormat="1" applyFont="1" applyFill="1" applyBorder="1" applyAlignment="1">
      <alignment horizontal="right" vertical="center" wrapText="1"/>
    </xf>
    <xf numFmtId="10" fontId="4" fillId="19" borderId="87" xfId="0" applyNumberFormat="1" applyFont="1" applyFill="1" applyBorder="1" applyAlignment="1">
      <alignment horizontal="right" vertical="center" wrapText="1"/>
    </xf>
    <xf numFmtId="0" fontId="13" fillId="0" borderId="15" xfId="0" applyFont="1" applyFill="1" applyBorder="1" applyAlignment="1">
      <alignment horizontal="center" vertical="center"/>
    </xf>
    <xf numFmtId="49" fontId="13" fillId="20" borderId="88" xfId="0" applyNumberFormat="1" applyFont="1" applyFill="1" applyBorder="1" applyAlignment="1">
      <alignment horizontal="center" vertical="center"/>
    </xf>
    <xf numFmtId="4" fontId="21" fillId="20" borderId="57" xfId="0" applyNumberFormat="1" applyFont="1" applyFill="1" applyBorder="1" applyAlignment="1">
      <alignment horizontal="right" vertical="center" wrapText="1"/>
    </xf>
    <xf numFmtId="10" fontId="21" fillId="20" borderId="90" xfId="0" applyNumberFormat="1" applyFont="1" applyFill="1" applyBorder="1" applyAlignment="1">
      <alignment horizontal="right" vertical="center" wrapText="1"/>
    </xf>
    <xf numFmtId="49" fontId="25" fillId="21" borderId="88" xfId="0" applyNumberFormat="1" applyFont="1" applyFill="1" applyBorder="1" applyAlignment="1">
      <alignment horizontal="center" vertical="center"/>
    </xf>
    <xf numFmtId="4" fontId="11" fillId="21" borderId="57" xfId="0" applyNumberFormat="1" applyFont="1" applyFill="1" applyBorder="1" applyAlignment="1">
      <alignment horizontal="right" vertical="center" wrapText="1"/>
    </xf>
    <xf numFmtId="10" fontId="11" fillId="21" borderId="90" xfId="0" applyNumberFormat="1" applyFont="1" applyFill="1" applyBorder="1" applyAlignment="1">
      <alignment horizontal="right" vertical="center" wrapText="1"/>
    </xf>
    <xf numFmtId="4" fontId="3" fillId="0" borderId="56" xfId="0" applyNumberFormat="1" applyFont="1" applyFill="1" applyBorder="1" applyAlignment="1">
      <alignment horizontal="right" vertical="center" wrapText="1"/>
    </xf>
    <xf numFmtId="0" fontId="27" fillId="0" borderId="0" xfId="0" applyFont="1"/>
    <xf numFmtId="4" fontId="3" fillId="0" borderId="11" xfId="0" applyNumberFormat="1" applyFont="1" applyBorder="1" applyAlignment="1">
      <alignment horizontal="right" vertical="center" wrapText="1"/>
    </xf>
    <xf numFmtId="49" fontId="8" fillId="22" borderId="104" xfId="0" applyNumberFormat="1" applyFont="1" applyFill="1" applyBorder="1" applyAlignment="1">
      <alignment horizontal="center" vertical="center" wrapText="1"/>
    </xf>
    <xf numFmtId="49" fontId="14" fillId="23" borderId="107" xfId="0" applyNumberFormat="1" applyFont="1" applyFill="1" applyBorder="1" applyAlignment="1">
      <alignment horizontal="center" vertical="center" wrapText="1"/>
    </xf>
    <xf numFmtId="49" fontId="23" fillId="24" borderId="79" xfId="0" applyNumberFormat="1" applyFont="1" applyFill="1" applyBorder="1" applyAlignment="1">
      <alignment horizontal="center" vertical="center" wrapText="1"/>
    </xf>
    <xf numFmtId="49" fontId="23" fillId="24" borderId="66" xfId="0" applyNumberFormat="1" applyFont="1" applyFill="1" applyBorder="1" applyAlignment="1">
      <alignment horizontal="center" vertical="center" wrapText="1"/>
    </xf>
    <xf numFmtId="49" fontId="23" fillId="24" borderId="67" xfId="0" applyNumberFormat="1" applyFont="1" applyFill="1" applyBorder="1" applyAlignment="1">
      <alignment horizontal="center" vertical="center" wrapText="1"/>
    </xf>
    <xf numFmtId="2" fontId="4" fillId="24" borderId="34" xfId="0" applyNumberFormat="1" applyFont="1" applyFill="1" applyBorder="1" applyAlignment="1">
      <alignment horizontal="left" vertical="center" wrapText="1"/>
    </xf>
    <xf numFmtId="4" fontId="23" fillId="24" borderId="31" xfId="0" applyNumberFormat="1" applyFont="1" applyFill="1" applyBorder="1" applyAlignment="1">
      <alignment horizontal="right" vertical="center" wrapText="1"/>
    </xf>
    <xf numFmtId="4" fontId="23" fillId="24" borderId="35" xfId="0" applyNumberFormat="1" applyFont="1" applyFill="1" applyBorder="1" applyAlignment="1">
      <alignment horizontal="right" vertical="center" wrapText="1"/>
    </xf>
    <xf numFmtId="4" fontId="23" fillId="24" borderId="32" xfId="0" applyNumberFormat="1" applyFont="1" applyFill="1" applyBorder="1" applyAlignment="1">
      <alignment horizontal="right" vertical="center" wrapText="1"/>
    </xf>
    <xf numFmtId="10" fontId="23" fillId="24" borderId="33" xfId="0" applyNumberFormat="1" applyFont="1" applyFill="1" applyBorder="1" applyAlignment="1">
      <alignment horizontal="right" vertical="center" wrapText="1"/>
    </xf>
    <xf numFmtId="49" fontId="3" fillId="0" borderId="107" xfId="0" applyNumberFormat="1" applyFont="1" applyFill="1" applyBorder="1" applyAlignment="1">
      <alignment horizontal="center" vertical="center" wrapText="1"/>
    </xf>
    <xf numFmtId="49" fontId="3" fillId="0" borderId="70" xfId="0" applyNumberFormat="1" applyFont="1" applyFill="1" applyBorder="1" applyAlignment="1">
      <alignment horizontal="center" vertical="center" wrapText="1"/>
    </xf>
    <xf numFmtId="49" fontId="3" fillId="0" borderId="71" xfId="0" applyNumberFormat="1" applyFont="1" applyFill="1" applyBorder="1" applyAlignment="1">
      <alignment horizontal="center" vertical="center" wrapText="1"/>
    </xf>
    <xf numFmtId="2" fontId="23" fillId="0" borderId="29" xfId="0" applyNumberFormat="1" applyFont="1" applyFill="1" applyBorder="1" applyAlignment="1">
      <alignment horizontal="right" vertical="center" wrapText="1"/>
    </xf>
    <xf numFmtId="4" fontId="3" fillId="0" borderId="25" xfId="0" applyNumberFormat="1" applyFont="1" applyFill="1" applyBorder="1" applyAlignment="1">
      <alignment horizontal="right" vertical="center" wrapText="1"/>
    </xf>
    <xf numFmtId="4" fontId="3" fillId="0" borderId="30" xfId="0" applyNumberFormat="1" applyFont="1" applyFill="1" applyBorder="1" applyAlignment="1">
      <alignment horizontal="right" vertical="center" wrapText="1"/>
    </xf>
    <xf numFmtId="0" fontId="3" fillId="0" borderId="0" xfId="0" applyFont="1"/>
    <xf numFmtId="2" fontId="3" fillId="0" borderId="29" xfId="0" applyNumberFormat="1" applyFont="1" applyFill="1" applyBorder="1" applyAlignment="1">
      <alignment horizontal="left" vertical="center" wrapText="1"/>
    </xf>
    <xf numFmtId="2" fontId="4" fillId="0" borderId="29" xfId="0" applyNumberFormat="1" applyFont="1" applyFill="1" applyBorder="1" applyAlignment="1">
      <alignment horizontal="right" vertical="center" wrapText="1"/>
    </xf>
    <xf numFmtId="4" fontId="3" fillId="0" borderId="111" xfId="0" applyNumberFormat="1" applyFont="1" applyFill="1" applyBorder="1" applyAlignment="1">
      <alignment horizontal="right" vertical="center" wrapText="1"/>
    </xf>
    <xf numFmtId="2" fontId="23" fillId="0" borderId="34" xfId="0" applyNumberFormat="1" applyFont="1" applyFill="1" applyBorder="1" applyAlignment="1">
      <alignment horizontal="right" vertical="center" wrapText="1"/>
    </xf>
    <xf numFmtId="10" fontId="3" fillId="0" borderId="42" xfId="0" applyNumberFormat="1" applyFont="1" applyFill="1" applyBorder="1" applyAlignment="1">
      <alignment horizontal="right" vertical="center" wrapText="1"/>
    </xf>
    <xf numFmtId="49" fontId="23" fillId="24" borderId="107" xfId="0" applyNumberFormat="1" applyFont="1" applyFill="1" applyBorder="1" applyAlignment="1">
      <alignment horizontal="center" vertical="center" wrapText="1"/>
    </xf>
    <xf numFmtId="49" fontId="23" fillId="24" borderId="70" xfId="0" applyNumberFormat="1" applyFont="1" applyFill="1" applyBorder="1" applyAlignment="1">
      <alignment horizontal="center" vertical="center" wrapText="1"/>
    </xf>
    <xf numFmtId="49" fontId="23" fillId="24" borderId="71" xfId="0" applyNumberFormat="1" applyFont="1" applyFill="1" applyBorder="1" applyAlignment="1">
      <alignment horizontal="center" vertical="center" wrapText="1"/>
    </xf>
    <xf numFmtId="4" fontId="23" fillId="24" borderId="25" xfId="0" applyNumberFormat="1" applyFont="1" applyFill="1" applyBorder="1" applyAlignment="1">
      <alignment horizontal="right" vertical="center" wrapText="1"/>
    </xf>
    <xf numFmtId="4" fontId="23" fillId="24" borderId="30" xfId="0" applyNumberFormat="1" applyFont="1" applyFill="1" applyBorder="1" applyAlignment="1">
      <alignment horizontal="right" vertical="center" wrapText="1"/>
    </xf>
    <xf numFmtId="4" fontId="23" fillId="24" borderId="26" xfId="0" applyNumberFormat="1" applyFont="1" applyFill="1" applyBorder="1" applyAlignment="1">
      <alignment horizontal="right" vertical="center" wrapText="1"/>
    </xf>
    <xf numFmtId="10" fontId="23" fillId="24" borderId="27" xfId="0" applyNumberFormat="1" applyFont="1" applyFill="1" applyBorder="1" applyAlignment="1">
      <alignment horizontal="right" vertical="center" wrapText="1"/>
    </xf>
    <xf numFmtId="4" fontId="3" fillId="11" borderId="26" xfId="0" applyNumberFormat="1" applyFont="1" applyFill="1" applyBorder="1" applyAlignment="1">
      <alignment horizontal="right" vertical="center" wrapText="1"/>
    </xf>
    <xf numFmtId="2" fontId="4" fillId="0" borderId="34" xfId="0" applyNumberFormat="1" applyFont="1" applyFill="1" applyBorder="1" applyAlignment="1">
      <alignment horizontal="right" vertical="center" wrapText="1"/>
    </xf>
    <xf numFmtId="4" fontId="3" fillId="11" borderId="32" xfId="0" applyNumberFormat="1" applyFont="1" applyFill="1" applyBorder="1" applyAlignment="1">
      <alignment horizontal="right" vertical="center" wrapText="1"/>
    </xf>
    <xf numFmtId="4" fontId="3" fillId="11" borderId="32" xfId="0" applyNumberFormat="1" applyFont="1" applyFill="1" applyBorder="1" applyAlignment="1">
      <alignment vertical="center" wrapText="1"/>
    </xf>
    <xf numFmtId="4" fontId="3" fillId="11" borderId="26" xfId="0" applyNumberFormat="1" applyFont="1" applyFill="1" applyBorder="1" applyAlignment="1">
      <alignment vertical="center" wrapText="1"/>
    </xf>
    <xf numFmtId="10" fontId="3" fillId="0" borderId="27" xfId="0" applyNumberFormat="1" applyFont="1" applyFill="1" applyBorder="1" applyAlignment="1">
      <alignment vertical="center" wrapText="1"/>
    </xf>
    <xf numFmtId="49" fontId="12" fillId="25" borderId="88" xfId="0" applyNumberFormat="1" applyFont="1" applyFill="1" applyBorder="1" applyAlignment="1">
      <alignment horizontal="center" vertical="center"/>
    </xf>
    <xf numFmtId="4" fontId="21" fillId="25" borderId="26" xfId="0" applyNumberFormat="1" applyFont="1" applyFill="1" applyBorder="1" applyAlignment="1">
      <alignment horizontal="right" vertical="center" wrapText="1"/>
    </xf>
    <xf numFmtId="10" fontId="21" fillId="25" borderId="27" xfId="0" applyNumberFormat="1" applyFont="1" applyFill="1" applyBorder="1" applyAlignment="1">
      <alignment horizontal="right" vertical="center" wrapText="1"/>
    </xf>
    <xf numFmtId="49" fontId="25" fillId="26" borderId="88" xfId="0" applyNumberFormat="1" applyFont="1" applyFill="1" applyBorder="1" applyAlignment="1">
      <alignment horizontal="center" vertical="center"/>
    </xf>
    <xf numFmtId="2" fontId="11" fillId="26" borderId="59" xfId="0" applyNumberFormat="1" applyFont="1" applyFill="1" applyBorder="1" applyAlignment="1">
      <alignment horizontal="left" vertical="center" wrapText="1"/>
    </xf>
    <xf numFmtId="4" fontId="11" fillId="26" borderId="26" xfId="0" applyNumberFormat="1" applyFont="1" applyFill="1" applyBorder="1" applyAlignment="1">
      <alignment horizontal="right" vertical="center" wrapText="1"/>
    </xf>
    <xf numFmtId="10" fontId="11" fillId="26" borderId="27" xfId="0" applyNumberFormat="1" applyFont="1" applyFill="1" applyBorder="1" applyAlignment="1">
      <alignment horizontal="right" vertical="center" wrapText="1"/>
    </xf>
    <xf numFmtId="2" fontId="4" fillId="0" borderId="50" xfId="0" applyNumberFormat="1" applyFont="1" applyFill="1" applyBorder="1" applyAlignment="1">
      <alignment horizontal="right" vertical="center" wrapText="1"/>
    </xf>
    <xf numFmtId="49" fontId="13" fillId="25" borderId="88" xfId="0" applyNumberFormat="1" applyFont="1" applyFill="1" applyBorder="1" applyAlignment="1">
      <alignment horizontal="center" vertical="center"/>
    </xf>
    <xf numFmtId="2" fontId="4" fillId="0" borderId="59" xfId="0" applyNumberFormat="1" applyFont="1" applyFill="1" applyBorder="1" applyAlignment="1">
      <alignment horizontal="right" vertical="center" wrapText="1"/>
    </xf>
    <xf numFmtId="2" fontId="4" fillId="0" borderId="55" xfId="0" applyNumberFormat="1" applyFont="1" applyFill="1" applyBorder="1" applyAlignment="1">
      <alignment horizontal="right" vertical="center" wrapText="1"/>
    </xf>
    <xf numFmtId="10" fontId="3" fillId="0" borderId="33" xfId="0" applyNumberFormat="1" applyFont="1" applyBorder="1" applyAlignment="1">
      <alignment horizontal="right" vertical="center" wrapText="1"/>
    </xf>
    <xf numFmtId="4" fontId="3" fillId="0" borderId="26" xfId="0" applyNumberFormat="1" applyFont="1" applyBorder="1" applyAlignment="1">
      <alignment horizontal="right" vertical="center" wrapText="1"/>
    </xf>
    <xf numFmtId="0" fontId="6" fillId="0" borderId="101" xfId="0" applyFont="1" applyFill="1" applyBorder="1" applyAlignment="1">
      <alignment horizontal="center" vertical="center"/>
    </xf>
    <xf numFmtId="49" fontId="7" fillId="28" borderId="104" xfId="0" applyNumberFormat="1" applyFont="1" applyFill="1" applyBorder="1" applyAlignment="1">
      <alignment horizontal="center" vertical="center" wrapText="1"/>
    </xf>
    <xf numFmtId="4" fontId="26" fillId="28" borderId="17" xfId="0" applyNumberFormat="1" applyFont="1" applyFill="1" applyBorder="1" applyAlignment="1">
      <alignment horizontal="right" vertical="center" wrapText="1"/>
    </xf>
    <xf numFmtId="4" fontId="26" fillId="28" borderId="49" xfId="0" applyNumberFormat="1" applyFont="1" applyFill="1" applyBorder="1" applyAlignment="1">
      <alignment horizontal="right" vertical="center" wrapText="1"/>
    </xf>
    <xf numFmtId="4" fontId="26" fillId="28" borderId="18" xfId="0" applyNumberFormat="1" applyFont="1" applyFill="1" applyBorder="1" applyAlignment="1">
      <alignment horizontal="right" vertical="center" wrapText="1"/>
    </xf>
    <xf numFmtId="10" fontId="26" fillId="28" borderId="19" xfId="0" applyNumberFormat="1" applyFont="1" applyFill="1" applyBorder="1" applyAlignment="1">
      <alignment horizontal="right" vertical="center" wrapText="1"/>
    </xf>
    <xf numFmtId="4" fontId="11" fillId="0" borderId="31" xfId="0" applyNumberFormat="1" applyFont="1" applyFill="1" applyBorder="1" applyAlignment="1">
      <alignment horizontal="right" vertical="center" wrapText="1"/>
    </xf>
    <xf numFmtId="4" fontId="11" fillId="0" borderId="35" xfId="0" applyNumberFormat="1" applyFont="1" applyFill="1" applyBorder="1" applyAlignment="1">
      <alignment horizontal="right" vertical="center" wrapText="1"/>
    </xf>
    <xf numFmtId="4" fontId="11" fillId="0" borderId="32" xfId="0" applyNumberFormat="1" applyFont="1" applyFill="1" applyBorder="1" applyAlignment="1">
      <alignment horizontal="right" vertical="center" wrapText="1"/>
    </xf>
    <xf numFmtId="0" fontId="12" fillId="0" borderId="84" xfId="0" applyFont="1" applyFill="1" applyBorder="1" applyAlignment="1">
      <alignment horizontal="center" vertical="center"/>
    </xf>
    <xf numFmtId="0" fontId="25" fillId="0" borderId="84" xfId="0" applyFont="1" applyFill="1" applyBorder="1" applyAlignment="1">
      <alignment horizontal="center" vertical="center"/>
    </xf>
    <xf numFmtId="49" fontId="25" fillId="30" borderId="85" xfId="0" applyNumberFormat="1" applyFont="1" applyFill="1" applyBorder="1" applyAlignment="1">
      <alignment horizontal="center" vertical="center"/>
    </xf>
    <xf numFmtId="4" fontId="11" fillId="30" borderId="53" xfId="0" applyNumberFormat="1" applyFont="1" applyFill="1" applyBorder="1" applyAlignment="1">
      <alignment horizontal="right" vertical="center" wrapText="1"/>
    </xf>
    <xf numFmtId="10" fontId="11" fillId="30" borderId="54" xfId="0" applyNumberFormat="1" applyFont="1" applyFill="1" applyBorder="1" applyAlignment="1">
      <alignment horizontal="right" vertical="center" wrapText="1"/>
    </xf>
    <xf numFmtId="0" fontId="0" fillId="0" borderId="84" xfId="0" applyFont="1" applyFill="1" applyBorder="1" applyAlignment="1">
      <alignment horizontal="center" vertical="center"/>
    </xf>
    <xf numFmtId="10" fontId="3" fillId="0" borderId="58" xfId="0" applyNumberFormat="1" applyFont="1" applyBorder="1" applyAlignment="1">
      <alignment horizontal="right" vertical="center" wrapText="1"/>
    </xf>
    <xf numFmtId="10" fontId="11" fillId="0" borderId="58" xfId="0" applyNumberFormat="1" applyFont="1" applyBorder="1" applyAlignment="1">
      <alignment horizontal="right" vertical="center" wrapText="1"/>
    </xf>
    <xf numFmtId="4" fontId="3" fillId="0" borderId="57" xfId="0" applyNumberFormat="1" applyFont="1" applyBorder="1" applyAlignment="1">
      <alignment horizontal="right" vertical="center" wrapText="1"/>
    </xf>
    <xf numFmtId="49" fontId="25" fillId="30" borderId="88" xfId="0" applyNumberFormat="1" applyFont="1" applyFill="1" applyBorder="1" applyAlignment="1">
      <alignment horizontal="center" vertical="center"/>
    </xf>
    <xf numFmtId="4" fontId="11" fillId="30" borderId="57" xfId="0" applyNumberFormat="1" applyFont="1" applyFill="1" applyBorder="1" applyAlignment="1">
      <alignment horizontal="right" vertical="center" wrapText="1"/>
    </xf>
    <xf numFmtId="10" fontId="11" fillId="30" borderId="58" xfId="0" applyNumberFormat="1" applyFont="1" applyFill="1" applyBorder="1" applyAlignment="1">
      <alignment horizontal="right" vertical="center" wrapText="1"/>
    </xf>
    <xf numFmtId="10" fontId="3" fillId="0" borderId="61" xfId="0" applyNumberFormat="1" applyFont="1" applyBorder="1" applyAlignment="1">
      <alignment horizontal="right" vertical="center" wrapText="1"/>
    </xf>
    <xf numFmtId="4" fontId="11" fillId="30" borderId="11" xfId="0" applyNumberFormat="1" applyFont="1" applyFill="1" applyBorder="1" applyAlignment="1">
      <alignment horizontal="right" vertical="center" wrapText="1"/>
    </xf>
    <xf numFmtId="10" fontId="11" fillId="30" borderId="61" xfId="0" applyNumberFormat="1" applyFont="1" applyFill="1" applyBorder="1" applyAlignment="1">
      <alignment horizontal="right" vertical="center" wrapText="1"/>
    </xf>
    <xf numFmtId="10" fontId="3" fillId="0" borderId="58" xfId="0" applyNumberFormat="1" applyFont="1" applyFill="1" applyBorder="1" applyAlignment="1">
      <alignment horizontal="right" vertical="center" wrapText="1"/>
    </xf>
    <xf numFmtId="10" fontId="3" fillId="0" borderId="54" xfId="0" applyNumberFormat="1" applyFont="1" applyBorder="1" applyAlignment="1">
      <alignment horizontal="right" vertical="center" wrapText="1"/>
    </xf>
    <xf numFmtId="4" fontId="3" fillId="0" borderId="98" xfId="0" applyNumberFormat="1" applyFont="1" applyFill="1" applyBorder="1" applyAlignment="1">
      <alignment vertical="center" wrapText="1"/>
    </xf>
    <xf numFmtId="10" fontId="3" fillId="0" borderId="114" xfId="0" applyNumberFormat="1" applyFont="1" applyBorder="1" applyAlignment="1">
      <alignment horizontal="right" vertical="center" wrapText="1"/>
    </xf>
    <xf numFmtId="10" fontId="3" fillId="0" borderId="71" xfId="0" applyNumberFormat="1" applyFont="1" applyBorder="1" applyAlignment="1">
      <alignment horizontal="right" vertical="center" wrapText="1"/>
    </xf>
    <xf numFmtId="49" fontId="25" fillId="30" borderId="95" xfId="0" applyNumberFormat="1" applyFont="1" applyFill="1" applyBorder="1" applyAlignment="1">
      <alignment horizontal="center" vertical="center"/>
    </xf>
    <xf numFmtId="0" fontId="13" fillId="0" borderId="84" xfId="0" applyFont="1" applyFill="1" applyBorder="1" applyAlignment="1">
      <alignment horizontal="center" vertical="center"/>
    </xf>
    <xf numFmtId="49" fontId="13" fillId="3" borderId="88" xfId="0" applyNumberFormat="1" applyFont="1" applyFill="1" applyBorder="1" applyAlignment="1">
      <alignment horizontal="center" vertical="center"/>
    </xf>
    <xf numFmtId="4" fontId="21" fillId="3" borderId="57" xfId="0" applyNumberFormat="1" applyFont="1" applyFill="1" applyBorder="1" applyAlignment="1">
      <alignment horizontal="right" vertical="center" wrapText="1"/>
    </xf>
    <xf numFmtId="10" fontId="21" fillId="3" borderId="58" xfId="0" applyNumberFormat="1" applyFont="1" applyFill="1" applyBorder="1" applyAlignment="1">
      <alignment horizontal="right" vertical="center" wrapText="1"/>
    </xf>
    <xf numFmtId="49" fontId="12" fillId="31" borderId="88" xfId="0" applyNumberFormat="1" applyFont="1" applyFill="1" applyBorder="1" applyAlignment="1">
      <alignment horizontal="center" vertical="center"/>
    </xf>
    <xf numFmtId="4" fontId="21" fillId="31" borderId="57" xfId="0" applyNumberFormat="1" applyFont="1" applyFill="1" applyBorder="1" applyAlignment="1">
      <alignment horizontal="right" vertical="center" wrapText="1"/>
    </xf>
    <xf numFmtId="10" fontId="21" fillId="31" borderId="58" xfId="0" applyNumberFormat="1" applyFont="1" applyFill="1" applyBorder="1" applyAlignment="1">
      <alignment horizontal="right" vertical="center" wrapText="1"/>
    </xf>
    <xf numFmtId="2" fontId="11" fillId="30" borderId="59" xfId="0" applyNumberFormat="1" applyFont="1" applyFill="1" applyBorder="1" applyAlignment="1">
      <alignment horizontal="left" vertical="center" wrapText="1"/>
    </xf>
    <xf numFmtId="4" fontId="21" fillId="3" borderId="11" xfId="0" applyNumberFormat="1" applyFont="1" applyFill="1" applyBorder="1" applyAlignment="1">
      <alignment horizontal="right" vertical="center" wrapText="1"/>
    </xf>
    <xf numFmtId="10" fontId="21" fillId="3" borderId="61" xfId="0" applyNumberFormat="1" applyFont="1" applyFill="1" applyBorder="1" applyAlignment="1">
      <alignment horizontal="right" vertical="center" wrapText="1"/>
    </xf>
    <xf numFmtId="4" fontId="3" fillId="0" borderId="70" xfId="0" applyNumberFormat="1" applyFont="1" applyFill="1" applyBorder="1" applyAlignment="1">
      <alignment vertical="center" wrapText="1"/>
    </xf>
    <xf numFmtId="4" fontId="3" fillId="0" borderId="53" xfId="0" applyNumberFormat="1" applyFont="1" applyFill="1" applyBorder="1" applyAlignment="1">
      <alignment vertical="center" wrapText="1"/>
    </xf>
    <xf numFmtId="49" fontId="0" fillId="0" borderId="115" xfId="0" applyNumberFormat="1" applyFill="1" applyBorder="1" applyAlignment="1">
      <alignment horizontal="center" vertical="center"/>
    </xf>
    <xf numFmtId="49" fontId="0" fillId="0" borderId="107" xfId="0" applyNumberFormat="1" applyFill="1" applyBorder="1" applyAlignment="1">
      <alignment horizontal="center" vertical="center"/>
    </xf>
    <xf numFmtId="4" fontId="23" fillId="30" borderId="57" xfId="0" applyNumberFormat="1" applyFont="1" applyFill="1" applyBorder="1" applyAlignment="1">
      <alignment horizontal="right" vertical="center" wrapText="1"/>
    </xf>
    <xf numFmtId="10" fontId="23" fillId="30" borderId="58" xfId="0" applyNumberFormat="1" applyFont="1" applyFill="1" applyBorder="1" applyAlignment="1">
      <alignment horizontal="right" vertical="center" wrapText="1"/>
    </xf>
    <xf numFmtId="0" fontId="6" fillId="0" borderId="45" xfId="0" applyFont="1" applyFill="1" applyBorder="1" applyAlignment="1">
      <alignment horizontal="center" vertical="center"/>
    </xf>
    <xf numFmtId="49" fontId="6" fillId="32" borderId="17" xfId="0" applyNumberFormat="1" applyFont="1" applyFill="1" applyBorder="1" applyAlignment="1">
      <alignment horizontal="center" vertical="center"/>
    </xf>
    <xf numFmtId="4" fontId="26" fillId="32" borderId="18" xfId="0" applyNumberFormat="1" applyFont="1" applyFill="1" applyBorder="1" applyAlignment="1">
      <alignment horizontal="right" vertical="center" wrapText="1"/>
    </xf>
    <xf numFmtId="10" fontId="26" fillId="32" borderId="19" xfId="0" applyNumberFormat="1" applyFont="1" applyFill="1" applyBorder="1" applyAlignment="1">
      <alignment horizontal="right" vertical="center" wrapText="1"/>
    </xf>
    <xf numFmtId="0" fontId="13" fillId="0" borderId="50" xfId="0" applyFont="1" applyFill="1" applyBorder="1" applyAlignment="1">
      <alignment horizontal="center" vertical="center"/>
    </xf>
    <xf numFmtId="49" fontId="13" fillId="33" borderId="31" xfId="0" applyNumberFormat="1" applyFont="1" applyFill="1" applyBorder="1" applyAlignment="1">
      <alignment horizontal="center" vertical="center"/>
    </xf>
    <xf numFmtId="4" fontId="21" fillId="33" borderId="32" xfId="0" applyNumberFormat="1" applyFont="1" applyFill="1" applyBorder="1" applyAlignment="1">
      <alignment horizontal="right" vertical="center" wrapText="1"/>
    </xf>
    <xf numFmtId="10" fontId="21" fillId="33" borderId="33" xfId="0" applyNumberFormat="1" applyFont="1" applyFill="1" applyBorder="1" applyAlignment="1">
      <alignment horizontal="right" vertical="center" wrapText="1"/>
    </xf>
    <xf numFmtId="0" fontId="25" fillId="0" borderId="50" xfId="0" applyFont="1" applyFill="1" applyBorder="1" applyAlignment="1">
      <alignment horizontal="center" vertical="center"/>
    </xf>
    <xf numFmtId="49" fontId="25" fillId="34" borderId="31" xfId="0" applyNumberFormat="1" applyFont="1" applyFill="1" applyBorder="1" applyAlignment="1">
      <alignment horizontal="center" vertical="center"/>
    </xf>
    <xf numFmtId="4" fontId="11" fillId="34" borderId="32" xfId="0" applyNumberFormat="1" applyFont="1" applyFill="1" applyBorder="1" applyAlignment="1">
      <alignment horizontal="right" vertical="center" wrapText="1"/>
    </xf>
    <xf numFmtId="10" fontId="11" fillId="34" borderId="33" xfId="0" applyNumberFormat="1" applyFont="1" applyFill="1" applyBorder="1" applyAlignment="1">
      <alignment horizontal="right" vertical="center" wrapText="1"/>
    </xf>
    <xf numFmtId="0" fontId="0" fillId="0" borderId="50" xfId="0" applyFont="1" applyFill="1" applyBorder="1" applyAlignment="1">
      <alignment horizontal="center" vertical="center"/>
    </xf>
    <xf numFmtId="0" fontId="12" fillId="0" borderId="50" xfId="0" applyFont="1" applyFill="1" applyBorder="1" applyAlignment="1">
      <alignment horizontal="center" vertical="center"/>
    </xf>
    <xf numFmtId="49" fontId="12" fillId="33" borderId="25" xfId="0" applyNumberFormat="1" applyFont="1" applyFill="1" applyBorder="1" applyAlignment="1">
      <alignment horizontal="center" vertical="center"/>
    </xf>
    <xf numFmtId="4" fontId="21" fillId="33" borderId="26" xfId="0" applyNumberFormat="1" applyFont="1" applyFill="1" applyBorder="1" applyAlignment="1">
      <alignment horizontal="right" vertical="center" wrapText="1"/>
    </xf>
    <xf numFmtId="10" fontId="21" fillId="33" borderId="27" xfId="0" applyNumberFormat="1" applyFont="1" applyFill="1" applyBorder="1" applyAlignment="1">
      <alignment horizontal="right" vertical="center" wrapText="1"/>
    </xf>
    <xf numFmtId="4" fontId="3" fillId="0" borderId="13" xfId="0" applyNumberFormat="1" applyFont="1" applyBorder="1" applyAlignment="1">
      <alignment horizontal="right" vertical="center" wrapText="1"/>
    </xf>
    <xf numFmtId="49" fontId="7" fillId="35" borderId="104" xfId="0" applyNumberFormat="1" applyFont="1" applyFill="1" applyBorder="1" applyAlignment="1">
      <alignment horizontal="center" vertical="center"/>
    </xf>
    <xf numFmtId="4" fontId="26" fillId="35" borderId="83" xfId="0" applyNumberFormat="1" applyFont="1" applyFill="1" applyBorder="1" applyAlignment="1">
      <alignment horizontal="right" vertical="center" wrapText="1"/>
    </xf>
    <xf numFmtId="4" fontId="26" fillId="35" borderId="46" xfId="0" applyNumberFormat="1" applyFont="1" applyFill="1" applyBorder="1" applyAlignment="1">
      <alignment horizontal="right" vertical="center" wrapText="1"/>
    </xf>
    <xf numFmtId="4" fontId="26" fillId="35" borderId="47" xfId="0" applyNumberFormat="1" applyFont="1" applyFill="1" applyBorder="1" applyAlignment="1">
      <alignment horizontal="right" vertical="center" wrapText="1"/>
    </xf>
    <xf numFmtId="10" fontId="26" fillId="35" borderId="48" xfId="0" applyNumberFormat="1" applyFont="1" applyFill="1" applyBorder="1" applyAlignment="1">
      <alignment horizontal="right" vertical="center" wrapText="1"/>
    </xf>
    <xf numFmtId="0" fontId="11" fillId="0" borderId="50" xfId="0" applyFont="1" applyFill="1" applyBorder="1" applyAlignment="1">
      <alignment horizontal="center" vertical="center"/>
    </xf>
    <xf numFmtId="49" fontId="12" fillId="36" borderId="85" xfId="0" applyNumberFormat="1" applyFont="1" applyFill="1" applyBorder="1" applyAlignment="1">
      <alignment horizontal="center" vertical="center"/>
    </xf>
    <xf numFmtId="4" fontId="21" fillId="36" borderId="32" xfId="0" applyNumberFormat="1" applyFont="1" applyFill="1" applyBorder="1" applyAlignment="1">
      <alignment horizontal="right" vertical="center" wrapText="1"/>
    </xf>
    <xf numFmtId="10" fontId="21" fillId="36" borderId="33" xfId="0" applyNumberFormat="1" applyFont="1" applyFill="1" applyBorder="1" applyAlignment="1">
      <alignment horizontal="right" vertical="center" wrapText="1"/>
    </xf>
    <xf numFmtId="0" fontId="2" fillId="0" borderId="50" xfId="0" applyFont="1" applyFill="1" applyBorder="1" applyAlignment="1">
      <alignment horizontal="center" vertical="center"/>
    </xf>
    <xf numFmtId="49" fontId="2" fillId="37" borderId="88" xfId="0" applyNumberFormat="1" applyFont="1" applyFill="1" applyBorder="1" applyAlignment="1">
      <alignment horizontal="center" vertical="center"/>
    </xf>
    <xf numFmtId="4" fontId="4" fillId="37" borderId="26" xfId="0" applyNumberFormat="1" applyFont="1" applyFill="1" applyBorder="1" applyAlignment="1">
      <alignment horizontal="right" vertical="center" wrapText="1"/>
    </xf>
    <xf numFmtId="10" fontId="4" fillId="37" borderId="27" xfId="0" applyNumberFormat="1" applyFont="1" applyFill="1" applyBorder="1" applyAlignment="1">
      <alignment horizontal="right" vertical="center" wrapText="1"/>
    </xf>
    <xf numFmtId="49" fontId="12" fillId="36" borderId="88" xfId="0" applyNumberFormat="1" applyFont="1" applyFill="1" applyBorder="1" applyAlignment="1">
      <alignment horizontal="center" vertical="center"/>
    </xf>
    <xf numFmtId="4" fontId="21" fillId="36" borderId="26" xfId="0" applyNumberFormat="1" applyFont="1" applyFill="1" applyBorder="1" applyAlignment="1">
      <alignment horizontal="right" vertical="center" wrapText="1"/>
    </xf>
    <xf numFmtId="10" fontId="21" fillId="36" borderId="27" xfId="0" applyNumberFormat="1" applyFont="1" applyFill="1" applyBorder="1" applyAlignment="1">
      <alignment horizontal="right" vertical="center" wrapText="1"/>
    </xf>
    <xf numFmtId="49" fontId="12" fillId="38" borderId="88" xfId="0" applyNumberFormat="1" applyFont="1" applyFill="1" applyBorder="1" applyAlignment="1">
      <alignment horizontal="center" vertical="center"/>
    </xf>
    <xf numFmtId="4" fontId="21" fillId="38" borderId="26" xfId="0" applyNumberFormat="1" applyFont="1" applyFill="1" applyBorder="1" applyAlignment="1">
      <alignment horizontal="right" vertical="center" wrapText="1"/>
    </xf>
    <xf numFmtId="10" fontId="21" fillId="38" borderId="27" xfId="0" applyNumberFormat="1" applyFont="1" applyFill="1" applyBorder="1" applyAlignment="1">
      <alignment horizontal="right" vertical="center" wrapText="1"/>
    </xf>
    <xf numFmtId="49" fontId="25" fillId="40" borderId="88" xfId="0" applyNumberFormat="1" applyFont="1" applyFill="1" applyBorder="1" applyAlignment="1">
      <alignment horizontal="center" vertical="center"/>
    </xf>
    <xf numFmtId="4" fontId="11" fillId="40" borderId="26" xfId="0" applyNumberFormat="1" applyFont="1" applyFill="1" applyBorder="1" applyAlignment="1">
      <alignment horizontal="right" vertical="center" wrapText="1"/>
    </xf>
    <xf numFmtId="10" fontId="11" fillId="40" borderId="27" xfId="0" applyNumberFormat="1" applyFont="1" applyFill="1" applyBorder="1" applyAlignment="1">
      <alignment horizontal="right" vertical="center" wrapText="1"/>
    </xf>
    <xf numFmtId="4" fontId="3" fillId="0" borderId="37" xfId="0" applyNumberFormat="1" applyFont="1" applyBorder="1" applyAlignment="1">
      <alignment horizontal="right" vertical="center" wrapText="1"/>
    </xf>
    <xf numFmtId="10" fontId="3" fillId="0" borderId="38" xfId="0" applyNumberFormat="1" applyFont="1" applyBorder="1" applyAlignment="1">
      <alignment horizontal="right" vertical="center" wrapText="1"/>
    </xf>
    <xf numFmtId="0" fontId="0" fillId="0" borderId="51" xfId="0" applyFont="1" applyFill="1" applyBorder="1" applyAlignment="1">
      <alignment horizontal="center" vertical="center"/>
    </xf>
    <xf numFmtId="0" fontId="29" fillId="0" borderId="0" xfId="0" applyFont="1"/>
    <xf numFmtId="4" fontId="21" fillId="42" borderId="53" xfId="0" applyNumberFormat="1" applyFont="1" applyFill="1" applyBorder="1" applyAlignment="1">
      <alignment horizontal="right" vertical="center" wrapText="1"/>
    </xf>
    <xf numFmtId="10" fontId="21" fillId="42" borderId="54" xfId="0" applyNumberFormat="1" applyFont="1" applyFill="1" applyBorder="1" applyAlignment="1">
      <alignment horizontal="right" vertical="center" wrapText="1"/>
    </xf>
    <xf numFmtId="4" fontId="11" fillId="43" borderId="53" xfId="0" applyNumberFormat="1" applyFont="1" applyFill="1" applyBorder="1" applyAlignment="1">
      <alignment horizontal="right" vertical="center" wrapText="1"/>
    </xf>
    <xf numFmtId="10" fontId="11" fillId="43" borderId="54" xfId="0" applyNumberFormat="1" applyFont="1" applyFill="1" applyBorder="1" applyAlignment="1">
      <alignment horizontal="right" vertical="center" wrapText="1"/>
    </xf>
    <xf numFmtId="4" fontId="11" fillId="43" borderId="57" xfId="0" applyNumberFormat="1" applyFont="1" applyFill="1" applyBorder="1" applyAlignment="1">
      <alignment horizontal="right" vertical="center" wrapText="1"/>
    </xf>
    <xf numFmtId="10" fontId="11" fillId="43" borderId="58" xfId="0" applyNumberFormat="1" applyFont="1" applyFill="1" applyBorder="1" applyAlignment="1">
      <alignment horizontal="right" vertical="center" wrapText="1"/>
    </xf>
    <xf numFmtId="0" fontId="27" fillId="0" borderId="50" xfId="0" applyFont="1" applyFill="1" applyBorder="1" applyAlignment="1">
      <alignment horizontal="center" vertical="center"/>
    </xf>
    <xf numFmtId="0" fontId="30" fillId="0" borderId="0" xfId="0" applyFont="1"/>
    <xf numFmtId="0" fontId="21" fillId="0" borderId="50" xfId="0" applyFont="1" applyFill="1" applyBorder="1" applyAlignment="1">
      <alignment horizontal="center" vertical="center"/>
    </xf>
    <xf numFmtId="49" fontId="21" fillId="45" borderId="4" xfId="0" applyNumberFormat="1" applyFont="1" applyFill="1" applyBorder="1" applyAlignment="1">
      <alignment horizontal="center" vertical="center" wrapText="1"/>
    </xf>
    <xf numFmtId="49" fontId="21" fillId="45" borderId="5" xfId="0" applyNumberFormat="1" applyFont="1" applyFill="1" applyBorder="1" applyAlignment="1">
      <alignment horizontal="center" vertical="center" wrapText="1"/>
    </xf>
    <xf numFmtId="49" fontId="21" fillId="45" borderId="8" xfId="0" applyNumberFormat="1" applyFont="1" applyFill="1" applyBorder="1" applyAlignment="1">
      <alignment horizontal="center" vertical="center" wrapText="1"/>
    </xf>
    <xf numFmtId="2" fontId="21" fillId="45" borderId="28" xfId="0" applyNumberFormat="1" applyFont="1" applyFill="1" applyBorder="1" applyAlignment="1">
      <alignment horizontal="left" vertical="center" wrapText="1"/>
    </xf>
    <xf numFmtId="4" fontId="21" fillId="45" borderId="7" xfId="0" applyNumberFormat="1" applyFont="1" applyFill="1" applyBorder="1" applyAlignment="1">
      <alignment horizontal="right" vertical="center" wrapText="1"/>
    </xf>
    <xf numFmtId="4" fontId="21" fillId="45" borderId="5" xfId="0" applyNumberFormat="1" applyFont="1" applyFill="1" applyBorder="1" applyAlignment="1">
      <alignment horizontal="right" vertical="center" wrapText="1"/>
    </xf>
    <xf numFmtId="10" fontId="21" fillId="45" borderId="8" xfId="0" applyNumberFormat="1" applyFont="1" applyFill="1" applyBorder="1" applyAlignment="1">
      <alignment horizontal="right" vertical="center" wrapText="1"/>
    </xf>
    <xf numFmtId="0" fontId="21" fillId="0" borderId="0" xfId="0" applyFont="1"/>
    <xf numFmtId="49" fontId="25" fillId="46" borderId="25" xfId="0" applyNumberFormat="1" applyFont="1" applyFill="1" applyBorder="1" applyAlignment="1">
      <alignment horizontal="center" vertical="center"/>
    </xf>
    <xf numFmtId="4" fontId="11" fillId="46" borderId="26" xfId="0" applyNumberFormat="1" applyFont="1" applyFill="1" applyBorder="1" applyAlignment="1">
      <alignment horizontal="right" vertical="center" wrapText="1"/>
    </xf>
    <xf numFmtId="10" fontId="11" fillId="46" borderId="27" xfId="0" applyNumberFormat="1" applyFont="1" applyFill="1" applyBorder="1" applyAlignment="1">
      <alignment horizontal="right" vertical="center" wrapText="1"/>
    </xf>
    <xf numFmtId="10" fontId="3" fillId="0" borderId="38" xfId="0" applyNumberFormat="1" applyFont="1" applyFill="1" applyBorder="1" applyAlignment="1">
      <alignment horizontal="right" vertical="center" wrapText="1"/>
    </xf>
    <xf numFmtId="49" fontId="21" fillId="45" borderId="25" xfId="0" applyNumberFormat="1" applyFont="1" applyFill="1" applyBorder="1" applyAlignment="1">
      <alignment horizontal="center" vertical="center" wrapText="1"/>
    </xf>
    <xf numFmtId="49" fontId="21" fillId="45" borderId="26" xfId="0" applyNumberFormat="1" applyFont="1" applyFill="1" applyBorder="1" applyAlignment="1">
      <alignment horizontal="center" vertical="center" wrapText="1"/>
    </xf>
    <xf numFmtId="49" fontId="21" fillId="45" borderId="27" xfId="0" applyNumberFormat="1" applyFont="1" applyFill="1" applyBorder="1" applyAlignment="1">
      <alignment horizontal="center" vertical="center" wrapText="1"/>
    </xf>
    <xf numFmtId="2" fontId="21" fillId="45" borderId="29" xfId="0" applyNumberFormat="1" applyFont="1" applyFill="1" applyBorder="1" applyAlignment="1">
      <alignment horizontal="left" vertical="center" wrapText="1"/>
    </xf>
    <xf numFmtId="4" fontId="21" fillId="45" borderId="25" xfId="0" applyNumberFormat="1" applyFont="1" applyFill="1" applyBorder="1" applyAlignment="1">
      <alignment horizontal="right" vertical="center" wrapText="1"/>
    </xf>
    <xf numFmtId="4" fontId="21" fillId="45" borderId="30" xfId="0" applyNumberFormat="1" applyFont="1" applyFill="1" applyBorder="1" applyAlignment="1">
      <alignment horizontal="right" vertical="center" wrapText="1"/>
    </xf>
    <xf numFmtId="4" fontId="21" fillId="45" borderId="26" xfId="0" applyNumberFormat="1" applyFont="1" applyFill="1" applyBorder="1" applyAlignment="1">
      <alignment horizontal="right" vertical="center" wrapText="1"/>
    </xf>
    <xf numFmtId="10" fontId="21" fillId="45" borderId="27" xfId="0" applyNumberFormat="1" applyFont="1" applyFill="1" applyBorder="1" applyAlignment="1">
      <alignment horizontal="right" vertical="center" wrapText="1"/>
    </xf>
    <xf numFmtId="10" fontId="3" fillId="0" borderId="14" xfId="0" applyNumberFormat="1" applyFont="1" applyFill="1" applyBorder="1" applyAlignment="1">
      <alignment horizontal="right" vertical="center" wrapText="1"/>
    </xf>
    <xf numFmtId="0" fontId="14" fillId="0" borderId="50" xfId="0" applyFont="1" applyFill="1" applyBorder="1" applyAlignment="1">
      <alignment horizontal="center" vertical="center"/>
    </xf>
    <xf numFmtId="49" fontId="31" fillId="48" borderId="85" xfId="0" applyNumberFormat="1" applyFont="1" applyFill="1" applyBorder="1" applyAlignment="1">
      <alignment horizontal="center" vertical="center"/>
    </xf>
    <xf numFmtId="0" fontId="14" fillId="0" borderId="0" xfId="0" applyFont="1"/>
    <xf numFmtId="49" fontId="2" fillId="49" borderId="88" xfId="0" applyNumberFormat="1" applyFont="1" applyFill="1" applyBorder="1" applyAlignment="1">
      <alignment horizontal="center" vertical="center"/>
    </xf>
    <xf numFmtId="4" fontId="4" fillId="49" borderId="57" xfId="0" applyNumberFormat="1" applyFont="1" applyFill="1" applyBorder="1" applyAlignment="1">
      <alignment horizontal="right" vertical="center" wrapText="1"/>
    </xf>
    <xf numFmtId="10" fontId="4" fillId="49" borderId="58" xfId="0" applyNumberFormat="1" applyFont="1" applyFill="1" applyBorder="1" applyAlignment="1">
      <alignment horizontal="right" vertical="center" wrapText="1"/>
    </xf>
    <xf numFmtId="49" fontId="13" fillId="50" borderId="88" xfId="0" applyNumberFormat="1" applyFont="1" applyFill="1" applyBorder="1" applyAlignment="1">
      <alignment horizontal="center" vertical="center"/>
    </xf>
    <xf numFmtId="4" fontId="21" fillId="50" borderId="57" xfId="0" applyNumberFormat="1" applyFont="1" applyFill="1" applyBorder="1" applyAlignment="1">
      <alignment horizontal="right" vertical="center" wrapText="1"/>
    </xf>
    <xf numFmtId="10" fontId="21" fillId="50" borderId="58" xfId="0" applyNumberFormat="1" applyFont="1" applyFill="1" applyBorder="1" applyAlignment="1">
      <alignment horizontal="right" vertical="center" wrapText="1"/>
    </xf>
    <xf numFmtId="49" fontId="25" fillId="51" borderId="88" xfId="0" applyNumberFormat="1" applyFont="1" applyFill="1" applyBorder="1" applyAlignment="1">
      <alignment horizontal="center" vertical="center"/>
    </xf>
    <xf numFmtId="4" fontId="11" fillId="51" borderId="57" xfId="0" applyNumberFormat="1" applyFont="1" applyFill="1" applyBorder="1" applyAlignment="1">
      <alignment horizontal="right" vertical="center" wrapText="1"/>
    </xf>
    <xf numFmtId="10" fontId="11" fillId="51" borderId="58" xfId="0" applyNumberFormat="1" applyFont="1" applyFill="1" applyBorder="1" applyAlignment="1">
      <alignment horizontal="right" vertical="center" wrapText="1"/>
    </xf>
    <xf numFmtId="49" fontId="12" fillId="52" borderId="88" xfId="0" applyNumberFormat="1" applyFont="1" applyFill="1" applyBorder="1" applyAlignment="1">
      <alignment horizontal="center" vertical="center"/>
    </xf>
    <xf numFmtId="4" fontId="21" fillId="52" borderId="57" xfId="0" applyNumberFormat="1" applyFont="1" applyFill="1" applyBorder="1" applyAlignment="1">
      <alignment horizontal="right" vertical="center" wrapText="1"/>
    </xf>
    <xf numFmtId="10" fontId="21" fillId="52" borderId="58" xfId="0" applyNumberFormat="1" applyFont="1" applyFill="1" applyBorder="1" applyAlignment="1">
      <alignment horizontal="right" vertical="center" wrapText="1"/>
    </xf>
    <xf numFmtId="49" fontId="0" fillId="0" borderId="121" xfId="0" applyNumberFormat="1" applyFont="1" applyFill="1" applyBorder="1" applyAlignment="1">
      <alignment horizontal="center" vertical="center"/>
    </xf>
    <xf numFmtId="4" fontId="3" fillId="0" borderId="122" xfId="0" applyNumberFormat="1" applyFont="1" applyFill="1" applyBorder="1" applyAlignment="1">
      <alignment horizontal="right" vertical="center" wrapText="1"/>
    </xf>
    <xf numFmtId="10" fontId="3" fillId="0" borderId="123" xfId="0" applyNumberFormat="1" applyFont="1" applyFill="1" applyBorder="1" applyAlignment="1">
      <alignment horizontal="right" vertical="center" wrapText="1"/>
    </xf>
    <xf numFmtId="49" fontId="8" fillId="53" borderId="78" xfId="0" applyNumberFormat="1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49" fontId="20" fillId="55" borderId="85" xfId="0" applyNumberFormat="1" applyFont="1" applyFill="1" applyBorder="1" applyAlignment="1">
      <alignment horizontal="center" vertical="center"/>
    </xf>
    <xf numFmtId="49" fontId="25" fillId="56" borderId="85" xfId="0" applyNumberFormat="1" applyFont="1" applyFill="1" applyBorder="1" applyAlignment="1">
      <alignment horizontal="center" vertical="center"/>
    </xf>
    <xf numFmtId="4" fontId="11" fillId="56" borderId="32" xfId="0" applyNumberFormat="1" applyFont="1" applyFill="1" applyBorder="1" applyAlignment="1">
      <alignment horizontal="right" vertical="center" wrapText="1"/>
    </xf>
    <xf numFmtId="10" fontId="11" fillId="56" borderId="33" xfId="0" applyNumberFormat="1" applyFont="1" applyFill="1" applyBorder="1" applyAlignment="1">
      <alignment horizontal="right" vertical="center" wrapText="1"/>
    </xf>
    <xf numFmtId="49" fontId="0" fillId="0" borderId="115" xfId="0" applyNumberFormat="1" applyFont="1" applyFill="1" applyBorder="1" applyAlignment="1">
      <alignment horizontal="center" vertical="center"/>
    </xf>
    <xf numFmtId="49" fontId="25" fillId="56" borderId="88" xfId="0" applyNumberFormat="1" applyFont="1" applyFill="1" applyBorder="1" applyAlignment="1">
      <alignment horizontal="center" vertical="center"/>
    </xf>
    <xf numFmtId="4" fontId="11" fillId="56" borderId="26" xfId="0" applyNumberFormat="1" applyFont="1" applyFill="1" applyBorder="1" applyAlignment="1">
      <alignment horizontal="right" vertical="center" wrapText="1"/>
    </xf>
    <xf numFmtId="10" fontId="11" fillId="56" borderId="27" xfId="0" applyNumberFormat="1" applyFont="1" applyFill="1" applyBorder="1" applyAlignment="1">
      <alignment horizontal="right" vertical="center" wrapText="1"/>
    </xf>
    <xf numFmtId="49" fontId="8" fillId="57" borderId="17" xfId="0" applyNumberFormat="1" applyFont="1" applyFill="1" applyBorder="1" applyAlignment="1">
      <alignment horizontal="center" vertical="center"/>
    </xf>
    <xf numFmtId="49" fontId="21" fillId="58" borderId="4" xfId="0" applyNumberFormat="1" applyFont="1" applyFill="1" applyBorder="1" applyAlignment="1">
      <alignment horizontal="center" vertical="center"/>
    </xf>
    <xf numFmtId="49" fontId="21" fillId="58" borderId="5" xfId="0" applyNumberFormat="1" applyFont="1" applyFill="1" applyBorder="1" applyAlignment="1">
      <alignment horizontal="center" vertical="center"/>
    </xf>
    <xf numFmtId="49" fontId="21" fillId="58" borderId="8" xfId="0" applyNumberFormat="1" applyFont="1" applyFill="1" applyBorder="1" applyAlignment="1">
      <alignment horizontal="center" vertical="center"/>
    </xf>
    <xf numFmtId="2" fontId="21" fillId="58" borderId="28" xfId="0" applyNumberFormat="1" applyFont="1" applyFill="1" applyBorder="1" applyAlignment="1">
      <alignment horizontal="left" vertical="center" wrapText="1"/>
    </xf>
    <xf numFmtId="4" fontId="21" fillId="58" borderId="7" xfId="0" applyNumberFormat="1" applyFont="1" applyFill="1" applyBorder="1" applyAlignment="1">
      <alignment horizontal="right" vertical="center" wrapText="1"/>
    </xf>
    <xf numFmtId="4" fontId="21" fillId="58" borderId="5" xfId="0" applyNumberFormat="1" applyFont="1" applyFill="1" applyBorder="1" applyAlignment="1">
      <alignment horizontal="right" vertical="center" wrapText="1"/>
    </xf>
    <xf numFmtId="10" fontId="21" fillId="58" borderId="8" xfId="0" applyNumberFormat="1" applyFont="1" applyFill="1" applyBorder="1" applyAlignment="1">
      <alignment horizontal="right" vertical="center" wrapText="1"/>
    </xf>
    <xf numFmtId="49" fontId="25" fillId="59" borderId="31" xfId="0" applyNumberFormat="1" applyFont="1" applyFill="1" applyBorder="1" applyAlignment="1">
      <alignment horizontal="center" vertical="center"/>
    </xf>
    <xf numFmtId="4" fontId="11" fillId="59" borderId="32" xfId="0" applyNumberFormat="1" applyFont="1" applyFill="1" applyBorder="1" applyAlignment="1">
      <alignment horizontal="right" vertical="center" wrapText="1"/>
    </xf>
    <xf numFmtId="10" fontId="11" fillId="59" borderId="33" xfId="0" applyNumberFormat="1" applyFont="1" applyFill="1" applyBorder="1" applyAlignment="1">
      <alignment horizontal="right" vertical="center" wrapText="1"/>
    </xf>
    <xf numFmtId="49" fontId="25" fillId="59" borderId="25" xfId="0" applyNumberFormat="1" applyFont="1" applyFill="1" applyBorder="1" applyAlignment="1">
      <alignment horizontal="center" vertical="center"/>
    </xf>
    <xf numFmtId="4" fontId="11" fillId="59" borderId="26" xfId="0" applyNumberFormat="1" applyFont="1" applyFill="1" applyBorder="1" applyAlignment="1">
      <alignment horizontal="right" vertical="center" wrapText="1"/>
    </xf>
    <xf numFmtId="10" fontId="11" fillId="59" borderId="27" xfId="0" applyNumberFormat="1" applyFont="1" applyFill="1" applyBorder="1" applyAlignment="1">
      <alignment horizontal="right" vertical="center" wrapText="1"/>
    </xf>
    <xf numFmtId="0" fontId="27" fillId="0" borderId="15" xfId="0" applyFont="1" applyFill="1" applyBorder="1" applyAlignment="1">
      <alignment horizontal="center" vertical="center"/>
    </xf>
    <xf numFmtId="0" fontId="8" fillId="0" borderId="125" xfId="0" applyFont="1" applyFill="1" applyBorder="1" applyAlignment="1">
      <alignment horizontal="center" vertical="center"/>
    </xf>
    <xf numFmtId="0" fontId="8" fillId="60" borderId="20" xfId="0" applyFont="1" applyFill="1" applyBorder="1"/>
    <xf numFmtId="49" fontId="8" fillId="60" borderId="102" xfId="0" applyNumberFormat="1" applyFont="1" applyFill="1" applyBorder="1" applyAlignment="1">
      <alignment horizontal="center" vertical="center"/>
    </xf>
    <xf numFmtId="0" fontId="8" fillId="0" borderId="0" xfId="0" applyFont="1"/>
    <xf numFmtId="0" fontId="0" fillId="0" borderId="0" xfId="0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left" vertical="center" wrapText="1"/>
    </xf>
    <xf numFmtId="4" fontId="0" fillId="0" borderId="0" xfId="0" applyNumberFormat="1" applyAlignment="1"/>
    <xf numFmtId="10" fontId="3" fillId="0" borderId="0" xfId="0" applyNumberFormat="1" applyFont="1" applyAlignment="1"/>
    <xf numFmtId="4" fontId="0" fillId="0" borderId="0" xfId="0" applyNumberFormat="1"/>
    <xf numFmtId="2" fontId="11" fillId="0" borderId="0" xfId="0" applyNumberFormat="1" applyFont="1" applyFill="1" applyBorder="1" applyAlignment="1">
      <alignment horizontal="right" vertical="center" wrapText="1"/>
    </xf>
    <xf numFmtId="4" fontId="25" fillId="0" borderId="4" xfId="0" applyNumberFormat="1" applyFont="1" applyBorder="1" applyAlignment="1">
      <alignment horizontal="right"/>
    </xf>
    <xf numFmtId="4" fontId="0" fillId="0" borderId="5" xfId="0" applyNumberFormat="1" applyFill="1" applyBorder="1" applyAlignment="1"/>
    <xf numFmtId="10" fontId="3" fillId="0" borderId="8" xfId="0" applyNumberFormat="1" applyFont="1" applyBorder="1" applyAlignment="1">
      <alignment horizontal="right"/>
    </xf>
    <xf numFmtId="4" fontId="25" fillId="0" borderId="31" xfId="0" applyNumberFormat="1" applyFont="1" applyBorder="1" applyAlignment="1">
      <alignment horizontal="right"/>
    </xf>
    <xf numFmtId="4" fontId="0" fillId="0" borderId="32" xfId="0" applyNumberFormat="1" applyFill="1" applyBorder="1" applyAlignment="1"/>
    <xf numFmtId="10" fontId="3" fillId="0" borderId="27" xfId="0" applyNumberFormat="1" applyFont="1" applyBorder="1" applyAlignment="1">
      <alignment horizontal="right"/>
    </xf>
    <xf numFmtId="4" fontId="25" fillId="0" borderId="25" xfId="0" applyNumberFormat="1" applyFont="1" applyBorder="1" applyAlignment="1">
      <alignment horizontal="right"/>
    </xf>
    <xf numFmtId="4" fontId="0" fillId="0" borderId="26" xfId="0" applyNumberFormat="1" applyFill="1" applyBorder="1" applyAlignment="1"/>
    <xf numFmtId="10" fontId="3" fillId="0" borderId="33" xfId="0" applyNumberFormat="1" applyFont="1" applyBorder="1" applyAlignment="1">
      <alignment horizontal="right"/>
    </xf>
    <xf numFmtId="4" fontId="25" fillId="0" borderId="12" xfId="0" applyNumberFormat="1" applyFont="1" applyBorder="1" applyAlignment="1">
      <alignment horizontal="right"/>
    </xf>
    <xf numFmtId="4" fontId="0" fillId="0" borderId="13" xfId="0" applyNumberFormat="1" applyFill="1" applyBorder="1" applyAlignment="1"/>
    <xf numFmtId="10" fontId="3" fillId="0" borderId="14" xfId="0" applyNumberFormat="1" applyFont="1" applyBorder="1" applyAlignment="1">
      <alignment horizontal="right"/>
    </xf>
    <xf numFmtId="4" fontId="0" fillId="0" borderId="0" xfId="0" applyNumberFormat="1" applyFill="1" applyAlignment="1"/>
    <xf numFmtId="4" fontId="0" fillId="0" borderId="0" xfId="0" applyNumberFormat="1" applyBorder="1" applyAlignment="1"/>
    <xf numFmtId="4" fontId="0" fillId="0" borderId="0" xfId="0" applyNumberFormat="1" applyFill="1" applyBorder="1" applyAlignment="1"/>
    <xf numFmtId="10" fontId="3" fillId="0" borderId="26" xfId="0" applyNumberFormat="1" applyFont="1" applyFill="1" applyBorder="1" applyAlignment="1">
      <alignment horizontal="right" vertical="center" wrapText="1"/>
    </xf>
    <xf numFmtId="2" fontId="0" fillId="0" borderId="0" xfId="0" applyNumberFormat="1" applyAlignment="1">
      <alignment horizontal="right" vertical="center" wrapText="1"/>
    </xf>
    <xf numFmtId="164" fontId="0" fillId="0" borderId="0" xfId="0" applyNumberFormat="1" applyBorder="1" applyAlignment="1"/>
    <xf numFmtId="164" fontId="0" fillId="0" borderId="0" xfId="0" applyNumberFormat="1" applyFill="1" applyBorder="1" applyAlignment="1"/>
    <xf numFmtId="10" fontId="0" fillId="0" borderId="0" xfId="0" applyNumberFormat="1" applyAlignment="1"/>
    <xf numFmtId="10" fontId="0" fillId="0" borderId="26" xfId="0" applyNumberFormat="1" applyBorder="1" applyAlignment="1"/>
    <xf numFmtId="10" fontId="3" fillId="0" borderId="26" xfId="0" applyNumberFormat="1" applyFont="1" applyBorder="1" applyAlignment="1"/>
    <xf numFmtId="2" fontId="27" fillId="0" borderId="0" xfId="0" applyNumberFormat="1" applyFont="1" applyFill="1" applyBorder="1" applyAlignment="1">
      <alignment horizontal="left" vertical="center" wrapText="1"/>
    </xf>
    <xf numFmtId="4" fontId="0" fillId="61" borderId="0" xfId="0" applyNumberFormat="1" applyFill="1" applyAlignment="1"/>
    <xf numFmtId="4" fontId="0" fillId="27" borderId="0" xfId="0" applyNumberFormat="1" applyFill="1" applyBorder="1" applyAlignment="1"/>
    <xf numFmtId="4" fontId="0" fillId="62" borderId="0" xfId="0" applyNumberFormat="1" applyFill="1" applyAlignment="1"/>
    <xf numFmtId="10" fontId="3" fillId="0" borderId="0" xfId="0" applyNumberFormat="1" applyFont="1" applyFill="1" applyAlignment="1"/>
    <xf numFmtId="4" fontId="0" fillId="27" borderId="0" xfId="0" applyNumberFormat="1" applyFill="1"/>
    <xf numFmtId="0" fontId="0" fillId="0" borderId="0" xfId="0" applyFill="1"/>
    <xf numFmtId="4" fontId="0" fillId="0" borderId="0" xfId="0" applyNumberFormat="1" applyFill="1"/>
    <xf numFmtId="49" fontId="7" fillId="0" borderId="0" xfId="0" applyNumberFormat="1" applyFont="1" applyFill="1" applyAlignment="1">
      <alignment horizontal="left" vertical="center"/>
    </xf>
    <xf numFmtId="0" fontId="26" fillId="0" borderId="0" xfId="0" applyFont="1" applyFill="1"/>
    <xf numFmtId="49" fontId="7" fillId="0" borderId="0" xfId="0" applyNumberFormat="1" applyFont="1" applyFill="1" applyAlignment="1">
      <alignment horizontal="center" vertical="center"/>
    </xf>
    <xf numFmtId="2" fontId="7" fillId="0" borderId="0" xfId="0" applyNumberFormat="1" applyFont="1" applyAlignment="1">
      <alignment horizontal="left" vertical="center" wrapText="1"/>
    </xf>
    <xf numFmtId="4" fontId="7" fillId="0" borderId="0" xfId="0" applyNumberFormat="1" applyFont="1" applyFill="1" applyAlignment="1"/>
    <xf numFmtId="4" fontId="7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/>
    <xf numFmtId="10" fontId="26" fillId="0" borderId="0" xfId="0" applyNumberFormat="1" applyFont="1" applyAlignment="1">
      <alignment horizontal="right"/>
    </xf>
    <xf numFmtId="4" fontId="2" fillId="0" borderId="0" xfId="0" applyNumberFormat="1" applyFont="1" applyAlignment="1"/>
    <xf numFmtId="4" fontId="2" fillId="0" borderId="0" xfId="0" applyNumberFormat="1" applyFont="1" applyFill="1" applyAlignment="1"/>
    <xf numFmtId="10" fontId="3" fillId="0" borderId="0" xfId="0" applyNumberFormat="1" applyFont="1"/>
    <xf numFmtId="0" fontId="7" fillId="0" borderId="16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4" fontId="11" fillId="89" borderId="5" xfId="0" applyNumberFormat="1" applyFont="1" applyFill="1" applyBorder="1" applyAlignment="1">
      <alignment horizontal="right" vertical="center" wrapText="1"/>
    </xf>
    <xf numFmtId="4" fontId="11" fillId="89" borderId="26" xfId="0" applyNumberFormat="1" applyFont="1" applyFill="1" applyBorder="1" applyAlignment="1">
      <alignment horizontal="right" vertical="center" wrapText="1"/>
    </xf>
    <xf numFmtId="4" fontId="11" fillId="89" borderId="23" xfId="0" applyNumberFormat="1" applyFont="1" applyFill="1" applyBorder="1" applyAlignment="1">
      <alignment horizontal="right" vertical="center" wrapText="1"/>
    </xf>
    <xf numFmtId="4" fontId="11" fillId="86" borderId="5" xfId="0" applyNumberFormat="1" applyFont="1" applyFill="1" applyBorder="1" applyAlignment="1">
      <alignment horizontal="right" vertical="center" wrapText="1"/>
    </xf>
    <xf numFmtId="4" fontId="11" fillId="86" borderId="26" xfId="0" applyNumberFormat="1" applyFont="1" applyFill="1" applyBorder="1" applyAlignment="1">
      <alignment horizontal="right" vertical="center" wrapText="1"/>
    </xf>
    <xf numFmtId="4" fontId="11" fillId="86" borderId="23" xfId="0" applyNumberFormat="1" applyFont="1" applyFill="1" applyBorder="1" applyAlignment="1">
      <alignment horizontal="right" vertical="center" wrapText="1"/>
    </xf>
    <xf numFmtId="4" fontId="11" fillId="85" borderId="5" xfId="0" applyNumberFormat="1" applyFont="1" applyFill="1" applyBorder="1" applyAlignment="1">
      <alignment horizontal="right" vertical="center" wrapText="1"/>
    </xf>
    <xf numFmtId="4" fontId="11" fillId="85" borderId="26" xfId="0" applyNumberFormat="1" applyFont="1" applyFill="1" applyBorder="1" applyAlignment="1">
      <alignment horizontal="right" vertical="center" wrapText="1"/>
    </xf>
    <xf numFmtId="4" fontId="11" fillId="85" borderId="23" xfId="0" applyNumberFormat="1" applyFont="1" applyFill="1" applyBorder="1" applyAlignment="1">
      <alignment horizontal="right" vertical="center" wrapText="1"/>
    </xf>
    <xf numFmtId="0" fontId="26" fillId="0" borderId="45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4" fontId="11" fillId="84" borderId="5" xfId="0" applyNumberFormat="1" applyFont="1" applyFill="1" applyBorder="1" applyAlignment="1">
      <alignment horizontal="right" vertical="center" wrapText="1"/>
    </xf>
    <xf numFmtId="4" fontId="11" fillId="84" borderId="26" xfId="0" applyNumberFormat="1" applyFont="1" applyFill="1" applyBorder="1" applyAlignment="1">
      <alignment horizontal="right" vertical="center" wrapText="1"/>
    </xf>
    <xf numFmtId="4" fontId="11" fillId="84" borderId="23" xfId="0" applyNumberFormat="1" applyFont="1" applyFill="1" applyBorder="1" applyAlignment="1">
      <alignment horizontal="right" vertical="center" wrapText="1"/>
    </xf>
    <xf numFmtId="4" fontId="11" fillId="90" borderId="32" xfId="0" applyNumberFormat="1" applyFont="1" applyFill="1" applyBorder="1" applyAlignment="1">
      <alignment horizontal="right" vertical="center" wrapText="1"/>
    </xf>
    <xf numFmtId="4" fontId="11" fillId="90" borderId="26" xfId="0" applyNumberFormat="1" applyFont="1" applyFill="1" applyBorder="1" applyAlignment="1">
      <alignment horizontal="right" vertical="center" wrapText="1"/>
    </xf>
    <xf numFmtId="4" fontId="11" fillId="90" borderId="23" xfId="0" applyNumberFormat="1" applyFont="1" applyFill="1" applyBorder="1" applyAlignment="1">
      <alignment horizontal="right" vertical="center" wrapText="1"/>
    </xf>
    <xf numFmtId="4" fontId="3" fillId="85" borderId="26" xfId="0" applyNumberFormat="1" applyFont="1" applyFill="1" applyBorder="1" applyAlignment="1">
      <alignment horizontal="right" vertical="center" wrapText="1"/>
    </xf>
    <xf numFmtId="4" fontId="11" fillId="90" borderId="5" xfId="0" applyNumberFormat="1" applyFont="1" applyFill="1" applyBorder="1" applyAlignment="1">
      <alignment horizontal="right" vertical="center" wrapText="1"/>
    </xf>
    <xf numFmtId="4" fontId="11" fillId="88" borderId="5" xfId="0" applyNumberFormat="1" applyFont="1" applyFill="1" applyBorder="1" applyAlignment="1">
      <alignment horizontal="right" vertical="center" wrapText="1"/>
    </xf>
    <xf numFmtId="4" fontId="11" fillId="88" borderId="26" xfId="0" applyNumberFormat="1" applyFont="1" applyFill="1" applyBorder="1" applyAlignment="1">
      <alignment horizontal="right" vertical="center" wrapText="1"/>
    </xf>
    <xf numFmtId="4" fontId="11" fillId="88" borderId="23" xfId="0" applyNumberFormat="1" applyFont="1" applyFill="1" applyBorder="1" applyAlignment="1">
      <alignment horizontal="right" vertical="center" wrapText="1"/>
    </xf>
    <xf numFmtId="4" fontId="26" fillId="17" borderId="18" xfId="0" applyNumberFormat="1" applyFont="1" applyFill="1" applyBorder="1" applyAlignment="1">
      <alignment horizontal="right" vertical="center" wrapText="1"/>
    </xf>
    <xf numFmtId="10" fontId="26" fillId="17" borderId="19" xfId="0" applyNumberFormat="1" applyFont="1" applyFill="1" applyBorder="1" applyAlignment="1">
      <alignment horizontal="right" vertical="center" wrapText="1"/>
    </xf>
    <xf numFmtId="49" fontId="0" fillId="91" borderId="88" xfId="0" applyNumberFormat="1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top" wrapText="1"/>
    </xf>
    <xf numFmtId="49" fontId="11" fillId="0" borderId="40" xfId="0" applyNumberFormat="1" applyFont="1" applyFill="1" applyBorder="1" applyAlignment="1">
      <alignment horizontal="center" vertical="center" wrapText="1"/>
    </xf>
    <xf numFmtId="49" fontId="11" fillId="0" borderId="41" xfId="0" applyNumberFormat="1" applyFont="1" applyFill="1" applyBorder="1" applyAlignment="1">
      <alignment horizontal="center" vertical="center" wrapText="1"/>
    </xf>
    <xf numFmtId="49" fontId="11" fillId="0" borderId="42" xfId="0" applyNumberFormat="1" applyFont="1" applyFill="1" applyBorder="1" applyAlignment="1">
      <alignment horizontal="center" vertical="center" wrapText="1"/>
    </xf>
    <xf numFmtId="2" fontId="11" fillId="0" borderId="50" xfId="0" applyNumberFormat="1" applyFont="1" applyFill="1" applyBorder="1" applyAlignment="1">
      <alignment horizontal="right" vertical="center" wrapText="1"/>
    </xf>
    <xf numFmtId="4" fontId="11" fillId="0" borderId="40" xfId="0" applyNumberFormat="1" applyFont="1" applyFill="1" applyBorder="1" applyAlignment="1">
      <alignment horizontal="right" vertical="center" wrapText="1"/>
    </xf>
    <xf numFmtId="4" fontId="11" fillId="0" borderId="111" xfId="0" applyNumberFormat="1" applyFont="1" applyFill="1" applyBorder="1" applyAlignment="1">
      <alignment horizontal="right" vertical="center" wrapText="1"/>
    </xf>
    <xf numFmtId="4" fontId="11" fillId="90" borderId="41" xfId="0" applyNumberFormat="1" applyFont="1" applyFill="1" applyBorder="1" applyAlignment="1">
      <alignment horizontal="right" vertical="center" wrapText="1"/>
    </xf>
    <xf numFmtId="4" fontId="11" fillId="0" borderId="41" xfId="0" applyNumberFormat="1" applyFont="1" applyFill="1" applyBorder="1" applyAlignment="1">
      <alignment horizontal="right" vertical="center" wrapText="1"/>
    </xf>
    <xf numFmtId="10" fontId="11" fillId="0" borderId="42" xfId="0" applyNumberFormat="1" applyFont="1" applyFill="1" applyBorder="1" applyAlignment="1">
      <alignment horizontal="right" vertical="center" wrapText="1"/>
    </xf>
    <xf numFmtId="4" fontId="21" fillId="29" borderId="107" xfId="0" applyNumberFormat="1" applyFont="1" applyFill="1" applyBorder="1" applyAlignment="1">
      <alignment horizontal="right" vertical="center" wrapText="1"/>
    </xf>
    <xf numFmtId="4" fontId="21" fillId="29" borderId="69" xfId="0" applyNumberFormat="1" applyFont="1" applyFill="1" applyBorder="1" applyAlignment="1">
      <alignment horizontal="right" vertical="center" wrapText="1"/>
    </xf>
    <xf numFmtId="4" fontId="21" fillId="29" borderId="70" xfId="0" applyNumberFormat="1" applyFont="1" applyFill="1" applyBorder="1" applyAlignment="1">
      <alignment horizontal="right" vertical="center" wrapText="1"/>
    </xf>
    <xf numFmtId="10" fontId="21" fillId="29" borderId="71" xfId="0" applyNumberFormat="1" applyFont="1" applyFill="1" applyBorder="1" applyAlignment="1">
      <alignment horizontal="right" vertical="center" wrapText="1"/>
    </xf>
    <xf numFmtId="0" fontId="6" fillId="0" borderId="50" xfId="0" applyFont="1" applyFill="1" applyBorder="1" applyAlignment="1">
      <alignment horizontal="center" vertical="top" wrapText="1"/>
    </xf>
    <xf numFmtId="49" fontId="13" fillId="15" borderId="95" xfId="0" applyNumberFormat="1" applyFont="1" applyFill="1" applyBorder="1" applyAlignment="1">
      <alignment horizontal="center" vertical="center"/>
    </xf>
    <xf numFmtId="49" fontId="3" fillId="0" borderId="25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/>
    </xf>
    <xf numFmtId="4" fontId="3" fillId="0" borderId="39" xfId="0" applyNumberFormat="1" applyFont="1" applyFill="1" applyBorder="1" applyAlignment="1">
      <alignment horizontal="right"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" fontId="3" fillId="0" borderId="44" xfId="0" applyNumberFormat="1" applyFont="1" applyFill="1" applyBorder="1" applyAlignment="1">
      <alignment horizontal="right" vertical="center" wrapText="1"/>
    </xf>
    <xf numFmtId="49" fontId="3" fillId="0" borderId="56" xfId="0" applyNumberFormat="1" applyFont="1" applyFill="1" applyBorder="1" applyAlignment="1">
      <alignment horizontal="center" vertical="center"/>
    </xf>
    <xf numFmtId="4" fontId="3" fillId="0" borderId="35" xfId="0" applyNumberFormat="1" applyFont="1" applyFill="1" applyBorder="1" applyAlignment="1">
      <alignment horizontal="right" vertical="center" wrapText="1"/>
    </xf>
    <xf numFmtId="49" fontId="3" fillId="0" borderId="57" xfId="0" applyNumberFormat="1" applyFont="1" applyFill="1" applyBorder="1" applyAlignment="1">
      <alignment horizontal="center" vertical="center"/>
    </xf>
    <xf numFmtId="49" fontId="3" fillId="0" borderId="58" xfId="0" applyNumberFormat="1" applyFont="1" applyFill="1" applyBorder="1" applyAlignment="1">
      <alignment horizontal="center" vertical="center"/>
    </xf>
    <xf numFmtId="2" fontId="4" fillId="0" borderId="59" xfId="0" applyNumberFormat="1" applyFont="1" applyFill="1" applyBorder="1" applyAlignment="1">
      <alignment horizontal="left" vertical="center" wrapText="1"/>
    </xf>
    <xf numFmtId="49" fontId="3" fillId="0" borderId="88" xfId="0" applyNumberFormat="1" applyFont="1" applyFill="1" applyBorder="1" applyAlignment="1">
      <alignment horizontal="center" vertical="center"/>
    </xf>
    <xf numFmtId="2" fontId="4" fillId="0" borderId="89" xfId="0" applyNumberFormat="1" applyFont="1" applyFill="1" applyBorder="1" applyAlignment="1">
      <alignment horizontal="left" vertical="center" wrapText="1"/>
    </xf>
    <xf numFmtId="2" fontId="4" fillId="0" borderId="89" xfId="0" applyNumberFormat="1" applyFont="1" applyFill="1" applyBorder="1" applyAlignment="1">
      <alignment horizontal="right" vertical="center" wrapText="1"/>
    </xf>
    <xf numFmtId="2" fontId="3" fillId="0" borderId="89" xfId="0" applyNumberFormat="1" applyFont="1" applyFill="1" applyBorder="1" applyAlignment="1">
      <alignment horizontal="left" vertical="center" wrapText="1"/>
    </xf>
    <xf numFmtId="4" fontId="3" fillId="0" borderId="66" xfId="0" applyNumberFormat="1" applyFont="1" applyFill="1" applyBorder="1" applyAlignment="1">
      <alignment vertical="center" wrapText="1"/>
    </xf>
    <xf numFmtId="4" fontId="3" fillId="0" borderId="63" xfId="0" applyNumberFormat="1" applyFont="1" applyFill="1" applyBorder="1" applyAlignment="1">
      <alignment vertical="center" wrapText="1"/>
    </xf>
    <xf numFmtId="4" fontId="3" fillId="0" borderId="112" xfId="0" applyNumberFormat="1" applyFont="1" applyFill="1" applyBorder="1" applyAlignment="1">
      <alignment horizontal="right" vertical="center" wrapText="1"/>
    </xf>
    <xf numFmtId="2" fontId="4" fillId="0" borderId="50" xfId="0" applyNumberFormat="1" applyFont="1" applyFill="1" applyBorder="1" applyAlignment="1">
      <alignment vertical="center" wrapText="1"/>
    </xf>
    <xf numFmtId="2" fontId="23" fillId="0" borderId="59" xfId="0" applyNumberFormat="1" applyFont="1" applyFill="1" applyBorder="1" applyAlignment="1">
      <alignment horizontal="right" vertical="center" wrapText="1"/>
    </xf>
    <xf numFmtId="2" fontId="23" fillId="0" borderId="59" xfId="0" applyNumberFormat="1" applyFont="1" applyFill="1" applyBorder="1" applyAlignment="1">
      <alignment horizontal="left" vertical="center" wrapText="1"/>
    </xf>
    <xf numFmtId="2" fontId="23" fillId="0" borderId="55" xfId="0" applyNumberFormat="1" applyFont="1" applyFill="1" applyBorder="1" applyAlignment="1">
      <alignment horizontal="right" vertical="center" wrapText="1"/>
    </xf>
    <xf numFmtId="4" fontId="3" fillId="0" borderId="52" xfId="0" applyNumberFormat="1" applyFont="1" applyFill="1" applyBorder="1" applyAlignment="1">
      <alignment horizontal="right" vertical="center" wrapText="1"/>
    </xf>
    <xf numFmtId="49" fontId="3" fillId="0" borderId="98" xfId="0" applyNumberFormat="1" applyFont="1" applyFill="1" applyBorder="1" applyAlignment="1">
      <alignment horizontal="center" vertical="center"/>
    </xf>
    <xf numFmtId="49" fontId="3" fillId="0" borderId="114" xfId="0" applyNumberFormat="1" applyFont="1" applyFill="1" applyBorder="1" applyAlignment="1">
      <alignment horizontal="center" vertical="center"/>
    </xf>
    <xf numFmtId="49" fontId="3" fillId="0" borderId="70" xfId="0" applyNumberFormat="1" applyFont="1" applyFill="1" applyBorder="1" applyAlignment="1">
      <alignment horizontal="center" vertical="center"/>
    </xf>
    <xf numFmtId="49" fontId="3" fillId="0" borderId="71" xfId="0" applyNumberFormat="1" applyFont="1" applyFill="1" applyBorder="1" applyAlignment="1">
      <alignment horizontal="center" vertical="center"/>
    </xf>
    <xf numFmtId="4" fontId="4" fillId="0" borderId="50" xfId="0" applyNumberFormat="1" applyFont="1" applyFill="1" applyBorder="1"/>
    <xf numFmtId="4" fontId="3" fillId="0" borderId="89" xfId="0" applyNumberFormat="1" applyFont="1" applyFill="1" applyBorder="1" applyAlignment="1">
      <alignment horizontal="left" vertical="center" wrapText="1"/>
    </xf>
    <xf numFmtId="2" fontId="4" fillId="0" borderId="119" xfId="0" applyNumberFormat="1" applyFont="1" applyFill="1" applyBorder="1" applyAlignment="1">
      <alignment horizontal="right" vertical="center" wrapText="1"/>
    </xf>
    <xf numFmtId="2" fontId="4" fillId="0" borderId="43" xfId="0" applyNumberFormat="1" applyFont="1" applyFill="1" applyBorder="1" applyAlignment="1">
      <alignment horizontal="right" vertical="center" wrapText="1"/>
    </xf>
    <xf numFmtId="2" fontId="3" fillId="0" borderId="89" xfId="0" applyNumberFormat="1" applyFont="1" applyFill="1" applyBorder="1" applyAlignment="1">
      <alignment horizontal="right" vertical="center" wrapText="1"/>
    </xf>
    <xf numFmtId="49" fontId="3" fillId="0" borderId="122" xfId="0" applyNumberFormat="1" applyFont="1" applyFill="1" applyBorder="1" applyAlignment="1">
      <alignment horizontal="center" vertical="center"/>
    </xf>
    <xf numFmtId="49" fontId="3" fillId="0" borderId="123" xfId="0" applyNumberFormat="1" applyFont="1" applyFill="1" applyBorder="1" applyAlignment="1">
      <alignment horizontal="center" vertical="center"/>
    </xf>
    <xf numFmtId="2" fontId="4" fillId="0" borderId="124" xfId="0" applyNumberFormat="1" applyFont="1" applyFill="1" applyBorder="1" applyAlignment="1">
      <alignment horizontal="right" vertical="center" wrapText="1"/>
    </xf>
    <xf numFmtId="4" fontId="3" fillId="0" borderId="25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2" fontId="3" fillId="0" borderId="29" xfId="0" applyNumberFormat="1" applyFont="1" applyFill="1" applyBorder="1" applyAlignment="1">
      <alignment horizontal="right" vertical="center" wrapText="1"/>
    </xf>
    <xf numFmtId="2" fontId="3" fillId="0" borderId="119" xfId="0" applyNumberFormat="1" applyFont="1" applyFill="1" applyBorder="1" applyAlignment="1">
      <alignment horizontal="left" vertical="center" wrapText="1"/>
    </xf>
    <xf numFmtId="4" fontId="28" fillId="0" borderId="5" xfId="0" applyNumberFormat="1" applyFont="1" applyFill="1" applyBorder="1" applyAlignment="1">
      <alignment horizontal="right" vertical="center" wrapText="1"/>
    </xf>
    <xf numFmtId="4" fontId="28" fillId="0" borderId="26" xfId="0" applyNumberFormat="1" applyFont="1" applyFill="1" applyBorder="1" applyAlignment="1">
      <alignment horizontal="right" vertical="center" wrapText="1"/>
    </xf>
    <xf numFmtId="4" fontId="3" fillId="27" borderId="57" xfId="0" applyNumberFormat="1" applyFont="1" applyFill="1" applyBorder="1" applyAlignment="1">
      <alignment horizontal="right" vertical="center" wrapText="1"/>
    </xf>
    <xf numFmtId="49" fontId="0" fillId="0" borderId="77" xfId="0" applyNumberFormat="1" applyFill="1" applyBorder="1" applyAlignment="1">
      <alignment horizontal="center" vertical="center"/>
    </xf>
    <xf numFmtId="49" fontId="0" fillId="0" borderId="85" xfId="0" applyNumberFormat="1" applyFill="1" applyBorder="1" applyAlignment="1">
      <alignment horizontal="center" vertical="center"/>
    </xf>
    <xf numFmtId="49" fontId="0" fillId="0" borderId="77" xfId="0" applyNumberFormat="1" applyFont="1" applyFill="1" applyBorder="1" applyAlignment="1">
      <alignment horizontal="center" vertical="center"/>
    </xf>
    <xf numFmtId="49" fontId="0" fillId="0" borderId="85" xfId="0" applyNumberFormat="1" applyFont="1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top" wrapText="1"/>
    </xf>
    <xf numFmtId="0" fontId="0" fillId="0" borderId="50" xfId="0" applyFont="1" applyFill="1" applyBorder="1" applyAlignment="1">
      <alignment horizontal="center" vertical="top" wrapText="1"/>
    </xf>
    <xf numFmtId="0" fontId="0" fillId="0" borderId="84" xfId="0" applyFont="1" applyFill="1" applyBorder="1" applyAlignment="1">
      <alignment horizontal="center" vertical="top" wrapText="1"/>
    </xf>
    <xf numFmtId="49" fontId="0" fillId="0" borderId="36" xfId="0" applyNumberFormat="1" applyFont="1" applyFill="1" applyBorder="1" applyAlignment="1">
      <alignment horizontal="center" vertical="center"/>
    </xf>
    <xf numFmtId="49" fontId="3" fillId="0" borderId="78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right" vertical="center"/>
    </xf>
    <xf numFmtId="4" fontId="3" fillId="0" borderId="37" xfId="0" applyNumberFormat="1" applyFont="1" applyFill="1" applyBorder="1" applyAlignment="1">
      <alignment horizontal="right" vertical="center" wrapText="1"/>
    </xf>
    <xf numFmtId="4" fontId="3" fillId="0" borderId="41" xfId="0" applyNumberFormat="1" applyFont="1" applyFill="1" applyBorder="1" applyAlignment="1">
      <alignment horizontal="right" vertical="center" wrapText="1"/>
    </xf>
    <xf numFmtId="4" fontId="3" fillId="0" borderId="32" xfId="0" applyNumberFormat="1" applyFont="1" applyFill="1" applyBorder="1" applyAlignment="1">
      <alignment horizontal="right" vertical="center" wrapText="1"/>
    </xf>
    <xf numFmtId="49" fontId="3" fillId="0" borderId="63" xfId="0" applyNumberFormat="1" applyFont="1" applyFill="1" applyBorder="1" applyAlignment="1">
      <alignment horizontal="center" vertical="center" wrapText="1"/>
    </xf>
    <xf numFmtId="49" fontId="3" fillId="0" borderId="64" xfId="0" applyNumberFormat="1" applyFont="1" applyFill="1" applyBorder="1" applyAlignment="1">
      <alignment horizontal="center" vertical="center" wrapText="1"/>
    </xf>
    <xf numFmtId="4" fontId="3" fillId="0" borderId="36" xfId="0" applyNumberFormat="1" applyFont="1" applyFill="1" applyBorder="1" applyAlignment="1">
      <alignment horizontal="right" vertical="center" wrapText="1"/>
    </xf>
    <xf numFmtId="4" fontId="3" fillId="0" borderId="40" xfId="0" applyNumberFormat="1" applyFont="1" applyFill="1" applyBorder="1" applyAlignment="1">
      <alignment horizontal="right" vertical="center" wrapText="1"/>
    </xf>
    <xf numFmtId="4" fontId="3" fillId="0" borderId="31" xfId="0" applyNumberFormat="1" applyFont="1" applyFill="1" applyBorder="1" applyAlignment="1">
      <alignment horizontal="right" vertical="center" wrapText="1"/>
    </xf>
    <xf numFmtId="4" fontId="3" fillId="85" borderId="37" xfId="0" applyNumberFormat="1" applyFont="1" applyFill="1" applyBorder="1" applyAlignment="1">
      <alignment horizontal="right" vertical="center" wrapText="1"/>
    </xf>
    <xf numFmtId="4" fontId="3" fillId="85" borderId="41" xfId="0" applyNumberFormat="1" applyFont="1" applyFill="1" applyBorder="1" applyAlignment="1">
      <alignment horizontal="right" vertical="center" wrapText="1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61" xfId="0" applyNumberFormat="1" applyFont="1" applyFill="1" applyBorder="1" applyAlignment="1">
      <alignment horizontal="center" vertical="center"/>
    </xf>
    <xf numFmtId="49" fontId="3" fillId="0" borderId="53" xfId="0" applyNumberFormat="1" applyFont="1" applyFill="1" applyBorder="1" applyAlignment="1">
      <alignment horizontal="center" vertical="center"/>
    </xf>
    <xf numFmtId="49" fontId="3" fillId="0" borderId="54" xfId="0" applyNumberFormat="1" applyFont="1" applyFill="1" applyBorder="1" applyAlignment="1">
      <alignment horizontal="center" vertical="center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37" xfId="0" applyNumberFormat="1" applyFont="1" applyFill="1" applyBorder="1" applyAlignment="1">
      <alignment horizontal="center" vertical="center"/>
    </xf>
    <xf numFmtId="49" fontId="3" fillId="0" borderId="38" xfId="0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right" vertical="center" wrapText="1"/>
    </xf>
    <xf numFmtId="4" fontId="3" fillId="0" borderId="53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66" xfId="0" applyNumberFormat="1" applyFont="1" applyFill="1" applyBorder="1" applyAlignment="1">
      <alignment horizontal="right" vertical="center" wrapText="1"/>
    </xf>
    <xf numFmtId="49" fontId="58" fillId="5" borderId="26" xfId="0" applyNumberFormat="1" applyFont="1" applyFill="1" applyBorder="1" applyAlignment="1">
      <alignment horizontal="center" vertical="center" wrapText="1"/>
    </xf>
    <xf numFmtId="49" fontId="17" fillId="6" borderId="26" xfId="0" applyNumberFormat="1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17" fillId="0" borderId="14" xfId="0" applyNumberFormat="1" applyFont="1" applyFill="1" applyBorder="1" applyAlignment="1">
      <alignment horizontal="center" vertical="center"/>
    </xf>
    <xf numFmtId="2" fontId="5" fillId="0" borderId="43" xfId="0" applyNumberFormat="1" applyFont="1" applyBorder="1" applyAlignment="1">
      <alignment horizontal="left" vertical="center" wrapText="1"/>
    </xf>
    <xf numFmtId="4" fontId="17" fillId="0" borderId="12" xfId="0" applyNumberFormat="1" applyFont="1" applyFill="1" applyBorder="1" applyAlignment="1">
      <alignment horizontal="right" vertical="center" wrapText="1"/>
    </xf>
    <xf numFmtId="4" fontId="17" fillId="0" borderId="44" xfId="0" applyNumberFormat="1" applyFont="1" applyFill="1" applyBorder="1" applyAlignment="1">
      <alignment horizontal="right" vertical="center" wrapText="1"/>
    </xf>
    <xf numFmtId="4" fontId="17" fillId="85" borderId="13" xfId="0" applyNumberFormat="1" applyFont="1" applyFill="1" applyBorder="1" applyAlignment="1">
      <alignment horizontal="right" vertical="center" wrapText="1"/>
    </xf>
    <xf numFmtId="4" fontId="17" fillId="0" borderId="13" xfId="0" applyNumberFormat="1" applyFont="1" applyFill="1" applyBorder="1" applyAlignment="1">
      <alignment horizontal="right" vertical="center" wrapText="1"/>
    </xf>
    <xf numFmtId="10" fontId="17" fillId="0" borderId="14" xfId="0" applyNumberFormat="1" applyFont="1" applyBorder="1" applyAlignment="1">
      <alignment horizontal="right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28" fillId="0" borderId="8" xfId="0" applyNumberFormat="1" applyFont="1" applyFill="1" applyBorder="1" applyAlignment="1">
      <alignment horizontal="center" vertical="center" wrapText="1"/>
    </xf>
    <xf numFmtId="2" fontId="28" fillId="0" borderId="28" xfId="0" applyNumberFormat="1" applyFont="1" applyFill="1" applyBorder="1" applyAlignment="1">
      <alignment horizontal="right" vertical="center" wrapText="1"/>
    </xf>
    <xf numFmtId="4" fontId="28" fillId="0" borderId="4" xfId="0" applyNumberFormat="1" applyFont="1" applyFill="1" applyBorder="1" applyAlignment="1">
      <alignment horizontal="right" vertical="center" wrapText="1"/>
    </xf>
    <xf numFmtId="4" fontId="28" fillId="0" borderId="7" xfId="0" applyNumberFormat="1" applyFont="1" applyFill="1" applyBorder="1" applyAlignment="1">
      <alignment horizontal="right" vertical="center" wrapText="1"/>
    </xf>
    <xf numFmtId="10" fontId="28" fillId="0" borderId="8" xfId="0" applyNumberFormat="1" applyFont="1" applyFill="1" applyBorder="1" applyAlignment="1">
      <alignment horizontal="right" vertical="center" wrapText="1"/>
    </xf>
    <xf numFmtId="49" fontId="28" fillId="0" borderId="26" xfId="0" applyNumberFormat="1" applyFont="1" applyFill="1" applyBorder="1" applyAlignment="1">
      <alignment horizontal="center" vertical="center" wrapText="1"/>
    </xf>
    <xf numFmtId="49" fontId="28" fillId="0" borderId="27" xfId="0" applyNumberFormat="1" applyFont="1" applyFill="1" applyBorder="1" applyAlignment="1">
      <alignment horizontal="center" vertical="center" wrapText="1"/>
    </xf>
    <xf numFmtId="2" fontId="28" fillId="0" borderId="29" xfId="0" applyNumberFormat="1" applyFont="1" applyFill="1" applyBorder="1" applyAlignment="1">
      <alignment horizontal="right" vertical="center" wrapText="1"/>
    </xf>
    <xf numFmtId="4" fontId="28" fillId="0" borderId="25" xfId="0" applyNumberFormat="1" applyFont="1" applyFill="1" applyBorder="1" applyAlignment="1">
      <alignment horizontal="right" vertical="center" wrapText="1"/>
    </xf>
    <xf numFmtId="4" fontId="28" fillId="0" borderId="30" xfId="0" applyNumberFormat="1" applyFont="1" applyFill="1" applyBorder="1" applyAlignment="1">
      <alignment horizontal="right" vertical="center" wrapText="1"/>
    </xf>
    <xf numFmtId="4" fontId="28" fillId="0" borderId="26" xfId="0" applyNumberFormat="1" applyFont="1" applyFill="1" applyBorder="1" applyAlignment="1">
      <alignment vertical="center" wrapText="1"/>
    </xf>
    <xf numFmtId="10" fontId="28" fillId="0" borderId="27" xfId="0" applyNumberFormat="1" applyFont="1" applyFill="1" applyBorder="1" applyAlignment="1">
      <alignment horizontal="right" vertical="center" wrapText="1"/>
    </xf>
    <xf numFmtId="4" fontId="28" fillId="0" borderId="32" xfId="0" applyNumberFormat="1" applyFont="1" applyFill="1" applyBorder="1" applyAlignment="1">
      <alignment vertical="center" wrapText="1"/>
    </xf>
    <xf numFmtId="10" fontId="28" fillId="0" borderId="33" xfId="0" applyNumberFormat="1" applyFont="1" applyFill="1" applyBorder="1" applyAlignment="1">
      <alignment horizontal="right" vertical="center" wrapText="1"/>
    </xf>
    <xf numFmtId="49" fontId="17" fillId="0" borderId="57" xfId="0" applyNumberFormat="1" applyFont="1" applyFill="1" applyBorder="1" applyAlignment="1">
      <alignment horizontal="center" vertical="center"/>
    </xf>
    <xf numFmtId="49" fontId="17" fillId="0" borderId="58" xfId="0" applyNumberFormat="1" applyFont="1" applyFill="1" applyBorder="1" applyAlignment="1">
      <alignment horizontal="center" vertical="center"/>
    </xf>
    <xf numFmtId="10" fontId="17" fillId="0" borderId="90" xfId="0" applyNumberFormat="1" applyFont="1" applyFill="1" applyBorder="1" applyAlignment="1">
      <alignment horizontal="right" vertical="center" wrapText="1"/>
    </xf>
    <xf numFmtId="49" fontId="59" fillId="15" borderId="57" xfId="0" applyNumberFormat="1" applyFont="1" applyFill="1" applyBorder="1" applyAlignment="1">
      <alignment horizontal="center" vertical="center"/>
    </xf>
    <xf numFmtId="49" fontId="59" fillId="15" borderId="58" xfId="0" applyNumberFormat="1" applyFont="1" applyFill="1" applyBorder="1" applyAlignment="1">
      <alignment horizontal="center" vertical="center"/>
    </xf>
    <xf numFmtId="49" fontId="28" fillId="16" borderId="57" xfId="0" applyNumberFormat="1" applyFont="1" applyFill="1" applyBorder="1" applyAlignment="1">
      <alignment horizontal="center" vertical="center"/>
    </xf>
    <xf numFmtId="49" fontId="28" fillId="16" borderId="58" xfId="0" applyNumberFormat="1" applyFont="1" applyFill="1" applyBorder="1" applyAlignment="1">
      <alignment horizontal="center" vertical="center"/>
    </xf>
    <xf numFmtId="49" fontId="60" fillId="22" borderId="105" xfId="0" applyNumberFormat="1" applyFont="1" applyFill="1" applyBorder="1" applyAlignment="1">
      <alignment horizontal="center" vertical="center" wrapText="1"/>
    </xf>
    <xf numFmtId="49" fontId="60" fillId="22" borderId="106" xfId="0" applyNumberFormat="1" applyFont="1" applyFill="1" applyBorder="1" applyAlignment="1">
      <alignment horizontal="center" vertical="center" wrapText="1"/>
    </xf>
    <xf numFmtId="2" fontId="60" fillId="22" borderId="20" xfId="0" applyNumberFormat="1" applyFont="1" applyFill="1" applyBorder="1" applyAlignment="1">
      <alignment horizontal="left" vertical="center" wrapText="1"/>
    </xf>
    <xf numFmtId="4" fontId="60" fillId="22" borderId="17" xfId="0" applyNumberFormat="1" applyFont="1" applyFill="1" applyBorder="1" applyAlignment="1">
      <alignment horizontal="right" vertical="center" wrapText="1"/>
    </xf>
    <xf numFmtId="4" fontId="60" fillId="22" borderId="49" xfId="0" applyNumberFormat="1" applyFont="1" applyFill="1" applyBorder="1" applyAlignment="1">
      <alignment horizontal="right" vertical="center" wrapText="1"/>
    </xf>
    <xf numFmtId="4" fontId="60" fillId="22" borderId="18" xfId="0" applyNumberFormat="1" applyFont="1" applyFill="1" applyBorder="1" applyAlignment="1">
      <alignment horizontal="right" vertical="center" wrapText="1"/>
    </xf>
    <xf numFmtId="10" fontId="60" fillId="22" borderId="19" xfId="0" applyNumberFormat="1" applyFont="1" applyFill="1" applyBorder="1" applyAlignment="1">
      <alignment horizontal="right" vertical="center" wrapText="1"/>
    </xf>
    <xf numFmtId="4" fontId="28" fillId="85" borderId="5" xfId="0" applyNumberFormat="1" applyFont="1" applyFill="1" applyBorder="1" applyAlignment="1">
      <alignment horizontal="right" vertical="center" wrapText="1"/>
    </xf>
    <xf numFmtId="4" fontId="28" fillId="85" borderId="26" xfId="0" applyNumberFormat="1" applyFont="1" applyFill="1" applyBorder="1" applyAlignment="1">
      <alignment horizontal="right" vertical="center" wrapText="1"/>
    </xf>
    <xf numFmtId="49" fontId="28" fillId="46" borderId="26" xfId="0" applyNumberFormat="1" applyFont="1" applyFill="1" applyBorder="1" applyAlignment="1">
      <alignment horizontal="center" vertical="center"/>
    </xf>
    <xf numFmtId="49" fontId="28" fillId="46" borderId="27" xfId="0" applyNumberFormat="1" applyFont="1" applyFill="1" applyBorder="1" applyAlignment="1">
      <alignment horizontal="center" vertical="center"/>
    </xf>
    <xf numFmtId="2" fontId="28" fillId="46" borderId="29" xfId="0" applyNumberFormat="1" applyFont="1" applyFill="1" applyBorder="1" applyAlignment="1">
      <alignment horizontal="left" vertical="center" wrapText="1"/>
    </xf>
    <xf numFmtId="4" fontId="28" fillId="46" borderId="30" xfId="0" applyNumberFormat="1" applyFont="1" applyFill="1" applyBorder="1" applyAlignment="1">
      <alignment horizontal="right" vertical="center" wrapText="1"/>
    </xf>
    <xf numFmtId="4" fontId="28" fillId="46" borderId="26" xfId="0" applyNumberFormat="1" applyFont="1" applyFill="1" applyBorder="1" applyAlignment="1">
      <alignment horizontal="right" vertical="center" wrapText="1"/>
    </xf>
    <xf numFmtId="10" fontId="28" fillId="46" borderId="27" xfId="0" applyNumberFormat="1" applyFont="1" applyFill="1" applyBorder="1" applyAlignment="1">
      <alignment horizontal="right" vertical="center" wrapText="1"/>
    </xf>
    <xf numFmtId="2" fontId="4" fillId="0" borderId="29" xfId="0" applyNumberFormat="1" applyFont="1" applyBorder="1" applyAlignment="1">
      <alignment horizontal="left" vertical="center" wrapText="1"/>
    </xf>
    <xf numFmtId="2" fontId="4" fillId="0" borderId="29" xfId="0" applyNumberFormat="1" applyFont="1" applyBorder="1" applyAlignment="1">
      <alignment horizontal="right" vertical="center" wrapText="1"/>
    </xf>
    <xf numFmtId="4" fontId="3" fillId="0" borderId="25" xfId="0" applyNumberFormat="1" applyFont="1" applyBorder="1" applyAlignment="1">
      <alignment horizontal="right" vertical="center" wrapText="1"/>
    </xf>
    <xf numFmtId="4" fontId="3" fillId="0" borderId="30" xfId="0" applyNumberFormat="1" applyFont="1" applyBorder="1" applyAlignment="1">
      <alignment horizontal="right" vertical="center" wrapText="1"/>
    </xf>
    <xf numFmtId="49" fontId="21" fillId="5" borderId="25" xfId="0" applyNumberFormat="1" applyFont="1" applyFill="1" applyBorder="1" applyAlignment="1">
      <alignment horizontal="center" vertical="center" wrapText="1"/>
    </xf>
    <xf numFmtId="49" fontId="21" fillId="5" borderId="26" xfId="0" applyNumberFormat="1" applyFont="1" applyFill="1" applyBorder="1" applyAlignment="1">
      <alignment horizontal="center" vertical="center" wrapText="1"/>
    </xf>
    <xf numFmtId="49" fontId="21" fillId="5" borderId="27" xfId="0" applyNumberFormat="1" applyFont="1" applyFill="1" applyBorder="1" applyAlignment="1">
      <alignment horizontal="center" vertical="center" wrapText="1"/>
    </xf>
    <xf numFmtId="2" fontId="21" fillId="5" borderId="29" xfId="0" applyNumberFormat="1" applyFont="1" applyFill="1" applyBorder="1" applyAlignment="1">
      <alignment horizontal="left" vertical="center" wrapText="1"/>
    </xf>
    <xf numFmtId="4" fontId="21" fillId="5" borderId="25" xfId="0" applyNumberFormat="1" applyFont="1" applyFill="1" applyBorder="1" applyAlignment="1">
      <alignment horizontal="right" vertical="center" wrapText="1"/>
    </xf>
    <xf numFmtId="4" fontId="21" fillId="5" borderId="30" xfId="0" applyNumberFormat="1" applyFont="1" applyFill="1" applyBorder="1" applyAlignment="1">
      <alignment horizontal="right" vertical="center" wrapText="1"/>
    </xf>
    <xf numFmtId="4" fontId="21" fillId="5" borderId="26" xfId="0" applyNumberFormat="1" applyFont="1" applyFill="1" applyBorder="1" applyAlignment="1">
      <alignment horizontal="right" vertical="center" wrapText="1"/>
    </xf>
    <xf numFmtId="10" fontId="21" fillId="5" borderId="27" xfId="0" applyNumberFormat="1" applyFont="1" applyFill="1" applyBorder="1" applyAlignment="1">
      <alignment horizontal="right" vertical="center" wrapText="1"/>
    </xf>
    <xf numFmtId="4" fontId="3" fillId="94" borderId="26" xfId="0" applyNumberFormat="1" applyFont="1" applyFill="1" applyBorder="1" applyAlignment="1">
      <alignment horizontal="right" vertical="center" wrapText="1"/>
    </xf>
    <xf numFmtId="0" fontId="16" fillId="0" borderId="0" xfId="0" applyFont="1"/>
    <xf numFmtId="49" fontId="26" fillId="8" borderId="46" xfId="0" applyNumberFormat="1" applyFont="1" applyFill="1" applyBorder="1" applyAlignment="1">
      <alignment horizontal="center" vertical="center" wrapText="1"/>
    </xf>
    <xf numFmtId="49" fontId="26" fillId="8" borderId="47" xfId="0" applyNumberFormat="1" applyFont="1" applyFill="1" applyBorder="1" applyAlignment="1">
      <alignment horizontal="center" vertical="center" wrapText="1"/>
    </xf>
    <xf numFmtId="49" fontId="26" fillId="8" borderId="48" xfId="0" applyNumberFormat="1" applyFont="1" applyFill="1" applyBorder="1" applyAlignment="1">
      <alignment horizontal="center" vertical="center" wrapText="1"/>
    </xf>
    <xf numFmtId="2" fontId="26" fillId="8" borderId="20" xfId="0" applyNumberFormat="1" applyFont="1" applyFill="1" applyBorder="1" applyAlignment="1">
      <alignment horizontal="left" vertical="center" wrapText="1"/>
    </xf>
    <xf numFmtId="4" fontId="26" fillId="8" borderId="49" xfId="0" applyNumberFormat="1" applyFont="1" applyFill="1" applyBorder="1" applyAlignment="1">
      <alignment horizontal="right" vertical="center" wrapText="1"/>
    </xf>
    <xf numFmtId="4" fontId="26" fillId="8" borderId="18" xfId="0" applyNumberFormat="1" applyFont="1" applyFill="1" applyBorder="1" applyAlignment="1">
      <alignment horizontal="right" vertical="center" wrapText="1"/>
    </xf>
    <xf numFmtId="10" fontId="26" fillId="8" borderId="19" xfId="0" applyNumberFormat="1" applyFont="1" applyFill="1" applyBorder="1" applyAlignment="1">
      <alignment horizontal="right" vertical="center" wrapText="1"/>
    </xf>
    <xf numFmtId="49" fontId="16" fillId="9" borderId="52" xfId="0" applyNumberFormat="1" applyFont="1" applyFill="1" applyBorder="1" applyAlignment="1">
      <alignment horizontal="center" vertical="center"/>
    </xf>
    <xf numFmtId="49" fontId="16" fillId="9" borderId="53" xfId="0" applyNumberFormat="1" applyFont="1" applyFill="1" applyBorder="1" applyAlignment="1">
      <alignment horizontal="center" vertical="center"/>
    </xf>
    <xf numFmtId="49" fontId="16" fillId="9" borderId="54" xfId="0" applyNumberFormat="1" applyFont="1" applyFill="1" applyBorder="1" applyAlignment="1">
      <alignment horizontal="center" vertical="center"/>
    </xf>
    <xf numFmtId="2" fontId="21" fillId="9" borderId="55" xfId="0" applyNumberFormat="1" applyFont="1" applyFill="1" applyBorder="1" applyAlignment="1">
      <alignment horizontal="left" vertical="center" wrapText="1"/>
    </xf>
    <xf numFmtId="4" fontId="21" fillId="9" borderId="35" xfId="0" applyNumberFormat="1" applyFont="1" applyFill="1" applyBorder="1" applyAlignment="1">
      <alignment horizontal="right" vertical="center" wrapText="1"/>
    </xf>
    <xf numFmtId="49" fontId="11" fillId="10" borderId="52" xfId="0" applyNumberFormat="1" applyFont="1" applyFill="1" applyBorder="1" applyAlignment="1">
      <alignment horizontal="center" vertical="center"/>
    </xf>
    <xf numFmtId="49" fontId="11" fillId="10" borderId="53" xfId="0" applyNumberFormat="1" applyFont="1" applyFill="1" applyBorder="1" applyAlignment="1">
      <alignment horizontal="center" vertical="center"/>
    </xf>
    <xf numFmtId="49" fontId="11" fillId="10" borderId="54" xfId="0" applyNumberFormat="1" applyFont="1" applyFill="1" applyBorder="1" applyAlignment="1">
      <alignment horizontal="center" vertical="center"/>
    </xf>
    <xf numFmtId="2" fontId="11" fillId="10" borderId="55" xfId="0" applyNumberFormat="1" applyFont="1" applyFill="1" applyBorder="1" applyAlignment="1">
      <alignment horizontal="left" vertical="center" wrapText="1"/>
    </xf>
    <xf numFmtId="4" fontId="11" fillId="10" borderId="35" xfId="0" applyNumberFormat="1" applyFont="1" applyFill="1" applyBorder="1" applyAlignment="1">
      <alignment horizontal="right" vertical="center" wrapText="1"/>
    </xf>
    <xf numFmtId="2" fontId="4" fillId="0" borderId="55" xfId="0" applyNumberFormat="1" applyFont="1" applyBorder="1" applyAlignment="1">
      <alignment horizontal="left" vertical="center" wrapText="1"/>
    </xf>
    <xf numFmtId="4" fontId="3" fillId="88" borderId="26" xfId="0" applyNumberFormat="1" applyFont="1" applyFill="1" applyBorder="1" applyAlignment="1">
      <alignment horizontal="right" vertical="center" wrapText="1"/>
    </xf>
    <xf numFmtId="2" fontId="4" fillId="0" borderId="59" xfId="0" applyNumberFormat="1" applyFont="1" applyBorder="1" applyAlignment="1">
      <alignment horizontal="left" vertical="center" wrapText="1"/>
    </xf>
    <xf numFmtId="2" fontId="4" fillId="0" borderId="59" xfId="0" applyNumberFormat="1" applyFont="1" applyBorder="1" applyAlignment="1">
      <alignment horizontal="right" vertical="center" wrapText="1"/>
    </xf>
    <xf numFmtId="49" fontId="16" fillId="9" borderId="57" xfId="0" applyNumberFormat="1" applyFont="1" applyFill="1" applyBorder="1" applyAlignment="1">
      <alignment horizontal="center" vertical="center"/>
    </xf>
    <xf numFmtId="49" fontId="16" fillId="9" borderId="58" xfId="0" applyNumberFormat="1" applyFont="1" applyFill="1" applyBorder="1" applyAlignment="1">
      <alignment horizontal="center" vertical="center"/>
    </xf>
    <xf numFmtId="2" fontId="21" fillId="9" borderId="59" xfId="0" applyNumberFormat="1" applyFont="1" applyFill="1" applyBorder="1" applyAlignment="1">
      <alignment horizontal="left" vertical="center" wrapText="1"/>
    </xf>
    <xf numFmtId="4" fontId="21" fillId="9" borderId="30" xfId="0" applyNumberFormat="1" applyFont="1" applyFill="1" applyBorder="1" applyAlignment="1">
      <alignment horizontal="right" vertical="center" wrapText="1"/>
    </xf>
    <xf numFmtId="2" fontId="4" fillId="0" borderId="68" xfId="0" applyNumberFormat="1" applyFont="1" applyBorder="1" applyAlignment="1">
      <alignment horizontal="right" vertical="center" wrapText="1"/>
    </xf>
    <xf numFmtId="49" fontId="11" fillId="10" borderId="70" xfId="0" applyNumberFormat="1" applyFont="1" applyFill="1" applyBorder="1" applyAlignment="1">
      <alignment horizontal="center" vertical="center"/>
    </xf>
    <xf numFmtId="49" fontId="11" fillId="10" borderId="71" xfId="0" applyNumberFormat="1" applyFont="1" applyFill="1" applyBorder="1" applyAlignment="1">
      <alignment horizontal="center" vertical="center"/>
    </xf>
    <xf numFmtId="4" fontId="11" fillId="10" borderId="26" xfId="0" applyNumberFormat="1" applyFont="1" applyFill="1" applyBorder="1" applyAlignment="1">
      <alignment horizontal="right" vertical="center" wrapText="1"/>
    </xf>
    <xf numFmtId="2" fontId="4" fillId="0" borderId="72" xfId="0" applyNumberFormat="1" applyFont="1" applyBorder="1" applyAlignment="1">
      <alignment horizontal="right" vertical="center" wrapText="1"/>
    </xf>
    <xf numFmtId="49" fontId="16" fillId="9" borderId="74" xfId="0" applyNumberFormat="1" applyFont="1" applyFill="1" applyBorder="1" applyAlignment="1">
      <alignment horizontal="center" vertical="center"/>
    </xf>
    <xf numFmtId="49" fontId="16" fillId="9" borderId="75" xfId="0" applyNumberFormat="1" applyFont="1" applyFill="1" applyBorder="1" applyAlignment="1">
      <alignment horizontal="center" vertical="center"/>
    </xf>
    <xf numFmtId="2" fontId="21" fillId="92" borderId="76" xfId="0" applyNumberFormat="1" applyFont="1" applyFill="1" applyBorder="1" applyAlignment="1">
      <alignment horizontal="left" vertical="center" wrapText="1"/>
    </xf>
    <xf numFmtId="2" fontId="21" fillId="9" borderId="76" xfId="0" applyNumberFormat="1" applyFont="1" applyFill="1" applyBorder="1" applyAlignment="1">
      <alignment horizontal="left" vertical="center" wrapText="1"/>
    </xf>
    <xf numFmtId="4" fontId="21" fillId="9" borderId="25" xfId="0" applyNumberFormat="1" applyFont="1" applyFill="1" applyBorder="1" applyAlignment="1">
      <alignment horizontal="right" vertical="center" wrapText="1"/>
    </xf>
    <xf numFmtId="49" fontId="26" fillId="12" borderId="47" xfId="0" applyNumberFormat="1" applyFont="1" applyFill="1" applyBorder="1" applyAlignment="1">
      <alignment horizontal="center" vertical="center" wrapText="1"/>
    </xf>
    <xf numFmtId="49" fontId="26" fillId="12" borderId="48" xfId="0" applyNumberFormat="1" applyFont="1" applyFill="1" applyBorder="1" applyAlignment="1">
      <alignment horizontal="center" vertical="center" wrapText="1"/>
    </xf>
    <xf numFmtId="4" fontId="26" fillId="12" borderId="83" xfId="0" applyNumberFormat="1" applyFont="1" applyFill="1" applyBorder="1" applyAlignment="1">
      <alignment horizontal="right" vertical="center" wrapText="1"/>
    </xf>
    <xf numFmtId="4" fontId="26" fillId="12" borderId="46" xfId="0" applyNumberFormat="1" applyFont="1" applyFill="1" applyBorder="1" applyAlignment="1">
      <alignment horizontal="right" vertical="center" wrapText="1"/>
    </xf>
    <xf numFmtId="49" fontId="16" fillId="13" borderId="53" xfId="0" applyNumberFormat="1" applyFont="1" applyFill="1" applyBorder="1" applyAlignment="1">
      <alignment horizontal="center" vertical="center"/>
    </xf>
    <xf numFmtId="49" fontId="16" fillId="13" borderId="54" xfId="0" applyNumberFormat="1" applyFont="1" applyFill="1" applyBorder="1" applyAlignment="1">
      <alignment horizontal="center" vertical="center"/>
    </xf>
    <xf numFmtId="2" fontId="21" fillId="13" borderId="86" xfId="0" applyNumberFormat="1" applyFont="1" applyFill="1" applyBorder="1" applyAlignment="1">
      <alignment horizontal="left" vertical="center" wrapText="1"/>
    </xf>
    <xf numFmtId="2" fontId="4" fillId="0" borderId="89" xfId="0" applyNumberFormat="1" applyFont="1" applyBorder="1" applyAlignment="1">
      <alignment horizontal="left" vertical="center" wrapText="1"/>
    </xf>
    <xf numFmtId="4" fontId="3" fillId="90" borderId="57" xfId="0" applyNumberFormat="1" applyFont="1" applyFill="1" applyBorder="1" applyAlignment="1">
      <alignment horizontal="right" vertical="center" wrapText="1"/>
    </xf>
    <xf numFmtId="2" fontId="4" fillId="0" borderId="89" xfId="0" applyNumberFormat="1" applyFont="1" applyBorder="1" applyAlignment="1">
      <alignment horizontal="right" vertical="center" wrapText="1"/>
    </xf>
    <xf numFmtId="49" fontId="16" fillId="13" borderId="57" xfId="0" applyNumberFormat="1" applyFont="1" applyFill="1" applyBorder="1" applyAlignment="1">
      <alignment horizontal="center" vertical="center"/>
    </xf>
    <xf numFmtId="49" fontId="16" fillId="13" borderId="58" xfId="0" applyNumberFormat="1" applyFont="1" applyFill="1" applyBorder="1" applyAlignment="1">
      <alignment horizontal="center" vertical="center"/>
    </xf>
    <xf numFmtId="2" fontId="21" fillId="13" borderId="89" xfId="0" applyNumberFormat="1" applyFont="1" applyFill="1" applyBorder="1" applyAlignment="1">
      <alignment horizontal="left" vertical="center" wrapText="1"/>
    </xf>
    <xf numFmtId="49" fontId="16" fillId="15" borderId="57" xfId="0" applyNumberFormat="1" applyFont="1" applyFill="1" applyBorder="1" applyAlignment="1">
      <alignment horizontal="center" vertical="center"/>
    </xf>
    <xf numFmtId="49" fontId="16" fillId="15" borderId="58" xfId="0" applyNumberFormat="1" applyFont="1" applyFill="1" applyBorder="1" applyAlignment="1">
      <alignment horizontal="center" vertical="center"/>
    </xf>
    <xf numFmtId="2" fontId="21" fillId="15" borderId="89" xfId="0" applyNumberFormat="1" applyFont="1" applyFill="1" applyBorder="1" applyAlignment="1">
      <alignment horizontal="left" vertical="center" wrapText="1"/>
    </xf>
    <xf numFmtId="49" fontId="11" fillId="16" borderId="57" xfId="0" applyNumberFormat="1" applyFont="1" applyFill="1" applyBorder="1" applyAlignment="1">
      <alignment horizontal="center" vertical="center"/>
    </xf>
    <xf numFmtId="49" fontId="11" fillId="16" borderId="58" xfId="0" applyNumberFormat="1" applyFont="1" applyFill="1" applyBorder="1" applyAlignment="1">
      <alignment horizontal="center" vertical="center"/>
    </xf>
    <xf numFmtId="2" fontId="11" fillId="16" borderId="89" xfId="0" applyNumberFormat="1" applyFont="1" applyFill="1" applyBorder="1" applyAlignment="1">
      <alignment horizontal="left" vertical="center" wrapText="1"/>
    </xf>
    <xf numFmtId="49" fontId="21" fillId="15" borderId="57" xfId="0" applyNumberFormat="1" applyFont="1" applyFill="1" applyBorder="1" applyAlignment="1">
      <alignment horizontal="center" vertical="center"/>
    </xf>
    <xf numFmtId="49" fontId="21" fillId="15" borderId="58" xfId="0" applyNumberFormat="1" applyFont="1" applyFill="1" applyBorder="1" applyAlignment="1">
      <alignment horizontal="center" vertical="center"/>
    </xf>
    <xf numFmtId="49" fontId="11" fillId="16" borderId="88" xfId="0" applyNumberFormat="1" applyFont="1" applyFill="1" applyBorder="1" applyAlignment="1">
      <alignment horizontal="center" vertical="center"/>
    </xf>
    <xf numFmtId="4" fontId="61" fillId="0" borderId="98" xfId="86" applyNumberFormat="1" applyFont="1" applyFill="1" applyBorder="1" applyAlignment="1" applyProtection="1">
      <alignment horizontal="right" vertical="top" shrinkToFit="1"/>
    </xf>
    <xf numFmtId="4" fontId="61" fillId="0" borderId="70" xfId="86" applyNumberFormat="1" applyFont="1" applyFill="1" applyBorder="1" applyAlignment="1" applyProtection="1">
      <alignment horizontal="right" vertical="top" shrinkToFit="1"/>
    </xf>
    <xf numFmtId="4" fontId="61" fillId="0" borderId="0" xfId="86" applyNumberFormat="1" applyFont="1" applyFill="1" applyAlignment="1" applyProtection="1">
      <alignment horizontal="right" vertical="top" shrinkToFit="1"/>
    </xf>
    <xf numFmtId="49" fontId="21" fillId="15" borderId="74" xfId="0" applyNumberFormat="1" applyFont="1" applyFill="1" applyBorder="1" applyAlignment="1">
      <alignment horizontal="center" vertical="center"/>
    </xf>
    <xf numFmtId="49" fontId="21" fillId="15" borderId="96" xfId="0" applyNumberFormat="1" applyFont="1" applyFill="1" applyBorder="1" applyAlignment="1">
      <alignment horizontal="center" vertical="center"/>
    </xf>
    <xf numFmtId="4" fontId="21" fillId="15" borderId="74" xfId="0" applyNumberFormat="1" applyFont="1" applyFill="1" applyBorder="1" applyAlignment="1">
      <alignment horizontal="right" vertical="center" wrapText="1"/>
    </xf>
    <xf numFmtId="49" fontId="11" fillId="16" borderId="53" xfId="0" applyNumberFormat="1" applyFont="1" applyFill="1" applyBorder="1" applyAlignment="1">
      <alignment horizontal="center" vertical="center"/>
    </xf>
    <xf numFmtId="49" fontId="11" fillId="16" borderId="97" xfId="0" applyNumberFormat="1" applyFont="1" applyFill="1" applyBorder="1" applyAlignment="1">
      <alignment horizontal="center" vertical="center"/>
    </xf>
    <xf numFmtId="4" fontId="11" fillId="16" borderId="142" xfId="0" applyNumberFormat="1" applyFont="1" applyFill="1" applyBorder="1" applyAlignment="1">
      <alignment horizontal="right" vertical="center" wrapText="1"/>
    </xf>
    <xf numFmtId="4" fontId="11" fillId="16" borderId="98" xfId="0" applyNumberFormat="1" applyFont="1" applyFill="1" applyBorder="1" applyAlignment="1">
      <alignment horizontal="right" vertical="center" wrapText="1"/>
    </xf>
    <xf numFmtId="49" fontId="26" fillId="17" borderId="47" xfId="0" applyNumberFormat="1" applyFont="1" applyFill="1" applyBorder="1" applyAlignment="1">
      <alignment horizontal="center" vertical="center" wrapText="1"/>
    </xf>
    <xf numFmtId="49" fontId="26" fillId="17" borderId="48" xfId="0" applyNumberFormat="1" applyFont="1" applyFill="1" applyBorder="1" applyAlignment="1">
      <alignment horizontal="center" vertical="center" wrapText="1"/>
    </xf>
    <xf numFmtId="2" fontId="26" fillId="17" borderId="20" xfId="0" applyNumberFormat="1" applyFont="1" applyFill="1" applyBorder="1" applyAlignment="1">
      <alignment horizontal="left" vertical="center" wrapText="1"/>
    </xf>
    <xf numFmtId="4" fontId="26" fillId="17" borderId="17" xfId="0" applyNumberFormat="1" applyFont="1" applyFill="1" applyBorder="1" applyAlignment="1">
      <alignment horizontal="right" vertical="center" wrapText="1"/>
    </xf>
    <xf numFmtId="49" fontId="16" fillId="18" borderId="53" xfId="0" applyNumberFormat="1" applyFont="1" applyFill="1" applyBorder="1" applyAlignment="1">
      <alignment horizontal="center" vertical="center"/>
    </xf>
    <xf numFmtId="49" fontId="16" fillId="18" borderId="54" xfId="0" applyNumberFormat="1" applyFont="1" applyFill="1" applyBorder="1" applyAlignment="1">
      <alignment horizontal="center" vertical="center"/>
    </xf>
    <xf numFmtId="4" fontId="21" fillId="18" borderId="52" xfId="0" applyNumberFormat="1" applyFont="1" applyFill="1" applyBorder="1" applyAlignment="1">
      <alignment horizontal="right" vertical="center" wrapText="1"/>
    </xf>
    <xf numFmtId="49" fontId="3" fillId="19" borderId="53" xfId="0" applyNumberFormat="1" applyFont="1" applyFill="1" applyBorder="1" applyAlignment="1">
      <alignment horizontal="center" vertical="center"/>
    </xf>
    <xf numFmtId="49" fontId="3" fillId="19" borderId="54" xfId="0" applyNumberFormat="1" applyFont="1" applyFill="1" applyBorder="1" applyAlignment="1">
      <alignment horizontal="center" vertical="center"/>
    </xf>
    <xf numFmtId="4" fontId="4" fillId="19" borderId="52" xfId="0" applyNumberFormat="1" applyFont="1" applyFill="1" applyBorder="1" applyAlignment="1">
      <alignment horizontal="right" vertical="center" wrapText="1"/>
    </xf>
    <xf numFmtId="4" fontId="3" fillId="88" borderId="57" xfId="0" applyNumberFormat="1" applyFont="1" applyFill="1" applyBorder="1" applyAlignment="1">
      <alignment horizontal="right" vertical="center" wrapText="1"/>
    </xf>
    <xf numFmtId="49" fontId="21" fillId="20" borderId="57" xfId="0" applyNumberFormat="1" applyFont="1" applyFill="1" applyBorder="1" applyAlignment="1">
      <alignment horizontal="center" vertical="center"/>
    </xf>
    <xf numFmtId="49" fontId="21" fillId="20" borderId="58" xfId="0" applyNumberFormat="1" applyFont="1" applyFill="1" applyBorder="1" applyAlignment="1">
      <alignment horizontal="center" vertical="center"/>
    </xf>
    <xf numFmtId="2" fontId="21" fillId="20" borderId="59" xfId="0" applyNumberFormat="1" applyFont="1" applyFill="1" applyBorder="1" applyAlignment="1">
      <alignment horizontal="left" vertical="center" wrapText="1"/>
    </xf>
    <xf numFmtId="4" fontId="21" fillId="20" borderId="56" xfId="0" applyNumberFormat="1" applyFont="1" applyFill="1" applyBorder="1" applyAlignment="1">
      <alignment horizontal="right" vertical="center" wrapText="1"/>
    </xf>
    <xf numFmtId="49" fontId="11" fillId="21" borderId="57" xfId="0" applyNumberFormat="1" applyFont="1" applyFill="1" applyBorder="1" applyAlignment="1">
      <alignment horizontal="center" vertical="center"/>
    </xf>
    <xf numFmtId="49" fontId="11" fillId="21" borderId="58" xfId="0" applyNumberFormat="1" applyFont="1" applyFill="1" applyBorder="1" applyAlignment="1">
      <alignment horizontal="center" vertical="center"/>
    </xf>
    <xf numFmtId="2" fontId="11" fillId="21" borderId="59" xfId="0" applyNumberFormat="1" applyFont="1" applyFill="1" applyBorder="1" applyAlignment="1">
      <alignment horizontal="left" vertical="center" wrapText="1"/>
    </xf>
    <xf numFmtId="4" fontId="11" fillId="21" borderId="56" xfId="0" applyNumberFormat="1" applyFont="1" applyFill="1" applyBorder="1" applyAlignment="1">
      <alignment horizontal="right" vertical="center" wrapText="1"/>
    </xf>
    <xf numFmtId="49" fontId="21" fillId="23" borderId="70" xfId="0" applyNumberFormat="1" applyFont="1" applyFill="1" applyBorder="1" applyAlignment="1">
      <alignment horizontal="center" vertical="center" wrapText="1"/>
    </xf>
    <xf numFmtId="49" fontId="21" fillId="23" borderId="71" xfId="0" applyNumberFormat="1" applyFont="1" applyFill="1" applyBorder="1" applyAlignment="1">
      <alignment horizontal="center" vertical="center" wrapText="1"/>
    </xf>
    <xf numFmtId="2" fontId="21" fillId="23" borderId="29" xfId="0" applyNumberFormat="1" applyFont="1" applyFill="1" applyBorder="1" applyAlignment="1">
      <alignment horizontal="left" vertical="center" wrapText="1"/>
    </xf>
    <xf numFmtId="4" fontId="21" fillId="23" borderId="31" xfId="0" applyNumberFormat="1" applyFont="1" applyFill="1" applyBorder="1" applyAlignment="1">
      <alignment horizontal="right" vertical="center" wrapText="1"/>
    </xf>
    <xf numFmtId="4" fontId="21" fillId="23" borderId="35" xfId="0" applyNumberFormat="1" applyFont="1" applyFill="1" applyBorder="1" applyAlignment="1">
      <alignment horizontal="right" vertical="center" wrapText="1"/>
    </xf>
    <xf numFmtId="4" fontId="21" fillId="23" borderId="32" xfId="0" applyNumberFormat="1" applyFont="1" applyFill="1" applyBorder="1" applyAlignment="1">
      <alignment horizontal="right" vertical="center" wrapText="1"/>
    </xf>
    <xf numFmtId="10" fontId="21" fillId="23" borderId="33" xfId="0" applyNumberFormat="1" applyFont="1" applyFill="1" applyBorder="1" applyAlignment="1">
      <alignment horizontal="right" vertical="center" wrapText="1"/>
    </xf>
    <xf numFmtId="49" fontId="16" fillId="25" borderId="57" xfId="0" applyNumberFormat="1" applyFont="1" applyFill="1" applyBorder="1" applyAlignment="1">
      <alignment horizontal="center" vertical="center"/>
    </xf>
    <xf numFmtId="49" fontId="21" fillId="25" borderId="58" xfId="0" applyNumberFormat="1" applyFont="1" applyFill="1" applyBorder="1" applyAlignment="1">
      <alignment horizontal="center" vertical="center"/>
    </xf>
    <xf numFmtId="2" fontId="21" fillId="25" borderId="59" xfId="0" applyNumberFormat="1" applyFont="1" applyFill="1" applyBorder="1" applyAlignment="1">
      <alignment horizontal="left" vertical="center" wrapText="1"/>
    </xf>
    <xf numFmtId="4" fontId="21" fillId="25" borderId="25" xfId="0" applyNumberFormat="1" applyFont="1" applyFill="1" applyBorder="1" applyAlignment="1">
      <alignment horizontal="right" vertical="center" wrapText="1"/>
    </xf>
    <xf numFmtId="4" fontId="21" fillId="25" borderId="30" xfId="0" applyNumberFormat="1" applyFont="1" applyFill="1" applyBorder="1" applyAlignment="1">
      <alignment horizontal="right" vertical="center" wrapText="1"/>
    </xf>
    <xf numFmtId="49" fontId="11" fillId="26" borderId="57" xfId="0" applyNumberFormat="1" applyFont="1" applyFill="1" applyBorder="1" applyAlignment="1">
      <alignment horizontal="center" vertical="center"/>
    </xf>
    <xf numFmtId="49" fontId="11" fillId="26" borderId="58" xfId="0" applyNumberFormat="1" applyFont="1" applyFill="1" applyBorder="1" applyAlignment="1">
      <alignment horizontal="center" vertical="center"/>
    </xf>
    <xf numFmtId="4" fontId="11" fillId="26" borderId="25" xfId="0" applyNumberFormat="1" applyFont="1" applyFill="1" applyBorder="1" applyAlignment="1">
      <alignment horizontal="right" vertical="center" wrapText="1"/>
    </xf>
    <xf numFmtId="4" fontId="11" fillId="26" borderId="30" xfId="0" applyNumberFormat="1" applyFont="1" applyFill="1" applyBorder="1" applyAlignment="1">
      <alignment horizontal="right" vertical="center" wrapText="1"/>
    </xf>
    <xf numFmtId="49" fontId="21" fillId="25" borderId="57" xfId="0" applyNumberFormat="1" applyFont="1" applyFill="1" applyBorder="1" applyAlignment="1">
      <alignment horizontal="center" vertical="center"/>
    </xf>
    <xf numFmtId="49" fontId="11" fillId="26" borderId="88" xfId="0" applyNumberFormat="1" applyFont="1" applyFill="1" applyBorder="1" applyAlignment="1">
      <alignment horizontal="center" vertical="center"/>
    </xf>
    <xf numFmtId="4" fontId="3" fillId="85" borderId="113" xfId="0" applyNumberFormat="1" applyFont="1" applyFill="1" applyBorder="1" applyAlignment="1">
      <alignment horizontal="right" vertical="center" wrapText="1"/>
    </xf>
    <xf numFmtId="49" fontId="26" fillId="28" borderId="105" xfId="0" applyNumberFormat="1" applyFont="1" applyFill="1" applyBorder="1" applyAlignment="1">
      <alignment horizontal="center" vertical="center" wrapText="1"/>
    </xf>
    <xf numFmtId="49" fontId="26" fillId="28" borderId="106" xfId="0" applyNumberFormat="1" applyFont="1" applyFill="1" applyBorder="1" applyAlignment="1">
      <alignment horizontal="center" vertical="center" wrapText="1"/>
    </xf>
    <xf numFmtId="2" fontId="26" fillId="28" borderId="20" xfId="0" applyNumberFormat="1" applyFont="1" applyFill="1" applyBorder="1" applyAlignment="1">
      <alignment horizontal="left" vertical="center" wrapText="1"/>
    </xf>
    <xf numFmtId="49" fontId="21" fillId="29" borderId="107" xfId="0" applyNumberFormat="1" applyFont="1" applyFill="1" applyBorder="1" applyAlignment="1">
      <alignment horizontal="center" vertical="center" wrapText="1"/>
    </xf>
    <xf numFmtId="49" fontId="21" fillId="29" borderId="70" xfId="0" applyNumberFormat="1" applyFont="1" applyFill="1" applyBorder="1" applyAlignment="1">
      <alignment horizontal="center" vertical="center" wrapText="1"/>
    </xf>
    <xf numFmtId="49" fontId="21" fillId="29" borderId="71" xfId="0" applyNumberFormat="1" applyFont="1" applyFill="1" applyBorder="1" applyAlignment="1">
      <alignment horizontal="center" vertical="center" wrapText="1"/>
    </xf>
    <xf numFmtId="2" fontId="21" fillId="29" borderId="29" xfId="0" applyNumberFormat="1" applyFont="1" applyFill="1" applyBorder="1" applyAlignment="1">
      <alignment horizontal="left" vertical="center" wrapText="1"/>
    </xf>
    <xf numFmtId="49" fontId="11" fillId="30" borderId="85" xfId="0" applyNumberFormat="1" applyFont="1" applyFill="1" applyBorder="1" applyAlignment="1">
      <alignment horizontal="center" vertical="center"/>
    </xf>
    <xf numFmtId="49" fontId="11" fillId="30" borderId="53" xfId="0" applyNumberFormat="1" applyFont="1" applyFill="1" applyBorder="1" applyAlignment="1">
      <alignment horizontal="center" vertical="center"/>
    </xf>
    <xf numFmtId="49" fontId="11" fillId="30" borderId="54" xfId="0" applyNumberFormat="1" applyFont="1" applyFill="1" applyBorder="1" applyAlignment="1">
      <alignment horizontal="center" vertical="center"/>
    </xf>
    <xf numFmtId="2" fontId="11" fillId="30" borderId="55" xfId="0" applyNumberFormat="1" applyFont="1" applyFill="1" applyBorder="1" applyAlignment="1">
      <alignment horizontal="left" vertical="center" wrapText="1"/>
    </xf>
    <xf numFmtId="4" fontId="11" fillId="30" borderId="52" xfId="0" applyNumberFormat="1" applyFont="1" applyFill="1" applyBorder="1" applyAlignment="1">
      <alignment horizontal="right" vertical="center" wrapText="1"/>
    </xf>
    <xf numFmtId="49" fontId="11" fillId="30" borderId="88" xfId="0" applyNumberFormat="1" applyFont="1" applyFill="1" applyBorder="1" applyAlignment="1">
      <alignment horizontal="center" vertical="center"/>
    </xf>
    <xf numFmtId="49" fontId="11" fillId="30" borderId="57" xfId="0" applyNumberFormat="1" applyFont="1" applyFill="1" applyBorder="1" applyAlignment="1">
      <alignment horizontal="center" vertical="center"/>
    </xf>
    <xf numFmtId="49" fontId="11" fillId="30" borderId="58" xfId="0" applyNumberFormat="1" applyFont="1" applyFill="1" applyBorder="1" applyAlignment="1">
      <alignment horizontal="center" vertical="center"/>
    </xf>
    <xf numFmtId="4" fontId="11" fillId="30" borderId="56" xfId="0" applyNumberFormat="1" applyFont="1" applyFill="1" applyBorder="1" applyAlignment="1">
      <alignment horizontal="right" vertical="center" wrapText="1"/>
    </xf>
    <xf numFmtId="2" fontId="23" fillId="0" borderId="59" xfId="0" applyNumberFormat="1" applyFont="1" applyBorder="1" applyAlignment="1">
      <alignment horizontal="right" vertical="center" wrapText="1"/>
    </xf>
    <xf numFmtId="49" fontId="11" fillId="30" borderId="77" xfId="0" applyNumberFormat="1" applyFont="1" applyFill="1" applyBorder="1" applyAlignment="1">
      <alignment horizontal="center" vertical="center"/>
    </xf>
    <xf numFmtId="49" fontId="11" fillId="30" borderId="11" xfId="0" applyNumberFormat="1" applyFont="1" applyFill="1" applyBorder="1" applyAlignment="1">
      <alignment vertical="center"/>
    </xf>
    <xf numFmtId="49" fontId="11" fillId="30" borderId="61" xfId="0" applyNumberFormat="1" applyFont="1" applyFill="1" applyBorder="1" applyAlignment="1">
      <alignment vertical="center"/>
    </xf>
    <xf numFmtId="2" fontId="11" fillId="30" borderId="72" xfId="0" applyNumberFormat="1" applyFont="1" applyFill="1" applyBorder="1" applyAlignment="1">
      <alignment vertical="center" wrapText="1"/>
    </xf>
    <xf numFmtId="4" fontId="11" fillId="30" borderId="77" xfId="0" applyNumberFormat="1" applyFont="1" applyFill="1" applyBorder="1" applyAlignment="1">
      <alignment horizontal="right" vertical="center" wrapText="1"/>
    </xf>
    <xf numFmtId="4" fontId="11" fillId="30" borderId="60" xfId="0" applyNumberFormat="1" applyFont="1" applyFill="1" applyBorder="1" applyAlignment="1">
      <alignment horizontal="right" vertical="center" wrapText="1"/>
    </xf>
    <xf numFmtId="2" fontId="23" fillId="0" borderId="59" xfId="0" applyNumberFormat="1" applyFont="1" applyBorder="1" applyAlignment="1">
      <alignment horizontal="left" vertical="center" wrapText="1"/>
    </xf>
    <xf numFmtId="4" fontId="3" fillId="0" borderId="56" xfId="0" applyNumberFormat="1" applyFont="1" applyBorder="1" applyAlignment="1">
      <alignment horizontal="right" vertical="center" wrapText="1"/>
    </xf>
    <xf numFmtId="4" fontId="62" fillId="0" borderId="98" xfId="0" applyNumberFormat="1" applyFont="1" applyFill="1" applyBorder="1" applyAlignment="1">
      <alignment horizontal="right" vertical="center" wrapText="1"/>
    </xf>
    <xf numFmtId="49" fontId="11" fillId="30" borderId="74" xfId="0" applyNumberFormat="1" applyFont="1" applyFill="1" applyBorder="1" applyAlignment="1">
      <alignment horizontal="center" vertical="center"/>
    </xf>
    <xf numFmtId="49" fontId="11" fillId="30" borderId="75" xfId="0" applyNumberFormat="1" applyFont="1" applyFill="1" applyBorder="1" applyAlignment="1">
      <alignment horizontal="center" vertical="center"/>
    </xf>
    <xf numFmtId="4" fontId="11" fillId="30" borderId="74" xfId="0" applyNumberFormat="1" applyFont="1" applyFill="1" applyBorder="1" applyAlignment="1">
      <alignment horizontal="right" vertical="center" wrapText="1"/>
    </xf>
    <xf numFmtId="49" fontId="21" fillId="3" borderId="57" xfId="0" applyNumberFormat="1" applyFont="1" applyFill="1" applyBorder="1" applyAlignment="1">
      <alignment horizontal="center" vertical="center"/>
    </xf>
    <xf numFmtId="49" fontId="21" fillId="3" borderId="58" xfId="0" applyNumberFormat="1" applyFont="1" applyFill="1" applyBorder="1" applyAlignment="1">
      <alignment horizontal="center" vertical="center"/>
    </xf>
    <xf numFmtId="2" fontId="21" fillId="3" borderId="72" xfId="0" applyNumberFormat="1" applyFont="1" applyFill="1" applyBorder="1" applyAlignment="1">
      <alignment horizontal="left" vertical="center" wrapText="1"/>
    </xf>
    <xf numFmtId="4" fontId="21" fillId="3" borderId="56" xfId="0" applyNumberFormat="1" applyFont="1" applyFill="1" applyBorder="1" applyAlignment="1">
      <alignment horizontal="right" vertical="center" wrapText="1"/>
    </xf>
    <xf numFmtId="49" fontId="16" fillId="31" borderId="57" xfId="0" applyNumberFormat="1" applyFont="1" applyFill="1" applyBorder="1" applyAlignment="1">
      <alignment horizontal="center" vertical="center"/>
    </xf>
    <xf numFmtId="49" fontId="16" fillId="31" borderId="58" xfId="0" applyNumberFormat="1" applyFont="1" applyFill="1" applyBorder="1" applyAlignment="1">
      <alignment horizontal="center" vertical="center"/>
    </xf>
    <xf numFmtId="4" fontId="21" fillId="31" borderId="56" xfId="0" applyNumberFormat="1" applyFont="1" applyFill="1" applyBorder="1" applyAlignment="1">
      <alignment horizontal="right" vertical="center" wrapText="1"/>
    </xf>
    <xf numFmtId="2" fontId="21" fillId="31" borderId="59" xfId="0" applyNumberFormat="1" applyFont="1" applyFill="1" applyBorder="1" applyAlignment="1">
      <alignment horizontal="left" vertical="center" wrapText="1"/>
    </xf>
    <xf numFmtId="4" fontId="21" fillId="3" borderId="60" xfId="0" applyNumberFormat="1" applyFont="1" applyFill="1" applyBorder="1" applyAlignment="1">
      <alignment horizontal="right" vertical="center" wrapText="1"/>
    </xf>
    <xf numFmtId="4" fontId="3" fillId="90" borderId="98" xfId="0" applyNumberFormat="1" applyFont="1" applyFill="1" applyBorder="1" applyAlignment="1">
      <alignment vertical="center" wrapText="1"/>
    </xf>
    <xf numFmtId="4" fontId="3" fillId="90" borderId="70" xfId="0" applyNumberFormat="1" applyFont="1" applyFill="1" applyBorder="1" applyAlignment="1">
      <alignment vertical="center" wrapText="1"/>
    </xf>
    <xf numFmtId="4" fontId="3" fillId="90" borderId="53" xfId="0" applyNumberFormat="1" applyFont="1" applyFill="1" applyBorder="1" applyAlignment="1">
      <alignment vertical="center" wrapText="1"/>
    </xf>
    <xf numFmtId="2" fontId="23" fillId="30" borderId="59" xfId="0" applyNumberFormat="1" applyFont="1" applyFill="1" applyBorder="1" applyAlignment="1">
      <alignment horizontal="left" vertical="center" wrapText="1"/>
    </xf>
    <xf numFmtId="4" fontId="23" fillId="30" borderId="56" xfId="0" applyNumberFormat="1" applyFont="1" applyFill="1" applyBorder="1" applyAlignment="1">
      <alignment horizontal="right" vertical="center" wrapText="1"/>
    </xf>
    <xf numFmtId="2" fontId="4" fillId="0" borderId="72" xfId="0" applyNumberFormat="1" applyFont="1" applyBorder="1" applyAlignment="1">
      <alignment horizontal="left" vertical="center" wrapText="1"/>
    </xf>
    <xf numFmtId="4" fontId="3" fillId="0" borderId="60" xfId="0" applyNumberFormat="1" applyFont="1" applyBorder="1" applyAlignment="1">
      <alignment horizontal="right" vertical="center" wrapText="1"/>
    </xf>
    <xf numFmtId="4" fontId="3" fillId="90" borderId="11" xfId="0" applyNumberFormat="1" applyFont="1" applyFill="1" applyBorder="1" applyAlignment="1">
      <alignment horizontal="right" vertical="center" wrapText="1"/>
    </xf>
    <xf numFmtId="49" fontId="10" fillId="32" borderId="18" xfId="0" applyNumberFormat="1" applyFont="1" applyFill="1" applyBorder="1" applyAlignment="1">
      <alignment horizontal="center" vertical="center"/>
    </xf>
    <xf numFmtId="49" fontId="10" fillId="32" borderId="19" xfId="0" applyNumberFormat="1" applyFont="1" applyFill="1" applyBorder="1" applyAlignment="1">
      <alignment horizontal="center" vertical="center"/>
    </xf>
    <xf numFmtId="2" fontId="26" fillId="32" borderId="20" xfId="0" applyNumberFormat="1" applyFont="1" applyFill="1" applyBorder="1" applyAlignment="1">
      <alignment horizontal="left" vertical="center" wrapText="1"/>
    </xf>
    <xf numFmtId="4" fontId="26" fillId="32" borderId="17" xfId="0" applyNumberFormat="1" applyFont="1" applyFill="1" applyBorder="1" applyAlignment="1">
      <alignment horizontal="right" vertical="center" wrapText="1"/>
    </xf>
    <xf numFmtId="4" fontId="26" fillId="32" borderId="49" xfId="0" applyNumberFormat="1" applyFont="1" applyFill="1" applyBorder="1" applyAlignment="1">
      <alignment horizontal="right" vertical="center" wrapText="1"/>
    </xf>
    <xf numFmtId="49" fontId="21" fillId="33" borderId="32" xfId="0" applyNumberFormat="1" applyFont="1" applyFill="1" applyBorder="1" applyAlignment="1">
      <alignment horizontal="center" vertical="center"/>
    </xf>
    <xf numFmtId="49" fontId="21" fillId="33" borderId="33" xfId="0" applyNumberFormat="1" applyFont="1" applyFill="1" applyBorder="1" applyAlignment="1">
      <alignment horizontal="center" vertical="center"/>
    </xf>
    <xf numFmtId="2" fontId="21" fillId="33" borderId="34" xfId="0" applyNumberFormat="1" applyFont="1" applyFill="1" applyBorder="1" applyAlignment="1">
      <alignment horizontal="left" vertical="center" wrapText="1"/>
    </xf>
    <xf numFmtId="4" fontId="21" fillId="33" borderId="31" xfId="0" applyNumberFormat="1" applyFont="1" applyFill="1" applyBorder="1" applyAlignment="1">
      <alignment horizontal="right" vertical="center" wrapText="1"/>
    </xf>
    <xf numFmtId="4" fontId="21" fillId="33" borderId="35" xfId="0" applyNumberFormat="1" applyFont="1" applyFill="1" applyBorder="1" applyAlignment="1">
      <alignment horizontal="right" vertical="center" wrapText="1"/>
    </xf>
    <xf numFmtId="49" fontId="11" fillId="34" borderId="32" xfId="0" applyNumberFormat="1" applyFont="1" applyFill="1" applyBorder="1" applyAlignment="1">
      <alignment horizontal="center" vertical="center"/>
    </xf>
    <xf numFmtId="49" fontId="11" fillId="34" borderId="33" xfId="0" applyNumberFormat="1" applyFont="1" applyFill="1" applyBorder="1" applyAlignment="1">
      <alignment horizontal="center" vertical="center"/>
    </xf>
    <xf numFmtId="2" fontId="11" fillId="34" borderId="34" xfId="0" applyNumberFormat="1" applyFont="1" applyFill="1" applyBorder="1" applyAlignment="1">
      <alignment horizontal="left" vertical="center" wrapText="1"/>
    </xf>
    <xf numFmtId="4" fontId="11" fillId="34" borderId="31" xfId="0" applyNumberFormat="1" applyFont="1" applyFill="1" applyBorder="1" applyAlignment="1">
      <alignment horizontal="right" vertical="center" wrapText="1"/>
    </xf>
    <xf numFmtId="4" fontId="11" fillId="34" borderId="35" xfId="0" applyNumberFormat="1" applyFont="1" applyFill="1" applyBorder="1" applyAlignment="1">
      <alignment horizontal="right" vertical="center" wrapText="1"/>
    </xf>
    <xf numFmtId="4" fontId="3" fillId="87" borderId="26" xfId="0" applyNumberFormat="1" applyFont="1" applyFill="1" applyBorder="1" applyAlignment="1">
      <alignment horizontal="right" vertical="center" wrapText="1"/>
    </xf>
    <xf numFmtId="49" fontId="16" fillId="33" borderId="26" xfId="0" applyNumberFormat="1" applyFont="1" applyFill="1" applyBorder="1" applyAlignment="1">
      <alignment horizontal="center" vertical="center"/>
    </xf>
    <xf numFmtId="49" fontId="16" fillId="33" borderId="27" xfId="0" applyNumberFormat="1" applyFont="1" applyFill="1" applyBorder="1" applyAlignment="1">
      <alignment horizontal="center" vertical="center"/>
    </xf>
    <xf numFmtId="2" fontId="21" fillId="33" borderId="29" xfId="0" applyNumberFormat="1" applyFont="1" applyFill="1" applyBorder="1" applyAlignment="1">
      <alignment horizontal="left" vertical="center" wrapText="1"/>
    </xf>
    <xf numFmtId="4" fontId="21" fillId="33" borderId="25" xfId="0" applyNumberFormat="1" applyFont="1" applyFill="1" applyBorder="1" applyAlignment="1">
      <alignment horizontal="right" vertical="center" wrapText="1"/>
    </xf>
    <xf numFmtId="4" fontId="21" fillId="33" borderId="30" xfId="0" applyNumberFormat="1" applyFont="1" applyFill="1" applyBorder="1" applyAlignment="1">
      <alignment horizontal="right" vertical="center" wrapText="1"/>
    </xf>
    <xf numFmtId="2" fontId="4" fillId="0" borderId="43" xfId="0" applyNumberFormat="1" applyFont="1" applyBorder="1" applyAlignment="1">
      <alignment horizontal="left" vertical="center" wrapText="1"/>
    </xf>
    <xf numFmtId="4" fontId="3" fillId="0" borderId="12" xfId="0" applyNumberFormat="1" applyFont="1" applyBorder="1" applyAlignment="1">
      <alignment horizontal="right" vertical="center" wrapText="1"/>
    </xf>
    <xf numFmtId="4" fontId="3" fillId="0" borderId="44" xfId="0" applyNumberFormat="1" applyFont="1" applyBorder="1" applyAlignment="1">
      <alignment horizontal="right" vertical="center" wrapText="1"/>
    </xf>
    <xf numFmtId="4" fontId="3" fillId="87" borderId="13" xfId="0" applyNumberFormat="1" applyFont="1" applyFill="1" applyBorder="1" applyAlignment="1">
      <alignment horizontal="right" vertical="center" wrapText="1"/>
    </xf>
    <xf numFmtId="49" fontId="26" fillId="35" borderId="105" xfId="0" applyNumberFormat="1" applyFont="1" applyFill="1" applyBorder="1" applyAlignment="1">
      <alignment horizontal="center" vertical="center"/>
    </xf>
    <xf numFmtId="49" fontId="26" fillId="35" borderId="106" xfId="0" applyNumberFormat="1" applyFont="1" applyFill="1" applyBorder="1" applyAlignment="1">
      <alignment horizontal="center" vertical="center"/>
    </xf>
    <xf numFmtId="2" fontId="26" fillId="35" borderId="20" xfId="0" applyNumberFormat="1" applyFont="1" applyFill="1" applyBorder="1" applyAlignment="1">
      <alignment horizontal="left" vertical="center" wrapText="1"/>
    </xf>
    <xf numFmtId="49" fontId="16" fillId="36" borderId="53" xfId="0" applyNumberFormat="1" applyFont="1" applyFill="1" applyBorder="1" applyAlignment="1">
      <alignment horizontal="center" vertical="center"/>
    </xf>
    <xf numFmtId="49" fontId="16" fillId="36" borderId="54" xfId="0" applyNumberFormat="1" applyFont="1" applyFill="1" applyBorder="1" applyAlignment="1">
      <alignment horizontal="center" vertical="center"/>
    </xf>
    <xf numFmtId="2" fontId="21" fillId="36" borderId="55" xfId="0" applyNumberFormat="1" applyFont="1" applyFill="1" applyBorder="1" applyAlignment="1">
      <alignment horizontal="left" vertical="center" wrapText="1"/>
    </xf>
    <xf numFmtId="4" fontId="21" fillId="36" borderId="31" xfId="0" applyNumberFormat="1" applyFont="1" applyFill="1" applyBorder="1" applyAlignment="1">
      <alignment horizontal="right" vertical="center" wrapText="1"/>
    </xf>
    <xf numFmtId="4" fontId="21" fillId="36" borderId="35" xfId="0" applyNumberFormat="1" applyFont="1" applyFill="1" applyBorder="1" applyAlignment="1">
      <alignment horizontal="right" vertical="center" wrapText="1"/>
    </xf>
    <xf numFmtId="49" fontId="4" fillId="37" borderId="57" xfId="0" applyNumberFormat="1" applyFont="1" applyFill="1" applyBorder="1" applyAlignment="1">
      <alignment horizontal="center" vertical="center"/>
    </xf>
    <xf numFmtId="49" fontId="4" fillId="37" borderId="58" xfId="0" applyNumberFormat="1" applyFont="1" applyFill="1" applyBorder="1" applyAlignment="1">
      <alignment horizontal="center" vertical="center"/>
    </xf>
    <xf numFmtId="4" fontId="4" fillId="37" borderId="59" xfId="0" applyNumberFormat="1" applyFont="1" applyFill="1" applyBorder="1" applyAlignment="1">
      <alignment horizontal="left" vertical="center" wrapText="1"/>
    </xf>
    <xf numFmtId="4" fontId="4" fillId="37" borderId="25" xfId="0" applyNumberFormat="1" applyFont="1" applyFill="1" applyBorder="1" applyAlignment="1">
      <alignment horizontal="right" vertical="center" wrapText="1"/>
    </xf>
    <xf numFmtId="4" fontId="4" fillId="37" borderId="30" xfId="0" applyNumberFormat="1" applyFont="1" applyFill="1" applyBorder="1" applyAlignment="1">
      <alignment horizontal="right" vertical="center" wrapText="1"/>
    </xf>
    <xf numFmtId="4" fontId="3" fillId="84" borderId="26" xfId="0" applyNumberFormat="1" applyFont="1" applyFill="1" applyBorder="1" applyAlignment="1">
      <alignment horizontal="right" vertical="center" wrapText="1"/>
    </xf>
    <xf numFmtId="49" fontId="4" fillId="37" borderId="88" xfId="0" applyNumberFormat="1" applyFont="1" applyFill="1" applyBorder="1" applyAlignment="1">
      <alignment horizontal="center" vertical="center"/>
    </xf>
    <xf numFmtId="4" fontId="3" fillId="84" borderId="32" xfId="0" applyNumberFormat="1" applyFont="1" applyFill="1" applyBorder="1" applyAlignment="1">
      <alignment horizontal="right" vertical="center" wrapText="1"/>
    </xf>
    <xf numFmtId="49" fontId="16" fillId="36" borderId="57" xfId="0" applyNumberFormat="1" applyFont="1" applyFill="1" applyBorder="1" applyAlignment="1">
      <alignment horizontal="center" vertical="center"/>
    </xf>
    <xf numFmtId="49" fontId="16" fillId="36" borderId="58" xfId="0" applyNumberFormat="1" applyFont="1" applyFill="1" applyBorder="1" applyAlignment="1">
      <alignment horizontal="center" vertical="center"/>
    </xf>
    <xf numFmtId="2" fontId="21" fillId="36" borderId="59" xfId="0" applyNumberFormat="1" applyFont="1" applyFill="1" applyBorder="1" applyAlignment="1">
      <alignment horizontal="left" vertical="center" wrapText="1"/>
    </xf>
    <xf numFmtId="4" fontId="21" fillId="36" borderId="25" xfId="0" applyNumberFormat="1" applyFont="1" applyFill="1" applyBorder="1" applyAlignment="1">
      <alignment horizontal="right" vertical="center" wrapText="1"/>
    </xf>
    <xf numFmtId="4" fontId="21" fillId="36" borderId="30" xfId="0" applyNumberFormat="1" applyFont="1" applyFill="1" applyBorder="1" applyAlignment="1">
      <alignment horizontal="right" vertical="center" wrapText="1"/>
    </xf>
    <xf numFmtId="49" fontId="3" fillId="91" borderId="57" xfId="0" applyNumberFormat="1" applyFont="1" applyFill="1" applyBorder="1" applyAlignment="1">
      <alignment horizontal="center" vertical="center"/>
    </xf>
    <xf numFmtId="49" fontId="3" fillId="91" borderId="58" xfId="0" applyNumberFormat="1" applyFont="1" applyFill="1" applyBorder="1" applyAlignment="1">
      <alignment horizontal="center" vertical="center"/>
    </xf>
    <xf numFmtId="4" fontId="3" fillId="84" borderId="37" xfId="0" applyNumberFormat="1" applyFont="1" applyFill="1" applyBorder="1" applyAlignment="1">
      <alignment horizontal="right" vertical="center" wrapText="1"/>
    </xf>
    <xf numFmtId="49" fontId="16" fillId="38" borderId="57" xfId="0" applyNumberFormat="1" applyFont="1" applyFill="1" applyBorder="1" applyAlignment="1">
      <alignment horizontal="center" vertical="center"/>
    </xf>
    <xf numFmtId="49" fontId="16" fillId="38" borderId="58" xfId="0" applyNumberFormat="1" applyFont="1" applyFill="1" applyBorder="1" applyAlignment="1">
      <alignment horizontal="center" vertical="center"/>
    </xf>
    <xf numFmtId="2" fontId="21" fillId="39" borderId="59" xfId="0" applyNumberFormat="1" applyFont="1" applyFill="1" applyBorder="1" applyAlignment="1">
      <alignment horizontal="left" vertical="center" wrapText="1"/>
    </xf>
    <xf numFmtId="4" fontId="21" fillId="38" borderId="25" xfId="0" applyNumberFormat="1" applyFont="1" applyFill="1" applyBorder="1" applyAlignment="1">
      <alignment horizontal="right" vertical="center" wrapText="1"/>
    </xf>
    <xf numFmtId="4" fontId="21" fillId="38" borderId="30" xfId="0" applyNumberFormat="1" applyFont="1" applyFill="1" applyBorder="1" applyAlignment="1">
      <alignment horizontal="right" vertical="center" wrapText="1"/>
    </xf>
    <xf numFmtId="49" fontId="11" fillId="40" borderId="57" xfId="0" applyNumberFormat="1" applyFont="1" applyFill="1" applyBorder="1" applyAlignment="1">
      <alignment horizontal="center" vertical="center"/>
    </xf>
    <xf numFmtId="49" fontId="11" fillId="40" borderId="58" xfId="0" applyNumberFormat="1" applyFont="1" applyFill="1" applyBorder="1" applyAlignment="1">
      <alignment horizontal="center" vertical="center"/>
    </xf>
    <xf numFmtId="2" fontId="11" fillId="40" borderId="59" xfId="0" applyNumberFormat="1" applyFont="1" applyFill="1" applyBorder="1" applyAlignment="1">
      <alignment horizontal="left" vertical="center" wrapText="1"/>
    </xf>
    <xf numFmtId="4" fontId="11" fillId="40" borderId="25" xfId="0" applyNumberFormat="1" applyFont="1" applyFill="1" applyBorder="1" applyAlignment="1">
      <alignment horizontal="right" vertical="center" wrapText="1"/>
    </xf>
    <xf numFmtId="4" fontId="11" fillId="40" borderId="30" xfId="0" applyNumberFormat="1" applyFont="1" applyFill="1" applyBorder="1" applyAlignment="1">
      <alignment horizontal="right" vertical="center" wrapText="1"/>
    </xf>
    <xf numFmtId="2" fontId="4" fillId="0" borderId="68" xfId="0" applyNumberFormat="1" applyFont="1" applyBorder="1" applyAlignment="1">
      <alignment horizontal="left" vertical="center" wrapText="1"/>
    </xf>
    <xf numFmtId="4" fontId="3" fillId="0" borderId="36" xfId="0" applyNumberFormat="1" applyFont="1" applyBorder="1" applyAlignment="1">
      <alignment horizontal="right" vertical="center" wrapText="1"/>
    </xf>
    <xf numFmtId="4" fontId="3" fillId="0" borderId="39" xfId="0" applyNumberFormat="1" applyFont="1" applyBorder="1" applyAlignment="1">
      <alignment horizontal="right" vertical="center" wrapText="1"/>
    </xf>
    <xf numFmtId="2" fontId="11" fillId="40" borderId="55" xfId="0" applyNumberFormat="1" applyFont="1" applyFill="1" applyBorder="1" applyAlignment="1">
      <alignment horizontal="left" vertical="center" wrapText="1"/>
    </xf>
    <xf numFmtId="2" fontId="4" fillId="0" borderId="117" xfId="0" applyNumberFormat="1" applyFont="1" applyBorder="1" applyAlignment="1">
      <alignment horizontal="right" vertical="center" wrapText="1"/>
    </xf>
    <xf numFmtId="49" fontId="10" fillId="41" borderId="83" xfId="0" applyNumberFormat="1" applyFont="1" applyFill="1" applyBorder="1" applyAlignment="1">
      <alignment horizontal="center" vertical="center" wrapText="1"/>
    </xf>
    <xf numFmtId="49" fontId="10" fillId="41" borderId="47" xfId="0" applyNumberFormat="1" applyFont="1" applyFill="1" applyBorder="1" applyAlignment="1">
      <alignment horizontal="center" vertical="center" wrapText="1"/>
    </xf>
    <xf numFmtId="49" fontId="10" fillId="41" borderId="48" xfId="0" applyNumberFormat="1" applyFont="1" applyFill="1" applyBorder="1" applyAlignment="1">
      <alignment horizontal="center" vertical="center" wrapText="1"/>
    </xf>
    <xf numFmtId="2" fontId="26" fillId="41" borderId="20" xfId="0" applyNumberFormat="1" applyFont="1" applyFill="1" applyBorder="1" applyAlignment="1">
      <alignment horizontal="left" vertical="center" wrapText="1"/>
    </xf>
    <xf numFmtId="4" fontId="26" fillId="41" borderId="17" xfId="0" applyNumberFormat="1" applyFont="1" applyFill="1" applyBorder="1" applyAlignment="1">
      <alignment horizontal="right" vertical="center" wrapText="1"/>
    </xf>
    <xf numFmtId="4" fontId="26" fillId="41" borderId="49" xfId="0" applyNumberFormat="1" applyFont="1" applyFill="1" applyBorder="1" applyAlignment="1">
      <alignment horizontal="right" vertical="center" wrapText="1"/>
    </xf>
    <xf numFmtId="4" fontId="26" fillId="41" borderId="18" xfId="0" applyNumberFormat="1" applyFont="1" applyFill="1" applyBorder="1" applyAlignment="1">
      <alignment horizontal="right" vertical="center" wrapText="1"/>
    </xf>
    <xf numFmtId="10" fontId="26" fillId="41" borderId="19" xfId="0" applyNumberFormat="1" applyFont="1" applyFill="1" applyBorder="1" applyAlignment="1">
      <alignment horizontal="right" vertical="center" wrapText="1"/>
    </xf>
    <xf numFmtId="49" fontId="16" fillId="42" borderId="85" xfId="0" applyNumberFormat="1" applyFont="1" applyFill="1" applyBorder="1" applyAlignment="1">
      <alignment horizontal="center" vertical="center"/>
    </xf>
    <xf numFmtId="49" fontId="16" fillId="42" borderId="53" xfId="0" applyNumberFormat="1" applyFont="1" applyFill="1" applyBorder="1" applyAlignment="1">
      <alignment horizontal="center" vertical="center"/>
    </xf>
    <xf numFmtId="49" fontId="16" fillId="42" borderId="54" xfId="0" applyNumberFormat="1" applyFont="1" applyFill="1" applyBorder="1" applyAlignment="1">
      <alignment horizontal="center" vertical="center"/>
    </xf>
    <xf numFmtId="2" fontId="21" fillId="42" borderId="86" xfId="0" applyNumberFormat="1" applyFont="1" applyFill="1" applyBorder="1" applyAlignment="1">
      <alignment horizontal="left" vertical="center" wrapText="1"/>
    </xf>
    <xf numFmtId="49" fontId="11" fillId="43" borderId="85" xfId="0" applyNumberFormat="1" applyFont="1" applyFill="1" applyBorder="1" applyAlignment="1">
      <alignment horizontal="center" vertical="center"/>
    </xf>
    <xf numFmtId="49" fontId="11" fillId="43" borderId="53" xfId="0" applyNumberFormat="1" applyFont="1" applyFill="1" applyBorder="1" applyAlignment="1">
      <alignment horizontal="center" vertical="center"/>
    </xf>
    <xf numFmtId="49" fontId="11" fillId="43" borderId="54" xfId="0" applyNumberFormat="1" applyFont="1" applyFill="1" applyBorder="1" applyAlignment="1">
      <alignment horizontal="center" vertical="center"/>
    </xf>
    <xf numFmtId="2" fontId="11" fillId="43" borderId="86" xfId="0" applyNumberFormat="1" applyFont="1" applyFill="1" applyBorder="1" applyAlignment="1">
      <alignment horizontal="left" vertical="center" wrapText="1"/>
    </xf>
    <xf numFmtId="49" fontId="11" fillId="43" borderId="88" xfId="0" applyNumberFormat="1" applyFont="1" applyFill="1" applyBorder="1" applyAlignment="1">
      <alignment horizontal="center" vertical="center"/>
    </xf>
    <xf numFmtId="49" fontId="11" fillId="43" borderId="57" xfId="0" applyNumberFormat="1" applyFont="1" applyFill="1" applyBorder="1" applyAlignment="1">
      <alignment horizontal="center" vertical="center"/>
    </xf>
    <xf numFmtId="49" fontId="11" fillId="43" borderId="58" xfId="0" applyNumberFormat="1" applyFont="1" applyFill="1" applyBorder="1" applyAlignment="1">
      <alignment horizontal="center" vertical="center"/>
    </xf>
    <xf numFmtId="2" fontId="11" fillId="43" borderId="89" xfId="0" applyNumberFormat="1" applyFont="1" applyFill="1" applyBorder="1" applyAlignment="1">
      <alignment horizontal="left" vertical="center" wrapText="1"/>
    </xf>
    <xf numFmtId="49" fontId="10" fillId="44" borderId="104" xfId="0" applyNumberFormat="1" applyFont="1" applyFill="1" applyBorder="1" applyAlignment="1">
      <alignment horizontal="center" vertical="center" wrapText="1"/>
    </xf>
    <xf numFmtId="49" fontId="10" fillId="44" borderId="105" xfId="0" applyNumberFormat="1" applyFont="1" applyFill="1" applyBorder="1" applyAlignment="1">
      <alignment horizontal="center" vertical="center" wrapText="1"/>
    </xf>
    <xf numFmtId="49" fontId="10" fillId="44" borderId="106" xfId="0" applyNumberFormat="1" applyFont="1" applyFill="1" applyBorder="1" applyAlignment="1">
      <alignment horizontal="center" vertical="center" wrapText="1"/>
    </xf>
    <xf numFmtId="2" fontId="26" fillId="44" borderId="45" xfId="0" applyNumberFormat="1" applyFont="1" applyFill="1" applyBorder="1" applyAlignment="1">
      <alignment horizontal="left" vertical="center" wrapText="1"/>
    </xf>
    <xf numFmtId="4" fontId="26" fillId="44" borderId="83" xfId="0" applyNumberFormat="1" applyFont="1" applyFill="1" applyBorder="1" applyAlignment="1">
      <alignment horizontal="right" vertical="center" wrapText="1"/>
    </xf>
    <xf numFmtId="4" fontId="26" fillId="44" borderId="46" xfId="0" applyNumberFormat="1" applyFont="1" applyFill="1" applyBorder="1" applyAlignment="1">
      <alignment horizontal="right" vertical="center" wrapText="1"/>
    </xf>
    <xf numFmtId="4" fontId="26" fillId="44" borderId="47" xfId="0" applyNumberFormat="1" applyFont="1" applyFill="1" applyBorder="1" applyAlignment="1">
      <alignment horizontal="right" vertical="center" wrapText="1"/>
    </xf>
    <xf numFmtId="10" fontId="26" fillId="44" borderId="48" xfId="0" applyNumberFormat="1" applyFont="1" applyFill="1" applyBorder="1" applyAlignment="1">
      <alignment horizontal="right" vertical="center" wrapText="1"/>
    </xf>
    <xf numFmtId="49" fontId="11" fillId="46" borderId="26" xfId="0" applyNumberFormat="1" applyFont="1" applyFill="1" applyBorder="1" applyAlignment="1">
      <alignment horizontal="center" vertical="center"/>
    </xf>
    <xf numFmtId="49" fontId="11" fillId="46" borderId="27" xfId="0" applyNumberFormat="1" applyFont="1" applyFill="1" applyBorder="1" applyAlignment="1">
      <alignment horizontal="center" vertical="center"/>
    </xf>
    <xf numFmtId="2" fontId="11" fillId="46" borderId="29" xfId="0" applyNumberFormat="1" applyFont="1" applyFill="1" applyBorder="1" applyAlignment="1">
      <alignment horizontal="left" vertical="center" wrapText="1"/>
    </xf>
    <xf numFmtId="4" fontId="11" fillId="46" borderId="30" xfId="0" applyNumberFormat="1" applyFont="1" applyFill="1" applyBorder="1" applyAlignment="1">
      <alignment horizontal="right" vertical="center" wrapText="1"/>
    </xf>
    <xf numFmtId="4" fontId="3" fillId="85" borderId="13" xfId="0" applyNumberFormat="1" applyFont="1" applyFill="1" applyBorder="1" applyAlignment="1">
      <alignment horizontal="right" vertical="center" wrapText="1"/>
    </xf>
    <xf numFmtId="49" fontId="16" fillId="48" borderId="53" xfId="0" applyNumberFormat="1" applyFont="1" applyFill="1" applyBorder="1" applyAlignment="1">
      <alignment horizontal="center" vertical="center"/>
    </xf>
    <xf numFmtId="49" fontId="16" fillId="48" borderId="54" xfId="0" applyNumberFormat="1" applyFont="1" applyFill="1" applyBorder="1" applyAlignment="1">
      <alignment horizontal="center" vertical="center"/>
    </xf>
    <xf numFmtId="2" fontId="21" fillId="48" borderId="86" xfId="0" applyNumberFormat="1" applyFont="1" applyFill="1" applyBorder="1" applyAlignment="1">
      <alignment horizontal="left" vertical="center" wrapText="1"/>
    </xf>
    <xf numFmtId="4" fontId="21" fillId="48" borderId="53" xfId="0" applyNumberFormat="1" applyFont="1" applyFill="1" applyBorder="1" applyAlignment="1">
      <alignment horizontal="right" vertical="center" wrapText="1"/>
    </xf>
    <xf numFmtId="10" fontId="21" fillId="48" borderId="54" xfId="0" applyNumberFormat="1" applyFont="1" applyFill="1" applyBorder="1" applyAlignment="1">
      <alignment horizontal="right" vertical="center" wrapText="1"/>
    </xf>
    <xf numFmtId="49" fontId="4" fillId="49" borderId="57" xfId="0" applyNumberFormat="1" applyFont="1" applyFill="1" applyBorder="1" applyAlignment="1">
      <alignment horizontal="center" vertical="center"/>
    </xf>
    <xf numFmtId="49" fontId="4" fillId="49" borderId="58" xfId="0" applyNumberFormat="1" applyFont="1" applyFill="1" applyBorder="1" applyAlignment="1">
      <alignment horizontal="center" vertical="center"/>
    </xf>
    <xf numFmtId="2" fontId="4" fillId="49" borderId="89" xfId="0" applyNumberFormat="1" applyFont="1" applyFill="1" applyBorder="1" applyAlignment="1">
      <alignment horizontal="left" vertical="center" wrapText="1"/>
    </xf>
    <xf numFmtId="4" fontId="3" fillId="86" borderId="57" xfId="0" applyNumberFormat="1" applyFont="1" applyFill="1" applyBorder="1" applyAlignment="1">
      <alignment horizontal="right" vertical="center" wrapText="1"/>
    </xf>
    <xf numFmtId="49" fontId="21" fillId="50" borderId="57" xfId="0" applyNumberFormat="1" applyFont="1" applyFill="1" applyBorder="1" applyAlignment="1">
      <alignment horizontal="center" vertical="center"/>
    </xf>
    <xf numFmtId="49" fontId="21" fillId="50" borderId="58" xfId="0" applyNumberFormat="1" applyFont="1" applyFill="1" applyBorder="1" applyAlignment="1">
      <alignment horizontal="center" vertical="center"/>
    </xf>
    <xf numFmtId="2" fontId="21" fillId="50" borderId="89" xfId="0" applyNumberFormat="1" applyFont="1" applyFill="1" applyBorder="1" applyAlignment="1">
      <alignment horizontal="left" vertical="center" wrapText="1"/>
    </xf>
    <xf numFmtId="49" fontId="11" fillId="51" borderId="57" xfId="0" applyNumberFormat="1" applyFont="1" applyFill="1" applyBorder="1" applyAlignment="1">
      <alignment horizontal="center" vertical="center"/>
    </xf>
    <xf numFmtId="49" fontId="11" fillId="51" borderId="58" xfId="0" applyNumberFormat="1" applyFont="1" applyFill="1" applyBorder="1" applyAlignment="1">
      <alignment horizontal="center" vertical="center"/>
    </xf>
    <xf numFmtId="2" fontId="11" fillId="51" borderId="89" xfId="0" applyNumberFormat="1" applyFont="1" applyFill="1" applyBorder="1" applyAlignment="1">
      <alignment horizontal="left" vertical="center" wrapText="1"/>
    </xf>
    <xf numFmtId="49" fontId="16" fillId="52" borderId="57" xfId="0" applyNumberFormat="1" applyFont="1" applyFill="1" applyBorder="1" applyAlignment="1">
      <alignment horizontal="center" vertical="center"/>
    </xf>
    <xf numFmtId="49" fontId="16" fillId="52" borderId="58" xfId="0" applyNumberFormat="1" applyFont="1" applyFill="1" applyBorder="1" applyAlignment="1">
      <alignment horizontal="center" vertical="center"/>
    </xf>
    <xf numFmtId="2" fontId="21" fillId="52" borderId="89" xfId="0" applyNumberFormat="1" applyFont="1" applyFill="1" applyBorder="1" applyAlignment="1">
      <alignment horizontal="left" vertical="center" wrapText="1"/>
    </xf>
    <xf numFmtId="4" fontId="3" fillId="86" borderId="122" xfId="0" applyNumberFormat="1" applyFont="1" applyFill="1" applyBorder="1" applyAlignment="1">
      <alignment horizontal="right" vertical="center" wrapText="1"/>
    </xf>
    <xf numFmtId="49" fontId="26" fillId="53" borderId="63" xfId="0" applyNumberFormat="1" applyFont="1" applyFill="1" applyBorder="1" applyAlignment="1">
      <alignment horizontal="center" vertical="center"/>
    </xf>
    <xf numFmtId="49" fontId="26" fillId="53" borderId="64" xfId="0" applyNumberFormat="1" applyFont="1" applyFill="1" applyBorder="1" applyAlignment="1">
      <alignment horizontal="center" vertical="center"/>
    </xf>
    <xf numFmtId="2" fontId="26" fillId="53" borderId="20" xfId="0" applyNumberFormat="1" applyFont="1" applyFill="1" applyBorder="1" applyAlignment="1">
      <alignment horizontal="left" vertical="center" wrapText="1"/>
    </xf>
    <xf numFmtId="4" fontId="26" fillId="53" borderId="83" xfId="0" applyNumberFormat="1" applyFont="1" applyFill="1" applyBorder="1" applyAlignment="1">
      <alignment horizontal="right" vertical="center" wrapText="1"/>
    </xf>
    <xf numFmtId="4" fontId="26" fillId="53" borderId="46" xfId="0" applyNumberFormat="1" applyFont="1" applyFill="1" applyBorder="1" applyAlignment="1">
      <alignment horizontal="right" vertical="center" wrapText="1"/>
    </xf>
    <xf numFmtId="4" fontId="26" fillId="53" borderId="47" xfId="0" applyNumberFormat="1" applyFont="1" applyFill="1" applyBorder="1" applyAlignment="1">
      <alignment horizontal="right" vertical="center" wrapText="1"/>
    </xf>
    <xf numFmtId="4" fontId="26" fillId="54" borderId="47" xfId="0" applyNumberFormat="1" applyFont="1" applyFill="1" applyBorder="1" applyAlignment="1">
      <alignment horizontal="right" vertical="center" wrapText="1"/>
    </xf>
    <xf numFmtId="10" fontId="26" fillId="53" borderId="48" xfId="0" applyNumberFormat="1" applyFont="1" applyFill="1" applyBorder="1" applyAlignment="1">
      <alignment horizontal="right" vertical="center" wrapText="1"/>
    </xf>
    <xf numFmtId="49" fontId="16" fillId="55" borderId="53" xfId="0" applyNumberFormat="1" applyFont="1" applyFill="1" applyBorder="1" applyAlignment="1">
      <alignment horizontal="center" vertical="center"/>
    </xf>
    <xf numFmtId="49" fontId="16" fillId="55" borderId="54" xfId="0" applyNumberFormat="1" applyFont="1" applyFill="1" applyBorder="1" applyAlignment="1">
      <alignment horizontal="center" vertical="center"/>
    </xf>
    <xf numFmtId="2" fontId="21" fillId="55" borderId="28" xfId="0" applyNumberFormat="1" applyFont="1" applyFill="1" applyBorder="1" applyAlignment="1">
      <alignment horizontal="left" vertical="center" wrapText="1"/>
    </xf>
    <xf numFmtId="4" fontId="21" fillId="55" borderId="7" xfId="0" applyNumberFormat="1" applyFont="1" applyFill="1" applyBorder="1" applyAlignment="1">
      <alignment horizontal="right" vertical="center" wrapText="1"/>
    </xf>
    <xf numFmtId="4" fontId="21" fillId="55" borderId="35" xfId="0" applyNumberFormat="1" applyFont="1" applyFill="1" applyBorder="1" applyAlignment="1">
      <alignment horizontal="right" vertical="center" wrapText="1"/>
    </xf>
    <xf numFmtId="4" fontId="21" fillId="55" borderId="32" xfId="0" applyNumberFormat="1" applyFont="1" applyFill="1" applyBorder="1" applyAlignment="1">
      <alignment horizontal="right" vertical="center" wrapText="1"/>
    </xf>
    <xf numFmtId="10" fontId="21" fillId="55" borderId="33" xfId="0" applyNumberFormat="1" applyFont="1" applyFill="1" applyBorder="1" applyAlignment="1">
      <alignment horizontal="right" vertical="center" wrapText="1"/>
    </xf>
    <xf numFmtId="49" fontId="11" fillId="56" borderId="53" xfId="0" applyNumberFormat="1" applyFont="1" applyFill="1" applyBorder="1" applyAlignment="1">
      <alignment horizontal="center" vertical="center"/>
    </xf>
    <xf numFmtId="49" fontId="11" fillId="56" borderId="54" xfId="0" applyNumberFormat="1" applyFont="1" applyFill="1" applyBorder="1" applyAlignment="1">
      <alignment horizontal="center" vertical="center"/>
    </xf>
    <xf numFmtId="2" fontId="11" fillId="56" borderId="29" xfId="0" applyNumberFormat="1" applyFont="1" applyFill="1" applyBorder="1" applyAlignment="1">
      <alignment horizontal="left" vertical="center" wrapText="1"/>
    </xf>
    <xf numFmtId="4" fontId="11" fillId="56" borderId="35" xfId="0" applyNumberFormat="1" applyFont="1" applyFill="1" applyBorder="1" applyAlignment="1">
      <alignment horizontal="right" vertical="center" wrapText="1"/>
    </xf>
    <xf numFmtId="4" fontId="3" fillId="89" borderId="26" xfId="0" applyNumberFormat="1" applyFont="1" applyFill="1" applyBorder="1" applyAlignment="1">
      <alignment horizontal="right" vertical="center" wrapText="1"/>
    </xf>
    <xf numFmtId="2" fontId="21" fillId="55" borderId="29" xfId="0" applyNumberFormat="1" applyFont="1" applyFill="1" applyBorder="1" applyAlignment="1">
      <alignment horizontal="left" vertical="center" wrapText="1"/>
    </xf>
    <xf numFmtId="49" fontId="11" fillId="56" borderId="57" xfId="0" applyNumberFormat="1" applyFont="1" applyFill="1" applyBorder="1" applyAlignment="1">
      <alignment horizontal="center" vertical="center"/>
    </xf>
    <xf numFmtId="49" fontId="11" fillId="56" borderId="58" xfId="0" applyNumberFormat="1" applyFont="1" applyFill="1" applyBorder="1" applyAlignment="1">
      <alignment horizontal="center" vertical="center"/>
    </xf>
    <xf numFmtId="4" fontId="11" fillId="56" borderId="30" xfId="0" applyNumberFormat="1" applyFont="1" applyFill="1" applyBorder="1" applyAlignment="1">
      <alignment horizontal="right" vertical="center" wrapText="1"/>
    </xf>
    <xf numFmtId="4" fontId="21" fillId="55" borderId="26" xfId="0" applyNumberFormat="1" applyFont="1" applyFill="1" applyBorder="1" applyAlignment="1">
      <alignment horizontal="right" vertical="center" wrapText="1"/>
    </xf>
    <xf numFmtId="2" fontId="21" fillId="55" borderId="34" xfId="0" applyNumberFormat="1" applyFont="1" applyFill="1" applyBorder="1" applyAlignment="1">
      <alignment horizontal="left" vertical="center" wrapText="1"/>
    </xf>
    <xf numFmtId="4" fontId="63" fillId="0" borderId="26" xfId="86" applyNumberFormat="1" applyFont="1" applyBorder="1" applyAlignment="1" applyProtection="1">
      <alignment horizontal="right" vertical="top" shrinkToFit="1"/>
    </xf>
    <xf numFmtId="4" fontId="63" fillId="0" borderId="0" xfId="86" applyNumberFormat="1" applyFont="1" applyAlignment="1" applyProtection="1">
      <alignment horizontal="right" vertical="top" shrinkToFit="1"/>
    </xf>
    <xf numFmtId="2" fontId="11" fillId="56" borderId="34" xfId="0" applyNumberFormat="1" applyFont="1" applyFill="1" applyBorder="1" applyAlignment="1">
      <alignment horizontal="left" vertical="center" wrapText="1"/>
    </xf>
    <xf numFmtId="49" fontId="26" fillId="57" borderId="18" xfId="0" applyNumberFormat="1" applyFont="1" applyFill="1" applyBorder="1" applyAlignment="1">
      <alignment horizontal="center" vertical="center"/>
    </xf>
    <xf numFmtId="49" fontId="26" fillId="57" borderId="19" xfId="0" applyNumberFormat="1" applyFont="1" applyFill="1" applyBorder="1" applyAlignment="1">
      <alignment horizontal="center" vertical="center"/>
    </xf>
    <xf numFmtId="2" fontId="26" fillId="57" borderId="20" xfId="0" applyNumberFormat="1" applyFont="1" applyFill="1" applyBorder="1" applyAlignment="1">
      <alignment horizontal="left" vertical="center" wrapText="1"/>
    </xf>
    <xf numFmtId="4" fontId="26" fillId="57" borderId="17" xfId="0" applyNumberFormat="1" applyFont="1" applyFill="1" applyBorder="1" applyAlignment="1">
      <alignment horizontal="right" vertical="center" wrapText="1"/>
    </xf>
    <xf numFmtId="4" fontId="26" fillId="57" borderId="49" xfId="0" applyNumberFormat="1" applyFont="1" applyFill="1" applyBorder="1" applyAlignment="1">
      <alignment horizontal="right" vertical="center" wrapText="1"/>
    </xf>
    <xf numFmtId="4" fontId="26" fillId="57" borderId="18" xfId="0" applyNumberFormat="1" applyFont="1" applyFill="1" applyBorder="1" applyAlignment="1">
      <alignment horizontal="right" vertical="center" wrapText="1"/>
    </xf>
    <xf numFmtId="10" fontId="26" fillId="57" borderId="19" xfId="0" applyNumberFormat="1" applyFont="1" applyFill="1" applyBorder="1" applyAlignment="1">
      <alignment horizontal="right" vertical="center" wrapText="1"/>
    </xf>
    <xf numFmtId="49" fontId="11" fillId="59" borderId="32" xfId="0" applyNumberFormat="1" applyFont="1" applyFill="1" applyBorder="1" applyAlignment="1">
      <alignment horizontal="center" vertical="center"/>
    </xf>
    <xf numFmtId="49" fontId="11" fillId="59" borderId="33" xfId="0" applyNumberFormat="1" applyFont="1" applyFill="1" applyBorder="1" applyAlignment="1">
      <alignment horizontal="center" vertical="center"/>
    </xf>
    <xf numFmtId="2" fontId="11" fillId="59" borderId="34" xfId="0" applyNumberFormat="1" applyFont="1" applyFill="1" applyBorder="1" applyAlignment="1">
      <alignment horizontal="left" vertical="center" wrapText="1"/>
    </xf>
    <xf numFmtId="4" fontId="11" fillId="59" borderId="35" xfId="0" applyNumberFormat="1" applyFont="1" applyFill="1" applyBorder="1" applyAlignment="1">
      <alignment horizontal="right" vertical="center" wrapText="1"/>
    </xf>
    <xf numFmtId="49" fontId="11" fillId="59" borderId="26" xfId="0" applyNumberFormat="1" applyFont="1" applyFill="1" applyBorder="1" applyAlignment="1">
      <alignment horizontal="center" vertical="center"/>
    </xf>
    <xf numFmtId="49" fontId="11" fillId="59" borderId="27" xfId="0" applyNumberFormat="1" applyFont="1" applyFill="1" applyBorder="1" applyAlignment="1">
      <alignment horizontal="center" vertical="center"/>
    </xf>
    <xf numFmtId="2" fontId="11" fillId="59" borderId="29" xfId="0" applyNumberFormat="1" applyFont="1" applyFill="1" applyBorder="1" applyAlignment="1">
      <alignment horizontal="left" vertical="center" wrapText="1"/>
    </xf>
    <xf numFmtId="4" fontId="11" fillId="59" borderId="30" xfId="0" applyNumberFormat="1" applyFont="1" applyFill="1" applyBorder="1" applyAlignment="1">
      <alignment horizontal="right" vertical="center" wrapText="1"/>
    </xf>
    <xf numFmtId="4" fontId="3" fillId="88" borderId="37" xfId="0" applyNumberFormat="1" applyFont="1" applyFill="1" applyBorder="1" applyAlignment="1">
      <alignment horizontal="right" vertical="center" wrapText="1"/>
    </xf>
    <xf numFmtId="49" fontId="26" fillId="60" borderId="126" xfId="0" applyNumberFormat="1" applyFont="1" applyFill="1" applyBorder="1" applyAlignment="1">
      <alignment horizontal="center" vertical="center"/>
    </xf>
    <xf numFmtId="49" fontId="26" fillId="60" borderId="127" xfId="0" applyNumberFormat="1" applyFont="1" applyFill="1" applyBorder="1" applyAlignment="1">
      <alignment horizontal="center" vertical="center"/>
    </xf>
    <xf numFmtId="2" fontId="26" fillId="60" borderId="20" xfId="0" applyNumberFormat="1" applyFont="1" applyFill="1" applyBorder="1" applyAlignment="1">
      <alignment horizontal="left" vertical="center" wrapText="1"/>
    </xf>
    <xf numFmtId="4" fontId="26" fillId="60" borderId="46" xfId="0" applyNumberFormat="1" applyFont="1" applyFill="1" applyBorder="1" applyAlignment="1"/>
    <xf numFmtId="4" fontId="26" fillId="60" borderId="47" xfId="0" applyNumberFormat="1" applyFont="1" applyFill="1" applyBorder="1" applyAlignment="1"/>
    <xf numFmtId="10" fontId="26" fillId="60" borderId="48" xfId="0" applyNumberFormat="1" applyFont="1" applyFill="1" applyBorder="1" applyAlignment="1"/>
    <xf numFmtId="49" fontId="64" fillId="47" borderId="83" xfId="0" applyNumberFormat="1" applyFont="1" applyFill="1" applyBorder="1" applyAlignment="1">
      <alignment horizontal="center" vertical="center"/>
    </xf>
    <xf numFmtId="49" fontId="64" fillId="47" borderId="47" xfId="0" applyNumberFormat="1" applyFont="1" applyFill="1" applyBorder="1" applyAlignment="1">
      <alignment horizontal="center" vertical="center"/>
    </xf>
    <xf numFmtId="49" fontId="64" fillId="47" borderId="48" xfId="0" applyNumberFormat="1" applyFont="1" applyFill="1" applyBorder="1" applyAlignment="1">
      <alignment horizontal="center" vertical="center"/>
    </xf>
    <xf numFmtId="2" fontId="64" fillId="47" borderId="20" xfId="0" applyNumberFormat="1" applyFont="1" applyFill="1" applyBorder="1" applyAlignment="1">
      <alignment horizontal="left" vertical="center" wrapText="1"/>
    </xf>
    <xf numFmtId="4" fontId="64" fillId="47" borderId="83" xfId="0" applyNumberFormat="1" applyFont="1" applyFill="1" applyBorder="1" applyAlignment="1">
      <alignment horizontal="right" vertical="center" wrapText="1"/>
    </xf>
    <xf numFmtId="4" fontId="64" fillId="47" borderId="46" xfId="0" applyNumberFormat="1" applyFont="1" applyFill="1" applyBorder="1" applyAlignment="1">
      <alignment horizontal="right" vertical="center" wrapText="1"/>
    </xf>
    <xf numFmtId="4" fontId="64" fillId="47" borderId="47" xfId="0" applyNumberFormat="1" applyFont="1" applyFill="1" applyBorder="1" applyAlignment="1">
      <alignment horizontal="right" vertical="center" wrapText="1"/>
    </xf>
    <xf numFmtId="10" fontId="64" fillId="47" borderId="48" xfId="0" applyNumberFormat="1" applyFont="1" applyFill="1" applyBorder="1" applyAlignment="1">
      <alignment horizontal="right" vertical="center" wrapText="1"/>
    </xf>
    <xf numFmtId="0" fontId="65" fillId="11" borderId="137" xfId="0" applyFont="1" applyFill="1" applyBorder="1" applyAlignment="1">
      <alignment horizontal="left" vertical="center" wrapText="1"/>
    </xf>
    <xf numFmtId="0" fontId="65" fillId="11" borderId="0" xfId="0" applyFont="1" applyFill="1" applyBorder="1" applyAlignment="1">
      <alignment horizontal="left" vertical="center" wrapText="1"/>
    </xf>
    <xf numFmtId="4" fontId="3" fillId="0" borderId="5" xfId="0" applyNumberFormat="1" applyFont="1" applyBorder="1" applyAlignment="1"/>
    <xf numFmtId="4" fontId="3" fillId="0" borderId="13" xfId="0" applyNumberFormat="1" applyFont="1" applyBorder="1" applyAlignment="1"/>
    <xf numFmtId="4" fontId="3" fillId="0" borderId="26" xfId="0" applyNumberFormat="1" applyFont="1" applyBorder="1" applyAlignment="1"/>
    <xf numFmtId="4" fontId="3" fillId="0" borderId="32" xfId="0" applyNumberFormat="1" applyFont="1" applyBorder="1" applyAlignment="1"/>
    <xf numFmtId="4" fontId="3" fillId="0" borderId="0" xfId="0" applyNumberFormat="1" applyFont="1" applyAlignment="1"/>
    <xf numFmtId="0" fontId="0" fillId="0" borderId="45" xfId="0" applyFill="1" applyBorder="1" applyAlignment="1">
      <alignment horizontal="center" vertical="top" wrapText="1"/>
    </xf>
    <xf numFmtId="0" fontId="0" fillId="0" borderId="50" xfId="0" applyFill="1" applyBorder="1" applyAlignment="1">
      <alignment horizontal="center" vertical="top" wrapText="1"/>
    </xf>
    <xf numFmtId="0" fontId="0" fillId="0" borderId="50" xfId="0" applyFont="1" applyFill="1" applyBorder="1" applyAlignment="1">
      <alignment horizontal="center" vertical="top" wrapText="1"/>
    </xf>
    <xf numFmtId="2" fontId="3" fillId="0" borderId="37" xfId="0" applyNumberFormat="1" applyFont="1" applyBorder="1" applyAlignment="1">
      <alignment horizontal="right" vertical="center"/>
    </xf>
    <xf numFmtId="2" fontId="3" fillId="0" borderId="41" xfId="0" applyNumberFormat="1" applyFont="1" applyBorder="1" applyAlignment="1">
      <alignment horizontal="right" vertical="center"/>
    </xf>
    <xf numFmtId="2" fontId="3" fillId="0" borderId="32" xfId="0" applyNumberFormat="1" applyFont="1" applyBorder="1" applyAlignment="1">
      <alignment horizontal="right" vertical="center"/>
    </xf>
    <xf numFmtId="4" fontId="3" fillId="89" borderId="37" xfId="0" applyNumberFormat="1" applyFont="1" applyFill="1" applyBorder="1" applyAlignment="1">
      <alignment horizontal="right" vertical="center" wrapText="1"/>
    </xf>
    <xf numFmtId="4" fontId="3" fillId="89" borderId="41" xfId="0" applyNumberFormat="1" applyFont="1" applyFill="1" applyBorder="1" applyAlignment="1">
      <alignment horizontal="right" vertical="center" wrapText="1"/>
    </xf>
    <xf numFmtId="4" fontId="3" fillId="89" borderId="32" xfId="0" applyNumberFormat="1" applyFont="1" applyFill="1" applyBorder="1" applyAlignment="1">
      <alignment horizontal="right" vertical="center" wrapText="1"/>
    </xf>
    <xf numFmtId="49" fontId="0" fillId="0" borderId="77" xfId="0" applyNumberFormat="1" applyFont="1" applyFill="1" applyBorder="1" applyAlignment="1">
      <alignment horizontal="center" vertical="center"/>
    </xf>
    <xf numFmtId="49" fontId="0" fillId="0" borderId="78" xfId="0" applyNumberFormat="1" applyFont="1" applyFill="1" applyBorder="1" applyAlignment="1">
      <alignment horizontal="center" vertical="center"/>
    </xf>
    <xf numFmtId="49" fontId="0" fillId="0" borderId="99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63" xfId="0" applyNumberFormat="1" applyFont="1" applyFill="1" applyBorder="1" applyAlignment="1">
      <alignment horizontal="center" vertical="center"/>
    </xf>
    <xf numFmtId="49" fontId="3" fillId="0" borderId="81" xfId="0" applyNumberFormat="1" applyFont="1" applyFill="1" applyBorder="1" applyAlignment="1">
      <alignment horizontal="center" vertical="center"/>
    </xf>
    <xf numFmtId="49" fontId="3" fillId="0" borderId="61" xfId="0" applyNumberFormat="1" applyFont="1" applyFill="1" applyBorder="1" applyAlignment="1">
      <alignment horizontal="center" vertical="center"/>
    </xf>
    <xf numFmtId="49" fontId="3" fillId="0" borderId="64" xfId="0" applyNumberFormat="1" applyFont="1" applyFill="1" applyBorder="1" applyAlignment="1">
      <alignment horizontal="center" vertical="center"/>
    </xf>
    <xf numFmtId="49" fontId="3" fillId="0" borderId="82" xfId="0" applyNumberFormat="1" applyFont="1" applyFill="1" applyBorder="1" applyAlignment="1">
      <alignment horizontal="center" vertical="center"/>
    </xf>
    <xf numFmtId="4" fontId="3" fillId="0" borderId="36" xfId="0" applyNumberFormat="1" applyFont="1" applyFill="1" applyBorder="1" applyAlignment="1">
      <alignment horizontal="right" vertical="center" wrapText="1"/>
    </xf>
    <xf numFmtId="4" fontId="3" fillId="0" borderId="40" xfId="0" applyNumberFormat="1" applyFont="1" applyFill="1" applyBorder="1" applyAlignment="1">
      <alignment horizontal="right" vertical="center" wrapText="1"/>
    </xf>
    <xf numFmtId="4" fontId="3" fillId="0" borderId="21" xfId="0" applyNumberFormat="1" applyFont="1" applyFill="1" applyBorder="1" applyAlignment="1">
      <alignment horizontal="right" vertical="center" wrapText="1"/>
    </xf>
    <xf numFmtId="4" fontId="3" fillId="0" borderId="37" xfId="0" applyNumberFormat="1" applyFont="1" applyFill="1" applyBorder="1" applyAlignment="1">
      <alignment horizontal="right" vertical="center" wrapText="1"/>
    </xf>
    <xf numFmtId="4" fontId="3" fillId="0" borderId="41" xfId="0" applyNumberFormat="1" applyFont="1" applyFill="1" applyBorder="1" applyAlignment="1">
      <alignment horizontal="right" vertical="center" wrapText="1"/>
    </xf>
    <xf numFmtId="4" fontId="3" fillId="0" borderId="23" xfId="0" applyNumberFormat="1" applyFont="1" applyFill="1" applyBorder="1" applyAlignment="1">
      <alignment horizontal="right" vertical="center" wrapText="1"/>
    </xf>
    <xf numFmtId="4" fontId="3" fillId="89" borderId="23" xfId="0" applyNumberFormat="1" applyFont="1" applyFill="1" applyBorder="1" applyAlignment="1">
      <alignment horizontal="right" vertical="center" wrapText="1"/>
    </xf>
    <xf numFmtId="49" fontId="0" fillId="0" borderId="79" xfId="0" applyNumberFormat="1" applyFont="1" applyFill="1" applyBorder="1" applyAlignment="1">
      <alignment horizontal="center" vertical="center"/>
    </xf>
    <xf numFmtId="49" fontId="3" fillId="0" borderId="66" xfId="0" applyNumberFormat="1" applyFont="1" applyFill="1" applyBorder="1" applyAlignment="1">
      <alignment horizontal="center" vertical="center"/>
    </xf>
    <xf numFmtId="49" fontId="3" fillId="0" borderId="67" xfId="0" applyNumberFormat="1" applyFont="1" applyFill="1" applyBorder="1" applyAlignment="1">
      <alignment horizontal="center" vertical="center"/>
    </xf>
    <xf numFmtId="4" fontId="3" fillId="0" borderId="31" xfId="0" applyNumberFormat="1" applyFont="1" applyFill="1" applyBorder="1" applyAlignment="1">
      <alignment horizontal="right" vertical="center" wrapText="1"/>
    </xf>
    <xf numFmtId="4" fontId="3" fillId="0" borderId="32" xfId="0" applyNumberFormat="1" applyFont="1" applyFill="1" applyBorder="1" applyAlignment="1">
      <alignment horizontal="right" vertical="center" wrapText="1"/>
    </xf>
    <xf numFmtId="49" fontId="0" fillId="0" borderId="85" xfId="0" applyNumberFormat="1" applyFont="1" applyFill="1" applyBorder="1" applyAlignment="1">
      <alignment horizontal="center" vertical="center"/>
    </xf>
    <xf numFmtId="49" fontId="3" fillId="0" borderId="53" xfId="0" applyNumberFormat="1" applyFont="1" applyFill="1" applyBorder="1" applyAlignment="1">
      <alignment horizontal="center" vertical="center"/>
    </xf>
    <xf numFmtId="49" fontId="3" fillId="0" borderId="54" xfId="0" applyNumberFormat="1" applyFont="1" applyFill="1" applyBorder="1" applyAlignment="1">
      <alignment horizontal="center" vertical="center"/>
    </xf>
    <xf numFmtId="49" fontId="0" fillId="0" borderId="77" xfId="0" applyNumberFormat="1" applyFill="1" applyBorder="1" applyAlignment="1">
      <alignment horizontal="center" vertical="center"/>
    </xf>
    <xf numFmtId="49" fontId="0" fillId="0" borderId="85" xfId="0" applyNumberFormat="1" applyFill="1" applyBorder="1" applyAlignment="1">
      <alignment horizontal="center" vertical="center"/>
    </xf>
    <xf numFmtId="0" fontId="0" fillId="0" borderId="101" xfId="0" applyFill="1" applyBorder="1" applyAlignment="1">
      <alignment horizontal="center" vertical="top" wrapText="1"/>
    </xf>
    <xf numFmtId="0" fontId="0" fillId="0" borderId="84" xfId="0" applyFill="1" applyBorder="1" applyAlignment="1">
      <alignment horizontal="center" vertical="top" wrapText="1"/>
    </xf>
    <xf numFmtId="0" fontId="0" fillId="0" borderId="84" xfId="0" applyFont="1" applyFill="1" applyBorder="1" applyAlignment="1">
      <alignment horizontal="center" vertical="top" wrapText="1"/>
    </xf>
    <xf numFmtId="0" fontId="0" fillId="0" borderId="103" xfId="0" applyFont="1" applyFill="1" applyBorder="1" applyAlignment="1">
      <alignment horizontal="center" vertical="top" wrapText="1"/>
    </xf>
    <xf numFmtId="0" fontId="3" fillId="0" borderId="50" xfId="0" applyFont="1" applyFill="1" applyBorder="1" applyAlignment="1">
      <alignment horizontal="center" vertical="top" wrapText="1"/>
    </xf>
    <xf numFmtId="0" fontId="3" fillId="0" borderId="84" xfId="0" applyFont="1" applyFill="1" applyBorder="1" applyAlignment="1">
      <alignment horizontal="center" vertical="top" wrapText="1"/>
    </xf>
    <xf numFmtId="4" fontId="3" fillId="84" borderId="37" xfId="0" applyNumberFormat="1" applyFont="1" applyFill="1" applyBorder="1" applyAlignment="1">
      <alignment horizontal="right" vertical="center" wrapText="1"/>
    </xf>
    <xf numFmtId="4" fontId="3" fillId="84" borderId="32" xfId="0" applyNumberFormat="1" applyFont="1" applyFill="1" applyBorder="1" applyAlignment="1">
      <alignment horizontal="right" vertical="center" wrapText="1"/>
    </xf>
    <xf numFmtId="0" fontId="3" fillId="0" borderId="45" xfId="0" applyFont="1" applyFill="1" applyBorder="1" applyAlignment="1">
      <alignment horizontal="center" vertical="top" wrapText="1"/>
    </xf>
    <xf numFmtId="0" fontId="0" fillId="0" borderId="118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120" xfId="0" applyFill="1" applyBorder="1" applyAlignment="1">
      <alignment horizontal="center" vertical="top" wrapText="1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0" xfId="0" applyNumberFormat="1" applyFont="1" applyFill="1" applyBorder="1" applyAlignment="1">
      <alignment horizontal="center" vertical="center"/>
    </xf>
    <xf numFmtId="49" fontId="0" fillId="0" borderId="31" xfId="0" applyNumberFormat="1" applyFont="1" applyFill="1" applyBorder="1" applyAlignment="1">
      <alignment horizontal="center" vertical="center"/>
    </xf>
    <xf numFmtId="49" fontId="3" fillId="0" borderId="37" xfId="0" applyNumberFormat="1" applyFont="1" applyFill="1" applyBorder="1" applyAlignment="1">
      <alignment horizontal="center" vertical="center"/>
    </xf>
    <xf numFmtId="49" fontId="3" fillId="0" borderId="41" xfId="0" applyNumberFormat="1" applyFont="1" applyFill="1" applyBorder="1" applyAlignment="1">
      <alignment horizontal="center" vertical="center"/>
    </xf>
    <xf numFmtId="49" fontId="3" fillId="0" borderId="32" xfId="0" applyNumberFormat="1" applyFont="1" applyFill="1" applyBorder="1" applyAlignment="1">
      <alignment horizontal="center" vertical="center"/>
    </xf>
    <xf numFmtId="49" fontId="3" fillId="0" borderId="38" xfId="0" applyNumberFormat="1" applyFont="1" applyFill="1" applyBorder="1" applyAlignment="1">
      <alignment horizontal="center" vertical="center"/>
    </xf>
    <xf numFmtId="49" fontId="3" fillId="0" borderId="42" xfId="0" applyNumberFormat="1" applyFont="1" applyFill="1" applyBorder="1" applyAlignment="1">
      <alignment horizontal="center" vertical="center"/>
    </xf>
    <xf numFmtId="49" fontId="3" fillId="0" borderId="33" xfId="0" applyNumberFormat="1" applyFont="1" applyFill="1" applyBorder="1" applyAlignment="1">
      <alignment horizontal="center" vertical="center"/>
    </xf>
    <xf numFmtId="4" fontId="3" fillId="85" borderId="37" xfId="0" applyNumberFormat="1" applyFont="1" applyFill="1" applyBorder="1" applyAlignment="1">
      <alignment horizontal="right" vertical="center" wrapText="1"/>
    </xf>
    <xf numFmtId="4" fontId="3" fillId="85" borderId="41" xfId="0" applyNumberFormat="1" applyFont="1" applyFill="1" applyBorder="1" applyAlignment="1">
      <alignment horizontal="right" vertical="center" wrapText="1"/>
    </xf>
    <xf numFmtId="4" fontId="3" fillId="85" borderId="32" xfId="0" applyNumberFormat="1" applyFont="1" applyFill="1" applyBorder="1" applyAlignment="1">
      <alignment horizontal="right" vertical="center" wrapText="1"/>
    </xf>
    <xf numFmtId="49" fontId="0" fillId="0" borderId="78" xfId="0" applyNumberFormat="1" applyFill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right" vertical="center" wrapText="1"/>
    </xf>
    <xf numFmtId="4" fontId="3" fillId="0" borderId="53" xfId="0" applyNumberFormat="1" applyFont="1" applyFill="1" applyBorder="1" applyAlignment="1">
      <alignment horizontal="right" vertical="center" wrapText="1"/>
    </xf>
    <xf numFmtId="0" fontId="0" fillId="0" borderId="101" xfId="0" applyFont="1" applyFill="1" applyBorder="1" applyAlignment="1">
      <alignment horizontal="center" vertical="top" wrapText="1"/>
    </xf>
    <xf numFmtId="0" fontId="3" fillId="0" borderId="1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4" fontId="3" fillId="84" borderId="4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90" borderId="11" xfId="0" applyNumberFormat="1" applyFont="1" applyFill="1" applyBorder="1" applyAlignment="1">
      <alignment horizontal="right" vertical="center" wrapText="1"/>
    </xf>
    <xf numFmtId="4" fontId="3" fillId="90" borderId="63" xfId="0" applyNumberFormat="1" applyFont="1" applyFill="1" applyBorder="1" applyAlignment="1">
      <alignment horizontal="right" vertical="center" wrapText="1"/>
    </xf>
    <xf numFmtId="4" fontId="3" fillId="90" borderId="53" xfId="0" applyNumberFormat="1" applyFont="1" applyFill="1" applyBorder="1" applyAlignment="1">
      <alignment horizontal="right" vertical="center" wrapText="1"/>
    </xf>
    <xf numFmtId="4" fontId="3" fillId="0" borderId="77" xfId="0" applyNumberFormat="1" applyFont="1" applyFill="1" applyBorder="1" applyAlignment="1">
      <alignment horizontal="right" vertical="center" wrapText="1"/>
    </xf>
    <xf numFmtId="4" fontId="3" fillId="0" borderId="78" xfId="0" applyNumberFormat="1" applyFont="1" applyFill="1" applyBorder="1" applyAlignment="1">
      <alignment horizontal="right" vertical="center" wrapText="1"/>
    </xf>
    <xf numFmtId="4" fontId="3" fillId="0" borderId="85" xfId="0" applyNumberFormat="1" applyFont="1" applyFill="1" applyBorder="1" applyAlignment="1">
      <alignment horizontal="right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63" xfId="0" applyNumberFormat="1" applyFont="1" applyFill="1" applyBorder="1" applyAlignment="1">
      <alignment horizontal="center" vertical="center" wrapText="1"/>
    </xf>
    <xf numFmtId="4" fontId="3" fillId="0" borderId="53" xfId="0" applyNumberFormat="1" applyFont="1" applyFill="1" applyBorder="1" applyAlignment="1">
      <alignment horizontal="center" vertical="center" wrapText="1"/>
    </xf>
    <xf numFmtId="4" fontId="3" fillId="0" borderId="66" xfId="0" applyNumberFormat="1" applyFont="1" applyFill="1" applyBorder="1" applyAlignment="1">
      <alignment horizontal="right" vertical="center" wrapText="1"/>
    </xf>
    <xf numFmtId="4" fontId="3" fillId="90" borderId="66" xfId="0" applyNumberFormat="1" applyFont="1" applyFill="1" applyBorder="1" applyAlignment="1">
      <alignment horizontal="right" vertical="center" wrapText="1"/>
    </xf>
    <xf numFmtId="4" fontId="3" fillId="85" borderId="23" xfId="0" applyNumberFormat="1" applyFont="1" applyFill="1" applyBorder="1" applyAlignment="1">
      <alignment horizontal="right" vertical="center" wrapText="1"/>
    </xf>
    <xf numFmtId="49" fontId="3" fillId="0" borderId="77" xfId="0" applyNumberFormat="1" applyFont="1" applyFill="1" applyBorder="1" applyAlignment="1">
      <alignment horizontal="center" vertical="center"/>
    </xf>
    <xf numFmtId="49" fontId="3" fillId="0" borderId="85" xfId="0" applyNumberFormat="1" applyFont="1" applyFill="1" applyBorder="1" applyAlignment="1">
      <alignment horizontal="center" vertical="center"/>
    </xf>
    <xf numFmtId="49" fontId="3" fillId="0" borderId="78" xfId="0" applyNumberFormat="1" applyFont="1" applyFill="1" applyBorder="1" applyAlignment="1">
      <alignment horizontal="center" vertical="center"/>
    </xf>
    <xf numFmtId="4" fontId="3" fillId="0" borderId="37" xfId="0" applyNumberFormat="1" applyFont="1" applyBorder="1" applyAlignment="1">
      <alignment horizontal="right" vertical="center" wrapText="1"/>
    </xf>
    <xf numFmtId="4" fontId="3" fillId="0" borderId="32" xfId="0" applyNumberFormat="1" applyFont="1" applyBorder="1" applyAlignment="1">
      <alignment horizontal="right" vertical="center" wrapText="1"/>
    </xf>
    <xf numFmtId="49" fontId="3" fillId="0" borderId="108" xfId="0" applyNumberFormat="1" applyFont="1" applyFill="1" applyBorder="1" applyAlignment="1">
      <alignment horizontal="center" vertical="center" wrapText="1"/>
    </xf>
    <xf numFmtId="49" fontId="3" fillId="0" borderId="78" xfId="0" applyNumberFormat="1" applyFont="1" applyFill="1" applyBorder="1" applyAlignment="1">
      <alignment horizontal="center" vertical="center" wrapText="1"/>
    </xf>
    <xf numFmtId="49" fontId="3" fillId="0" borderId="85" xfId="0" applyNumberFormat="1" applyFont="1" applyFill="1" applyBorder="1" applyAlignment="1">
      <alignment horizontal="center" vertical="center" wrapText="1"/>
    </xf>
    <xf numFmtId="49" fontId="3" fillId="0" borderId="109" xfId="0" applyNumberFormat="1" applyFont="1" applyFill="1" applyBorder="1" applyAlignment="1">
      <alignment horizontal="center" vertical="center" wrapText="1"/>
    </xf>
    <xf numFmtId="49" fontId="3" fillId="0" borderId="63" xfId="0" applyNumberFormat="1" applyFont="1" applyFill="1" applyBorder="1" applyAlignment="1">
      <alignment horizontal="center" vertical="center" wrapText="1"/>
    </xf>
    <xf numFmtId="49" fontId="3" fillId="0" borderId="53" xfId="0" applyNumberFormat="1" applyFont="1" applyFill="1" applyBorder="1" applyAlignment="1">
      <alignment horizontal="center" vertical="center" wrapText="1"/>
    </xf>
    <xf numFmtId="49" fontId="3" fillId="0" borderId="110" xfId="0" applyNumberFormat="1" applyFont="1" applyFill="1" applyBorder="1" applyAlignment="1">
      <alignment horizontal="center" vertical="center" wrapText="1"/>
    </xf>
    <xf numFmtId="49" fontId="3" fillId="0" borderId="64" xfId="0" applyNumberFormat="1" applyFont="1" applyFill="1" applyBorder="1" applyAlignment="1">
      <alignment horizontal="center" vertical="center" wrapText="1"/>
    </xf>
    <xf numFmtId="49" fontId="3" fillId="0" borderId="54" xfId="0" applyNumberFormat="1" applyFont="1" applyFill="1" applyBorder="1" applyAlignment="1">
      <alignment horizontal="center" vertical="center" wrapText="1"/>
    </xf>
    <xf numFmtId="49" fontId="3" fillId="0" borderId="79" xfId="0" applyNumberFormat="1" applyFont="1" applyFill="1" applyBorder="1" applyAlignment="1">
      <alignment horizontal="center" vertical="center" wrapText="1"/>
    </xf>
    <xf numFmtId="49" fontId="3" fillId="0" borderId="66" xfId="0" applyNumberFormat="1" applyFont="1" applyFill="1" applyBorder="1" applyAlignment="1">
      <alignment horizontal="center" vertical="center" wrapText="1"/>
    </xf>
    <xf numFmtId="49" fontId="3" fillId="0" borderId="67" xfId="0" applyNumberFormat="1" applyFont="1" applyFill="1" applyBorder="1" applyAlignment="1">
      <alignment horizontal="center" vertical="center" wrapText="1"/>
    </xf>
    <xf numFmtId="49" fontId="3" fillId="0" borderId="93" xfId="0" applyNumberFormat="1" applyFont="1" applyFill="1" applyBorder="1" applyAlignment="1">
      <alignment horizontal="center" vertical="center"/>
    </xf>
    <xf numFmtId="49" fontId="3" fillId="0" borderId="10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right" vertical="center" wrapText="1"/>
    </xf>
    <xf numFmtId="4" fontId="3" fillId="0" borderId="141" xfId="0" applyNumberFormat="1" applyFont="1" applyFill="1" applyBorder="1" applyAlignment="1">
      <alignment horizontal="right" vertical="center" wrapText="1"/>
    </xf>
    <xf numFmtId="49" fontId="3" fillId="0" borderId="92" xfId="0" applyNumberFormat="1" applyFont="1" applyFill="1" applyBorder="1" applyAlignment="1">
      <alignment horizontal="center" vertical="center"/>
    </xf>
    <xf numFmtId="49" fontId="3" fillId="0" borderId="94" xfId="0" applyNumberFormat="1" applyFont="1" applyFill="1" applyBorder="1" applyAlignment="1">
      <alignment horizontal="center" vertical="center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109" xfId="0" applyNumberFormat="1" applyFont="1" applyFill="1" applyBorder="1" applyAlignment="1">
      <alignment horizontal="right" vertical="center" wrapText="1"/>
    </xf>
    <xf numFmtId="4" fontId="3" fillId="0" borderId="81" xfId="0" applyNumberFormat="1" applyFont="1" applyFill="1" applyBorder="1" applyAlignment="1">
      <alignment horizontal="right" vertical="center" wrapText="1"/>
    </xf>
    <xf numFmtId="4" fontId="3" fillId="90" borderId="109" xfId="0" applyNumberFormat="1" applyFont="1" applyFill="1" applyBorder="1" applyAlignment="1">
      <alignment horizontal="right" vertical="center" wrapText="1"/>
    </xf>
    <xf numFmtId="49" fontId="0" fillId="0" borderId="79" xfId="0" applyNumberFormat="1" applyFill="1" applyBorder="1" applyAlignment="1">
      <alignment horizontal="center" vertical="center"/>
    </xf>
    <xf numFmtId="49" fontId="3" fillId="0" borderId="87" xfId="0" applyNumberFormat="1" applyFont="1" applyFill="1" applyBorder="1" applyAlignment="1">
      <alignment horizontal="center" vertical="center"/>
    </xf>
    <xf numFmtId="4" fontId="3" fillId="0" borderId="41" xfId="0" applyNumberFormat="1" applyFont="1" applyBorder="1" applyAlignment="1">
      <alignment horizontal="right" vertical="center" wrapText="1"/>
    </xf>
    <xf numFmtId="4" fontId="3" fillId="0" borderId="23" xfId="0" applyNumberFormat="1" applyFont="1" applyBorder="1" applyAlignment="1">
      <alignment horizontal="right" vertical="center" wrapText="1"/>
    </xf>
    <xf numFmtId="4" fontId="3" fillId="88" borderId="37" xfId="0" applyNumberFormat="1" applyFont="1" applyFill="1" applyBorder="1" applyAlignment="1">
      <alignment horizontal="right" vertical="center" wrapText="1"/>
    </xf>
    <xf numFmtId="4" fontId="3" fillId="88" borderId="41" xfId="0" applyNumberFormat="1" applyFont="1" applyFill="1" applyBorder="1" applyAlignment="1">
      <alignment horizontal="right" vertical="center" wrapText="1"/>
    </xf>
    <xf numFmtId="4" fontId="3" fillId="88" borderId="23" xfId="0" applyNumberFormat="1" applyFont="1" applyFill="1" applyBorder="1" applyAlignment="1">
      <alignment horizontal="right" vertical="center" wrapText="1"/>
    </xf>
    <xf numFmtId="4" fontId="3" fillId="0" borderId="10" xfId="0" applyNumberFormat="1" applyFont="1" applyBorder="1" applyAlignment="1">
      <alignment horizontal="right" vertical="center" wrapText="1"/>
    </xf>
    <xf numFmtId="4" fontId="3" fillId="0" borderId="91" xfId="0" applyNumberFormat="1" applyFont="1" applyBorder="1" applyAlignment="1">
      <alignment horizontal="righ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4" fontId="3" fillId="0" borderId="53" xfId="0" applyNumberFormat="1" applyFont="1" applyBorder="1" applyAlignment="1">
      <alignment horizontal="right" vertical="center" wrapText="1"/>
    </xf>
    <xf numFmtId="49" fontId="0" fillId="0" borderId="60" xfId="0" applyNumberFormat="1" applyFont="1" applyFill="1" applyBorder="1" applyAlignment="1">
      <alignment horizontal="center" vertical="center"/>
    </xf>
    <xf numFmtId="49" fontId="0" fillId="0" borderId="62" xfId="0" applyNumberFormat="1" applyFont="1" applyFill="1" applyBorder="1" applyAlignment="1">
      <alignment horizontal="center" vertical="center"/>
    </xf>
    <xf numFmtId="49" fontId="0" fillId="0" borderId="80" xfId="0" applyNumberFormat="1" applyFont="1" applyFill="1" applyBorder="1" applyAlignment="1">
      <alignment horizontal="center" vertical="center"/>
    </xf>
    <xf numFmtId="49" fontId="3" fillId="11" borderId="11" xfId="0" applyNumberFormat="1" applyFont="1" applyFill="1" applyBorder="1" applyAlignment="1">
      <alignment horizontal="center" vertical="center"/>
    </xf>
    <xf numFmtId="49" fontId="3" fillId="11" borderId="63" xfId="0" applyNumberFormat="1" applyFont="1" applyFill="1" applyBorder="1" applyAlignment="1">
      <alignment horizontal="center" vertical="center"/>
    </xf>
    <xf numFmtId="49" fontId="3" fillId="11" borderId="81" xfId="0" applyNumberFormat="1" applyFont="1" applyFill="1" applyBorder="1" applyAlignment="1">
      <alignment horizontal="center" vertical="center"/>
    </xf>
    <xf numFmtId="4" fontId="3" fillId="0" borderId="36" xfId="0" applyNumberFormat="1" applyFont="1" applyBorder="1" applyAlignment="1">
      <alignment horizontal="right" vertical="center" wrapText="1"/>
    </xf>
    <xf numFmtId="4" fontId="3" fillId="0" borderId="40" xfId="0" applyNumberFormat="1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right" vertical="center" wrapText="1"/>
    </xf>
    <xf numFmtId="4" fontId="3" fillId="88" borderId="32" xfId="0" applyNumberFormat="1" applyFont="1" applyFill="1" applyBorder="1" applyAlignment="1">
      <alignment horizontal="right" vertical="center" wrapText="1"/>
    </xf>
    <xf numFmtId="49" fontId="3" fillId="11" borderId="66" xfId="0" applyNumberFormat="1" applyFont="1" applyFill="1" applyBorder="1" applyAlignment="1">
      <alignment horizontal="center" vertical="center"/>
    </xf>
    <xf numFmtId="4" fontId="3" fillId="0" borderId="31" xfId="0" applyNumberFormat="1" applyFont="1" applyBorder="1" applyAlignment="1">
      <alignment horizontal="right" vertical="center" wrapText="1"/>
    </xf>
    <xf numFmtId="49" fontId="0" fillId="0" borderId="65" xfId="0" applyNumberFormat="1" applyFont="1" applyFill="1" applyBorder="1" applyAlignment="1">
      <alignment horizontal="center" vertical="center"/>
    </xf>
    <xf numFmtId="4" fontId="3" fillId="0" borderId="37" xfId="0" applyNumberFormat="1" applyFont="1" applyBorder="1" applyAlignment="1">
      <alignment horizontal="center" vertical="center" wrapText="1"/>
    </xf>
    <xf numFmtId="4" fontId="3" fillId="0" borderId="41" xfId="0" applyNumberFormat="1" applyFont="1" applyBorder="1" applyAlignment="1">
      <alignment horizontal="center" vertical="center" wrapText="1"/>
    </xf>
    <xf numFmtId="4" fontId="3" fillId="0" borderId="32" xfId="0" applyNumberFormat="1" applyFont="1" applyBorder="1" applyAlignment="1">
      <alignment horizontal="center" vertical="center" wrapText="1"/>
    </xf>
    <xf numFmtId="49" fontId="0" fillId="0" borderId="52" xfId="0" applyNumberFormat="1" applyFont="1" applyFill="1" applyBorder="1" applyAlignment="1">
      <alignment horizontal="center" vertical="center"/>
    </xf>
    <xf numFmtId="49" fontId="3" fillId="11" borderId="53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0" fontId="0" fillId="0" borderId="15" xfId="0" applyFont="1" applyFill="1" applyBorder="1" applyAlignment="1">
      <alignment horizontal="center" vertical="top" wrapText="1"/>
    </xf>
    <xf numFmtId="49" fontId="3" fillId="0" borderId="36" xfId="0" applyNumberFormat="1" applyFont="1" applyFill="1" applyBorder="1" applyAlignment="1">
      <alignment horizontal="center" vertical="center"/>
    </xf>
    <xf numFmtId="49" fontId="3" fillId="0" borderId="3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39" borderId="143" xfId="0" applyNumberFormat="1" applyFont="1" applyFill="1" applyBorder="1" applyAlignment="1">
      <alignment horizontal="center" vertical="center" wrapText="1"/>
    </xf>
    <xf numFmtId="4" fontId="2" fillId="39" borderId="23" xfId="0" applyNumberFormat="1" applyFont="1" applyFill="1" applyBorder="1" applyAlignment="1">
      <alignment horizontal="center" vertical="center" wrapText="1"/>
    </xf>
    <xf numFmtId="4" fontId="2" fillId="93" borderId="6" xfId="0" applyNumberFormat="1" applyFont="1" applyFill="1" applyBorder="1" applyAlignment="1">
      <alignment horizontal="center" vertical="center" wrapText="1"/>
    </xf>
    <xf numFmtId="4" fontId="2" fillId="93" borderId="7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10" fontId="4" fillId="0" borderId="14" xfId="0" applyNumberFormat="1" applyFont="1" applyBorder="1" applyAlignment="1">
      <alignment horizontal="center" vertical="center" wrapText="1"/>
    </xf>
  </cellXfs>
  <cellStyles count="12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br 2" xfId="27"/>
    <cellStyle name="Calculation" xfId="28"/>
    <cellStyle name="Check Cell" xfId="29"/>
    <cellStyle name="col" xfId="30"/>
    <cellStyle name="col 2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Linked Cell" xfId="39"/>
    <cellStyle name="Neutral" xfId="40"/>
    <cellStyle name="Note" xfId="41"/>
    <cellStyle name="Output" xfId="42"/>
    <cellStyle name="style0" xfId="43"/>
    <cellStyle name="style0 2" xfId="44"/>
    <cellStyle name="td" xfId="45"/>
    <cellStyle name="td 2" xfId="46"/>
    <cellStyle name="Title" xfId="47"/>
    <cellStyle name="Total" xfId="48"/>
    <cellStyle name="tr" xfId="49"/>
    <cellStyle name="tr 2" xfId="50"/>
    <cellStyle name="Warning Text" xfId="51"/>
    <cellStyle name="xl21" xfId="52"/>
    <cellStyle name="xl21 2" xfId="53"/>
    <cellStyle name="xl22" xfId="54"/>
    <cellStyle name="xl22 2" xfId="55"/>
    <cellStyle name="xl23" xfId="56"/>
    <cellStyle name="xl23 2" xfId="57"/>
    <cellStyle name="xl24" xfId="58"/>
    <cellStyle name="xl24 2" xfId="59"/>
    <cellStyle name="xl25" xfId="60"/>
    <cellStyle name="xl25 2" xfId="61"/>
    <cellStyle name="xl26" xfId="62"/>
    <cellStyle name="xl26 2" xfId="63"/>
    <cellStyle name="xl27" xfId="64"/>
    <cellStyle name="xl27 2" xfId="65"/>
    <cellStyle name="xl28" xfId="66"/>
    <cellStyle name="xl28 2" xfId="67"/>
    <cellStyle name="xl29" xfId="68"/>
    <cellStyle name="xl29 2" xfId="69"/>
    <cellStyle name="xl30" xfId="70"/>
    <cellStyle name="xl30 2" xfId="71"/>
    <cellStyle name="xl31" xfId="72"/>
    <cellStyle name="xl31 2" xfId="73"/>
    <cellStyle name="xl32" xfId="74"/>
    <cellStyle name="xl32 2" xfId="75"/>
    <cellStyle name="xl33" xfId="76"/>
    <cellStyle name="xl33 2" xfId="77"/>
    <cellStyle name="xl34" xfId="78"/>
    <cellStyle name="xl34 2" xfId="79"/>
    <cellStyle name="xl35" xfId="80"/>
    <cellStyle name="xl35 2" xfId="81"/>
    <cellStyle name="xl36" xfId="82"/>
    <cellStyle name="xl36 2" xfId="83"/>
    <cellStyle name="xl37" xfId="84"/>
    <cellStyle name="xl37 2" xfId="85"/>
    <cellStyle name="xl38" xfId="86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</cellStyles>
  <dxfs count="0"/>
  <tableStyles count="0" defaultTableStyle="TableStyleMedium2" defaultPivotStyle="PivotStyleLight16"/>
  <colors>
    <mruColors>
      <color rgb="FF99FFCC"/>
      <color rgb="FFFFCC99"/>
      <color rgb="FF66FFFF"/>
      <color rgb="FFFFCCFF"/>
      <color rgb="FF33CCCC"/>
      <color rgb="FFDDDDD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6"/>
  <sheetViews>
    <sheetView tabSelected="1" zoomScaleNormal="100" workbookViewId="0">
      <pane ySplit="5" topLeftCell="A365" activePane="bottomLeft" state="frozen"/>
      <selection pane="bottomLeft" activeCell="R422" sqref="R422"/>
    </sheetView>
  </sheetViews>
  <sheetFormatPr defaultRowHeight="15" x14ac:dyDescent="0.25"/>
  <cols>
    <col min="1" max="1" width="5" style="400" customWidth="1"/>
    <col min="2" max="2" width="22.140625" style="163" hidden="1" customWidth="1"/>
    <col min="3" max="3" width="5.7109375" style="401" hidden="1" customWidth="1"/>
    <col min="4" max="4" width="6.7109375" style="401" hidden="1" customWidth="1"/>
    <col min="5" max="5" width="11.7109375" style="401" hidden="1" customWidth="1"/>
    <col min="6" max="6" width="5.7109375" style="401" hidden="1" customWidth="1"/>
    <col min="7" max="7" width="70.5703125" style="402" customWidth="1"/>
    <col min="8" max="10" width="17.85546875" style="405" hidden="1" customWidth="1"/>
    <col min="11" max="12" width="18.140625" style="405" hidden="1" customWidth="1"/>
    <col min="13" max="14" width="18" style="405" customWidth="1"/>
    <col min="15" max="15" width="13.85546875" style="447" customWidth="1"/>
  </cols>
  <sheetData>
    <row r="1" spans="1:15" s="1" customFormat="1" ht="15" customHeight="1" x14ac:dyDescent="0.25">
      <c r="A1" s="1101" t="s">
        <v>496</v>
      </c>
      <c r="B1" s="1101"/>
      <c r="C1" s="1101"/>
      <c r="D1" s="1101"/>
      <c r="E1" s="1101"/>
      <c r="F1" s="1101"/>
      <c r="G1" s="1101"/>
      <c r="H1" s="1101"/>
      <c r="I1" s="1101"/>
      <c r="J1" s="1101"/>
      <c r="K1" s="1101"/>
      <c r="L1" s="1101"/>
      <c r="M1" s="1101"/>
      <c r="N1" s="1101"/>
      <c r="O1" s="1101"/>
    </row>
    <row r="2" spans="1:15" s="1" customFormat="1" ht="5.25" customHeight="1" x14ac:dyDescent="0.25">
      <c r="A2" s="1101"/>
      <c r="B2" s="1101"/>
      <c r="C2" s="1101"/>
      <c r="D2" s="1101"/>
      <c r="E2" s="1101"/>
      <c r="F2" s="1101"/>
      <c r="G2" s="1101"/>
      <c r="H2" s="1101"/>
      <c r="I2" s="1101"/>
      <c r="J2" s="1101"/>
      <c r="K2" s="1101"/>
      <c r="L2" s="1101"/>
      <c r="M2" s="1101"/>
      <c r="N2" s="1101"/>
      <c r="O2" s="1101"/>
    </row>
    <row r="3" spans="1:15" s="1" customFormat="1" ht="15" customHeight="1" thickBot="1" x14ac:dyDescent="0.3">
      <c r="A3" s="2"/>
      <c r="B3" s="3"/>
      <c r="C3" s="4"/>
      <c r="D3" s="5"/>
      <c r="E3" s="4"/>
      <c r="F3" s="4"/>
      <c r="G3" s="3"/>
      <c r="H3" s="3"/>
      <c r="I3" s="3"/>
      <c r="J3" s="3"/>
      <c r="K3" s="3"/>
      <c r="L3" s="3"/>
      <c r="M3" s="3"/>
      <c r="N3" s="3"/>
      <c r="O3" s="6" t="s">
        <v>0</v>
      </c>
    </row>
    <row r="4" spans="1:15" s="1" customFormat="1" ht="49.5" customHeight="1" thickBot="1" x14ac:dyDescent="0.3">
      <c r="A4" s="1102" t="s">
        <v>1</v>
      </c>
      <c r="B4" s="1104"/>
      <c r="C4" s="1105" t="s">
        <v>2</v>
      </c>
      <c r="D4" s="1105"/>
      <c r="E4" s="1105"/>
      <c r="F4" s="1105"/>
      <c r="G4" s="1106"/>
      <c r="H4" s="1108" t="s">
        <v>497</v>
      </c>
      <c r="I4" s="1110" t="s">
        <v>540</v>
      </c>
      <c r="J4" s="1112" t="s">
        <v>543</v>
      </c>
      <c r="K4" s="1113"/>
      <c r="L4" s="1114" t="s">
        <v>498</v>
      </c>
      <c r="M4" s="1116" t="s">
        <v>499</v>
      </c>
      <c r="N4" s="1116" t="s">
        <v>581</v>
      </c>
      <c r="O4" s="1118" t="s">
        <v>3</v>
      </c>
    </row>
    <row r="5" spans="1:15" s="9" customFormat="1" ht="4.5" customHeight="1" thickBot="1" x14ac:dyDescent="0.3">
      <c r="A5" s="1103"/>
      <c r="B5" s="1104"/>
      <c r="C5" s="7" t="s">
        <v>4</v>
      </c>
      <c r="D5" s="8" t="s">
        <v>5</v>
      </c>
      <c r="E5" s="8" t="s">
        <v>6</v>
      </c>
      <c r="F5" s="8" t="s">
        <v>7</v>
      </c>
      <c r="G5" s="1107"/>
      <c r="H5" s="1109"/>
      <c r="I5" s="1111"/>
      <c r="J5" s="544" t="s">
        <v>8</v>
      </c>
      <c r="K5" s="544" t="s">
        <v>9</v>
      </c>
      <c r="L5" s="1115"/>
      <c r="M5" s="1117"/>
      <c r="N5" s="1117"/>
      <c r="O5" s="1119"/>
    </row>
    <row r="6" spans="1:15" s="20" customFormat="1" ht="30" customHeight="1" thickBot="1" x14ac:dyDescent="0.3">
      <c r="A6" s="10">
        <v>1</v>
      </c>
      <c r="B6" s="1096" t="s">
        <v>556</v>
      </c>
      <c r="C6" s="11"/>
      <c r="D6" s="12"/>
      <c r="E6" s="12"/>
      <c r="F6" s="13"/>
      <c r="G6" s="14" t="s">
        <v>10</v>
      </c>
      <c r="H6" s="15">
        <f t="shared" ref="H6:N6" si="0">H11+H15+H30+H36+H40</f>
        <v>304818866.39999998</v>
      </c>
      <c r="I6" s="16">
        <f t="shared" si="0"/>
        <v>311818866.39999998</v>
      </c>
      <c r="J6" s="16">
        <f t="shared" si="0"/>
        <v>300000000</v>
      </c>
      <c r="K6" s="17">
        <f t="shared" si="0"/>
        <v>611818866.39999998</v>
      </c>
      <c r="L6" s="17">
        <f t="shared" si="0"/>
        <v>611848866.39999998</v>
      </c>
      <c r="M6" s="18">
        <f t="shared" si="0"/>
        <v>611725780.39999998</v>
      </c>
      <c r="N6" s="18">
        <f t="shared" si="0"/>
        <v>294053538.84999996</v>
      </c>
      <c r="O6" s="19">
        <f t="shared" ref="O6:O42" si="1">N6/M6</f>
        <v>0.48069502426025262</v>
      </c>
    </row>
    <row r="7" spans="1:15" s="30" customFormat="1" ht="12.75" hidden="1" customHeight="1" x14ac:dyDescent="0.25">
      <c r="A7" s="39"/>
      <c r="B7" s="1097"/>
      <c r="C7" s="21"/>
      <c r="D7" s="22"/>
      <c r="E7" s="23"/>
      <c r="F7" s="24"/>
      <c r="G7" s="25" t="s">
        <v>11</v>
      </c>
      <c r="H7" s="26"/>
      <c r="I7" s="27"/>
      <c r="J7" s="27"/>
      <c r="K7" s="457"/>
      <c r="L7" s="28">
        <f>L13+L20+L21+L22+L23+L24+L25+L32+L38+L39</f>
        <v>601305390.39999998</v>
      </c>
      <c r="M7" s="28">
        <f t="shared" ref="M7:N7" si="2">M13+M20+M21+M22+M23+M24+M25+M32+M38+M39</f>
        <v>601212304.39999998</v>
      </c>
      <c r="N7" s="28">
        <f t="shared" si="2"/>
        <v>283540062.84999996</v>
      </c>
      <c r="O7" s="29">
        <f t="shared" si="1"/>
        <v>0.47161387212952721</v>
      </c>
    </row>
    <row r="8" spans="1:15" s="30" customFormat="1" ht="12.75" hidden="1" customHeight="1" x14ac:dyDescent="0.25">
      <c r="A8" s="39"/>
      <c r="B8" s="1097"/>
      <c r="C8" s="31"/>
      <c r="D8" s="32"/>
      <c r="E8" s="32"/>
      <c r="F8" s="33"/>
      <c r="G8" s="34" t="s">
        <v>12</v>
      </c>
      <c r="H8" s="35"/>
      <c r="I8" s="36" t="s">
        <v>13</v>
      </c>
      <c r="J8" s="36" t="s">
        <v>13</v>
      </c>
      <c r="K8" s="458" t="s">
        <v>13</v>
      </c>
      <c r="L8" s="37">
        <f t="shared" ref="L8:N9" si="3">L33</f>
        <v>7792783.71</v>
      </c>
      <c r="M8" s="37">
        <f t="shared" si="3"/>
        <v>7792783.71</v>
      </c>
      <c r="N8" s="37">
        <f t="shared" si="3"/>
        <v>7792783.71</v>
      </c>
      <c r="O8" s="38">
        <f t="shared" si="1"/>
        <v>1</v>
      </c>
    </row>
    <row r="9" spans="1:15" s="30" customFormat="1" ht="12.75" hidden="1" customHeight="1" x14ac:dyDescent="0.25">
      <c r="A9" s="39"/>
      <c r="B9" s="1097"/>
      <c r="C9" s="31"/>
      <c r="D9" s="32"/>
      <c r="E9" s="32"/>
      <c r="F9" s="33"/>
      <c r="G9" s="34" t="s">
        <v>14</v>
      </c>
      <c r="H9" s="35"/>
      <c r="I9" s="36"/>
      <c r="J9" s="36"/>
      <c r="K9" s="458"/>
      <c r="L9" s="37">
        <f t="shared" si="3"/>
        <v>2720692.29</v>
      </c>
      <c r="M9" s="37">
        <f t="shared" si="3"/>
        <v>2720692.29</v>
      </c>
      <c r="N9" s="37">
        <f t="shared" si="3"/>
        <v>2720692.29</v>
      </c>
      <c r="O9" s="38">
        <f t="shared" si="1"/>
        <v>1</v>
      </c>
    </row>
    <row r="10" spans="1:15" s="30" customFormat="1" ht="12.75" hidden="1" customHeight="1" x14ac:dyDescent="0.25">
      <c r="A10" s="39"/>
      <c r="B10" s="1097"/>
      <c r="C10" s="31"/>
      <c r="D10" s="32"/>
      <c r="E10" s="32"/>
      <c r="F10" s="33"/>
      <c r="G10" s="34" t="s">
        <v>15</v>
      </c>
      <c r="H10" s="35"/>
      <c r="I10" s="36"/>
      <c r="J10" s="36"/>
      <c r="K10" s="458"/>
      <c r="L10" s="37">
        <f t="shared" ref="L10:N10" si="4">L14</f>
        <v>30000</v>
      </c>
      <c r="M10" s="37">
        <f t="shared" si="4"/>
        <v>0</v>
      </c>
      <c r="N10" s="37">
        <f t="shared" si="4"/>
        <v>0</v>
      </c>
      <c r="O10" s="38"/>
    </row>
    <row r="11" spans="1:15" s="50" customFormat="1" ht="30" customHeight="1" x14ac:dyDescent="0.25">
      <c r="A11" s="40"/>
      <c r="B11" s="1097"/>
      <c r="C11" s="41"/>
      <c r="D11" s="42"/>
      <c r="E11" s="42"/>
      <c r="F11" s="43"/>
      <c r="G11" s="44" t="s">
        <v>16</v>
      </c>
      <c r="H11" s="45">
        <f t="shared" ref="H11:N11" si="5">H12</f>
        <v>100000</v>
      </c>
      <c r="I11" s="46">
        <f t="shared" si="5"/>
        <v>100000</v>
      </c>
      <c r="J11" s="46">
        <f t="shared" si="5"/>
        <v>0</v>
      </c>
      <c r="K11" s="47">
        <f t="shared" si="5"/>
        <v>100000</v>
      </c>
      <c r="L11" s="47">
        <f t="shared" si="5"/>
        <v>130000</v>
      </c>
      <c r="M11" s="48">
        <f t="shared" si="5"/>
        <v>95913</v>
      </c>
      <c r="N11" s="48">
        <f t="shared" si="5"/>
        <v>30000</v>
      </c>
      <c r="O11" s="49">
        <f t="shared" si="1"/>
        <v>0.31278346001063462</v>
      </c>
    </row>
    <row r="12" spans="1:15" s="60" customFormat="1" ht="30" customHeight="1" x14ac:dyDescent="0.25">
      <c r="A12" s="51"/>
      <c r="B12" s="1098"/>
      <c r="C12" s="52"/>
      <c r="D12" s="53"/>
      <c r="E12" s="53"/>
      <c r="F12" s="54"/>
      <c r="G12" s="55" t="s">
        <v>17</v>
      </c>
      <c r="H12" s="56">
        <f t="shared" ref="H12:N12" si="6">SUM(H13:H14)</f>
        <v>100000</v>
      </c>
      <c r="I12" s="57">
        <f t="shared" si="6"/>
        <v>100000</v>
      </c>
      <c r="J12" s="57">
        <f t="shared" si="6"/>
        <v>0</v>
      </c>
      <c r="K12" s="58">
        <f t="shared" si="6"/>
        <v>100000</v>
      </c>
      <c r="L12" s="58">
        <f t="shared" si="6"/>
        <v>130000</v>
      </c>
      <c r="M12" s="58">
        <f t="shared" si="6"/>
        <v>95913</v>
      </c>
      <c r="N12" s="58">
        <f t="shared" si="6"/>
        <v>30000</v>
      </c>
      <c r="O12" s="59">
        <f t="shared" si="1"/>
        <v>0.31278346001063462</v>
      </c>
    </row>
    <row r="13" spans="1:15" s="9" customFormat="1" ht="12.75" hidden="1" customHeight="1" x14ac:dyDescent="0.25">
      <c r="A13" s="61"/>
      <c r="B13" s="1098"/>
      <c r="C13" s="492" t="s">
        <v>18</v>
      </c>
      <c r="D13" s="493" t="s">
        <v>19</v>
      </c>
      <c r="E13" s="493" t="s">
        <v>20</v>
      </c>
      <c r="F13" s="494" t="s">
        <v>21</v>
      </c>
      <c r="G13" s="614"/>
      <c r="H13" s="199">
        <v>100000</v>
      </c>
      <c r="I13" s="200">
        <v>100000</v>
      </c>
      <c r="J13" s="200"/>
      <c r="K13" s="468">
        <f>I13+J13</f>
        <v>100000</v>
      </c>
      <c r="L13" s="64">
        <v>100000</v>
      </c>
      <c r="M13" s="64">
        <v>95913</v>
      </c>
      <c r="N13" s="64">
        <v>30000</v>
      </c>
      <c r="O13" s="62">
        <f t="shared" si="1"/>
        <v>0.31278346001063462</v>
      </c>
    </row>
    <row r="14" spans="1:15" s="9" customFormat="1" ht="12.75" hidden="1" customHeight="1" x14ac:dyDescent="0.25">
      <c r="A14" s="61"/>
      <c r="B14" s="1098"/>
      <c r="C14" s="492"/>
      <c r="D14" s="493"/>
      <c r="E14" s="493"/>
      <c r="F14" s="494"/>
      <c r="G14" s="615" t="s">
        <v>15</v>
      </c>
      <c r="H14" s="616"/>
      <c r="I14" s="617"/>
      <c r="J14" s="617"/>
      <c r="K14" s="468">
        <f>I14+J14</f>
        <v>0</v>
      </c>
      <c r="L14" s="64">
        <v>30000</v>
      </c>
      <c r="M14" s="64"/>
      <c r="N14" s="232"/>
      <c r="O14" s="62"/>
    </row>
    <row r="15" spans="1:15" s="50" customFormat="1" ht="30" customHeight="1" x14ac:dyDescent="0.25">
      <c r="A15" s="40"/>
      <c r="B15" s="1098"/>
      <c r="C15" s="618"/>
      <c r="D15" s="619"/>
      <c r="E15" s="619"/>
      <c r="F15" s="620"/>
      <c r="G15" s="621" t="s">
        <v>22</v>
      </c>
      <c r="H15" s="622">
        <f t="shared" ref="H15:N15" si="7">H16</f>
        <v>288000000</v>
      </c>
      <c r="I15" s="623">
        <f t="shared" si="7"/>
        <v>295000000</v>
      </c>
      <c r="J15" s="623">
        <f t="shared" si="7"/>
        <v>300000000</v>
      </c>
      <c r="K15" s="624">
        <f t="shared" si="7"/>
        <v>595000000</v>
      </c>
      <c r="L15" s="624">
        <f t="shared" si="7"/>
        <v>595000000</v>
      </c>
      <c r="M15" s="624">
        <f t="shared" si="7"/>
        <v>595000000</v>
      </c>
      <c r="N15" s="624">
        <f t="shared" si="7"/>
        <v>278344360.89999998</v>
      </c>
      <c r="O15" s="625">
        <f t="shared" si="1"/>
        <v>0.46780564857142853</v>
      </c>
    </row>
    <row r="16" spans="1:15" s="60" customFormat="1" ht="45" customHeight="1" x14ac:dyDescent="0.25">
      <c r="A16" s="51"/>
      <c r="B16" s="1098"/>
      <c r="C16" s="52"/>
      <c r="D16" s="53"/>
      <c r="E16" s="53"/>
      <c r="F16" s="54"/>
      <c r="G16" s="55" t="s">
        <v>23</v>
      </c>
      <c r="H16" s="56">
        <f t="shared" ref="H16:N16" si="8">SUM(H17:H29)</f>
        <v>288000000</v>
      </c>
      <c r="I16" s="57">
        <f t="shared" si="8"/>
        <v>295000000</v>
      </c>
      <c r="J16" s="57">
        <f t="shared" si="8"/>
        <v>300000000</v>
      </c>
      <c r="K16" s="58">
        <f t="shared" si="8"/>
        <v>595000000</v>
      </c>
      <c r="L16" s="58">
        <f t="shared" si="8"/>
        <v>595000000</v>
      </c>
      <c r="M16" s="58">
        <f t="shared" si="8"/>
        <v>595000000</v>
      </c>
      <c r="N16" s="58">
        <f t="shared" si="8"/>
        <v>278344360.89999998</v>
      </c>
      <c r="O16" s="59">
        <f t="shared" si="1"/>
        <v>0.46780564857142853</v>
      </c>
    </row>
    <row r="17" spans="1:16" s="9" customFormat="1" ht="12.75" hidden="1" customHeight="1" x14ac:dyDescent="0.25">
      <c r="A17" s="61"/>
      <c r="B17" s="1098"/>
      <c r="C17" s="492" t="s">
        <v>18</v>
      </c>
      <c r="D17" s="493" t="s">
        <v>24</v>
      </c>
      <c r="E17" s="493" t="s">
        <v>25</v>
      </c>
      <c r="F17" s="494" t="s">
        <v>26</v>
      </c>
      <c r="G17" s="614"/>
      <c r="H17" s="199"/>
      <c r="I17" s="200"/>
      <c r="J17" s="200"/>
      <c r="K17" s="468">
        <f t="shared" ref="K17:K29" si="9">I17+J17</f>
        <v>0</v>
      </c>
      <c r="L17" s="64"/>
      <c r="M17" s="64"/>
      <c r="N17" s="64"/>
      <c r="O17" s="62" t="e">
        <f t="shared" si="1"/>
        <v>#DIV/0!</v>
      </c>
    </row>
    <row r="18" spans="1:16" s="9" customFormat="1" ht="12.75" hidden="1" customHeight="1" x14ac:dyDescent="0.25">
      <c r="A18" s="61"/>
      <c r="B18" s="1098"/>
      <c r="C18" s="492" t="s">
        <v>18</v>
      </c>
      <c r="D18" s="493" t="s">
        <v>27</v>
      </c>
      <c r="E18" s="493" t="s">
        <v>28</v>
      </c>
      <c r="F18" s="494" t="s">
        <v>26</v>
      </c>
      <c r="G18" s="615"/>
      <c r="H18" s="199"/>
      <c r="I18" s="200"/>
      <c r="J18" s="200"/>
      <c r="K18" s="468">
        <f t="shared" si="9"/>
        <v>0</v>
      </c>
      <c r="L18" s="64"/>
      <c r="M18" s="64"/>
      <c r="N18" s="64"/>
      <c r="O18" s="62" t="e">
        <f t="shared" si="1"/>
        <v>#DIV/0!</v>
      </c>
    </row>
    <row r="19" spans="1:16" s="9" customFormat="1" ht="12.75" hidden="1" customHeight="1" x14ac:dyDescent="0.25">
      <c r="A19" s="61"/>
      <c r="B19" s="1098"/>
      <c r="C19" s="492" t="s">
        <v>18</v>
      </c>
      <c r="D19" s="493" t="s">
        <v>27</v>
      </c>
      <c r="E19" s="493" t="s">
        <v>29</v>
      </c>
      <c r="F19" s="494" t="s">
        <v>26</v>
      </c>
      <c r="G19" s="614"/>
      <c r="H19" s="199"/>
      <c r="I19" s="200"/>
      <c r="J19" s="200"/>
      <c r="K19" s="468">
        <f t="shared" si="9"/>
        <v>0</v>
      </c>
      <c r="L19" s="64"/>
      <c r="M19" s="64"/>
      <c r="N19" s="64"/>
      <c r="O19" s="62" t="e">
        <f t="shared" si="1"/>
        <v>#DIV/0!</v>
      </c>
    </row>
    <row r="20" spans="1:16" s="9" customFormat="1" ht="12.75" hidden="1" customHeight="1" x14ac:dyDescent="0.25">
      <c r="A20" s="61"/>
      <c r="B20" s="1098"/>
      <c r="C20" s="492" t="s">
        <v>18</v>
      </c>
      <c r="D20" s="493" t="s">
        <v>27</v>
      </c>
      <c r="E20" s="493" t="s">
        <v>30</v>
      </c>
      <c r="F20" s="494" t="s">
        <v>31</v>
      </c>
      <c r="G20" s="614"/>
      <c r="H20" s="199">
        <v>275946997</v>
      </c>
      <c r="I20" s="200">
        <v>250502793.46000001</v>
      </c>
      <c r="J20" s="200"/>
      <c r="K20" s="468">
        <f t="shared" si="9"/>
        <v>250502793.46000001</v>
      </c>
      <c r="L20" s="626">
        <v>275946997</v>
      </c>
      <c r="M20" s="64">
        <v>250502793.46000001</v>
      </c>
      <c r="N20" s="64">
        <v>219192173.66999999</v>
      </c>
      <c r="O20" s="62">
        <f t="shared" si="1"/>
        <v>0.87500889967121398</v>
      </c>
    </row>
    <row r="21" spans="1:16" s="9" customFormat="1" ht="12.75" hidden="1" customHeight="1" x14ac:dyDescent="0.25">
      <c r="A21" s="61"/>
      <c r="B21" s="1098"/>
      <c r="C21" s="492" t="s">
        <v>18</v>
      </c>
      <c r="D21" s="493" t="s">
        <v>27</v>
      </c>
      <c r="E21" s="493" t="s">
        <v>32</v>
      </c>
      <c r="F21" s="494" t="s">
        <v>33</v>
      </c>
      <c r="G21" s="614"/>
      <c r="H21" s="199">
        <v>3100000</v>
      </c>
      <c r="I21" s="200">
        <v>3100000</v>
      </c>
      <c r="J21" s="200"/>
      <c r="K21" s="468">
        <f t="shared" si="9"/>
        <v>3100000</v>
      </c>
      <c r="L21" s="64">
        <v>3100000</v>
      </c>
      <c r="M21" s="64">
        <v>3100000</v>
      </c>
      <c r="N21" s="64">
        <v>1602169.82</v>
      </c>
      <c r="O21" s="62">
        <f t="shared" si="1"/>
        <v>0.51682897419354845</v>
      </c>
    </row>
    <row r="22" spans="1:16" s="9" customFormat="1" ht="12.75" hidden="1" customHeight="1" x14ac:dyDescent="0.25">
      <c r="A22" s="61"/>
      <c r="B22" s="1098"/>
      <c r="C22" s="492" t="s">
        <v>18</v>
      </c>
      <c r="D22" s="493" t="s">
        <v>27</v>
      </c>
      <c r="E22" s="493" t="s">
        <v>544</v>
      </c>
      <c r="F22" s="494" t="s">
        <v>33</v>
      </c>
      <c r="G22" s="614"/>
      <c r="H22" s="199"/>
      <c r="I22" s="200"/>
      <c r="J22" s="200">
        <v>300000000</v>
      </c>
      <c r="K22" s="468">
        <f t="shared" si="9"/>
        <v>300000000</v>
      </c>
      <c r="L22" s="64">
        <v>300000000</v>
      </c>
      <c r="M22" s="64">
        <v>300000000</v>
      </c>
      <c r="N22" s="64">
        <v>29100000</v>
      </c>
      <c r="O22" s="62">
        <f t="shared" si="1"/>
        <v>9.7000000000000003E-2</v>
      </c>
    </row>
    <row r="23" spans="1:16" s="9" customFormat="1" ht="12.75" hidden="1" customHeight="1" x14ac:dyDescent="0.25">
      <c r="A23" s="61"/>
      <c r="B23" s="1098"/>
      <c r="C23" s="492" t="s">
        <v>18</v>
      </c>
      <c r="D23" s="493" t="s">
        <v>27</v>
      </c>
      <c r="E23" s="493" t="s">
        <v>513</v>
      </c>
      <c r="F23" s="494" t="s">
        <v>31</v>
      </c>
      <c r="G23" s="614"/>
      <c r="H23" s="199"/>
      <c r="I23" s="200">
        <v>7000000</v>
      </c>
      <c r="J23" s="200"/>
      <c r="K23" s="468">
        <f t="shared" si="9"/>
        <v>7000000</v>
      </c>
      <c r="L23" s="64">
        <v>7000000</v>
      </c>
      <c r="M23" s="64">
        <v>7000000</v>
      </c>
      <c r="N23" s="64">
        <v>0</v>
      </c>
      <c r="O23" s="62">
        <f t="shared" si="1"/>
        <v>0</v>
      </c>
    </row>
    <row r="24" spans="1:16" s="9" customFormat="1" ht="12.75" hidden="1" customHeight="1" x14ac:dyDescent="0.25">
      <c r="A24" s="61"/>
      <c r="B24" s="1098"/>
      <c r="C24" s="560" t="s">
        <v>18</v>
      </c>
      <c r="D24" s="561" t="s">
        <v>27</v>
      </c>
      <c r="E24" s="561" t="s">
        <v>34</v>
      </c>
      <c r="F24" s="562" t="s">
        <v>31</v>
      </c>
      <c r="G24" s="614"/>
      <c r="H24" s="551"/>
      <c r="I24" s="495">
        <v>25444203.539999999</v>
      </c>
      <c r="J24" s="495"/>
      <c r="K24" s="554">
        <f t="shared" si="9"/>
        <v>25444203.539999999</v>
      </c>
      <c r="L24" s="626"/>
      <c r="M24" s="64">
        <v>25444203.539999999</v>
      </c>
      <c r="N24" s="64">
        <v>25444203.539999999</v>
      </c>
      <c r="O24" s="62">
        <f t="shared" si="1"/>
        <v>1</v>
      </c>
    </row>
    <row r="25" spans="1:16" s="9" customFormat="1" ht="12.75" hidden="1" customHeight="1" x14ac:dyDescent="0.25">
      <c r="A25" s="61"/>
      <c r="B25" s="1098"/>
      <c r="C25" s="492" t="s">
        <v>18</v>
      </c>
      <c r="D25" s="493" t="s">
        <v>106</v>
      </c>
      <c r="E25" s="493" t="s">
        <v>500</v>
      </c>
      <c r="F25" s="494" t="s">
        <v>31</v>
      </c>
      <c r="G25" s="614"/>
      <c r="H25" s="199">
        <v>8953003</v>
      </c>
      <c r="I25" s="200">
        <v>8953003</v>
      </c>
      <c r="J25" s="200"/>
      <c r="K25" s="468">
        <f t="shared" si="9"/>
        <v>8953003</v>
      </c>
      <c r="L25" s="64">
        <v>8953003</v>
      </c>
      <c r="M25" s="64">
        <v>8953003</v>
      </c>
      <c r="N25" s="64">
        <v>3005813.87</v>
      </c>
      <c r="O25" s="62">
        <f t="shared" si="1"/>
        <v>0.33573247657797056</v>
      </c>
    </row>
    <row r="26" spans="1:16" s="9" customFormat="1" ht="12.75" hidden="1" customHeight="1" x14ac:dyDescent="0.25">
      <c r="A26" s="61"/>
      <c r="B26" s="1098"/>
      <c r="C26" s="560"/>
      <c r="D26" s="561"/>
      <c r="E26" s="561"/>
      <c r="F26" s="562"/>
      <c r="G26" s="614"/>
      <c r="H26" s="551"/>
      <c r="I26" s="495"/>
      <c r="J26" s="495"/>
      <c r="K26" s="554">
        <f t="shared" si="9"/>
        <v>0</v>
      </c>
      <c r="L26" s="64"/>
      <c r="M26" s="64"/>
      <c r="N26" s="64"/>
      <c r="O26" s="62" t="e">
        <f t="shared" si="1"/>
        <v>#DIV/0!</v>
      </c>
    </row>
    <row r="27" spans="1:16" s="9" customFormat="1" ht="12.75" hidden="1" customHeight="1" x14ac:dyDescent="0.25">
      <c r="A27" s="61"/>
      <c r="B27" s="1098"/>
      <c r="C27" s="1099" t="s">
        <v>18</v>
      </c>
      <c r="D27" s="1011" t="s">
        <v>27</v>
      </c>
      <c r="E27" s="1011" t="s">
        <v>29</v>
      </c>
      <c r="F27" s="1014" t="s">
        <v>26</v>
      </c>
      <c r="G27" s="615"/>
      <c r="H27" s="979"/>
      <c r="I27" s="982"/>
      <c r="J27" s="982"/>
      <c r="K27" s="1017">
        <f t="shared" si="9"/>
        <v>0</v>
      </c>
      <c r="L27" s="64"/>
      <c r="M27" s="64"/>
      <c r="N27" s="64"/>
      <c r="O27" s="62" t="e">
        <f t="shared" si="1"/>
        <v>#DIV/0!</v>
      </c>
    </row>
    <row r="28" spans="1:16" s="9" customFormat="1" ht="12.75" hidden="1" customHeight="1" x14ac:dyDescent="0.25">
      <c r="A28" s="61"/>
      <c r="B28" s="1098"/>
      <c r="C28" s="1100"/>
      <c r="D28" s="1013"/>
      <c r="E28" s="1013"/>
      <c r="F28" s="1016"/>
      <c r="G28" s="615" t="s">
        <v>12</v>
      </c>
      <c r="H28" s="989"/>
      <c r="I28" s="990"/>
      <c r="J28" s="990"/>
      <c r="K28" s="1019">
        <f t="shared" si="9"/>
        <v>0</v>
      </c>
      <c r="L28" s="64"/>
      <c r="M28" s="64"/>
      <c r="N28" s="64"/>
      <c r="O28" s="62" t="e">
        <f t="shared" si="1"/>
        <v>#DIV/0!</v>
      </c>
    </row>
    <row r="29" spans="1:16" s="9" customFormat="1" ht="12.75" hidden="1" customHeight="1" x14ac:dyDescent="0.25">
      <c r="A29" s="61"/>
      <c r="B29" s="1098"/>
      <c r="C29" s="492"/>
      <c r="D29" s="493"/>
      <c r="E29" s="493"/>
      <c r="F29" s="494"/>
      <c r="G29" s="615"/>
      <c r="H29" s="199"/>
      <c r="I29" s="200"/>
      <c r="J29" s="200"/>
      <c r="K29" s="468">
        <f t="shared" si="9"/>
        <v>0</v>
      </c>
      <c r="L29" s="64"/>
      <c r="M29" s="64"/>
      <c r="N29" s="64"/>
      <c r="O29" s="62" t="e">
        <f t="shared" si="1"/>
        <v>#DIV/0!</v>
      </c>
    </row>
    <row r="30" spans="1:16" s="50" customFormat="1" ht="15" customHeight="1" x14ac:dyDescent="0.25">
      <c r="A30" s="40"/>
      <c r="B30" s="1098"/>
      <c r="C30" s="63"/>
      <c r="D30" s="567"/>
      <c r="E30" s="619"/>
      <c r="F30" s="620"/>
      <c r="G30" s="621" t="s">
        <v>35</v>
      </c>
      <c r="H30" s="622">
        <f t="shared" ref="H30:N30" si="10">H31</f>
        <v>14718866.4</v>
      </c>
      <c r="I30" s="623">
        <f t="shared" si="10"/>
        <v>14718866.4</v>
      </c>
      <c r="J30" s="623">
        <f t="shared" si="10"/>
        <v>0</v>
      </c>
      <c r="K30" s="624">
        <f t="shared" si="10"/>
        <v>14718866.4</v>
      </c>
      <c r="L30" s="624">
        <f t="shared" si="10"/>
        <v>14718866.399999999</v>
      </c>
      <c r="M30" s="624">
        <f t="shared" si="10"/>
        <v>14718866.399999999</v>
      </c>
      <c r="N30" s="624">
        <f t="shared" si="10"/>
        <v>14718866.399999999</v>
      </c>
      <c r="O30" s="625">
        <f t="shared" si="1"/>
        <v>1</v>
      </c>
      <c r="P30" s="627"/>
    </row>
    <row r="31" spans="1:16" s="60" customFormat="1" ht="60" customHeight="1" x14ac:dyDescent="0.25">
      <c r="A31" s="51"/>
      <c r="B31" s="1098"/>
      <c r="C31" s="52"/>
      <c r="D31" s="568"/>
      <c r="E31" s="53"/>
      <c r="F31" s="54"/>
      <c r="G31" s="55" t="s">
        <v>502</v>
      </c>
      <c r="H31" s="56">
        <f t="shared" ref="H31:N31" si="11">SUM(H32:H35)</f>
        <v>14718866.4</v>
      </c>
      <c r="I31" s="57">
        <f t="shared" si="11"/>
        <v>14718866.4</v>
      </c>
      <c r="J31" s="57">
        <f t="shared" si="11"/>
        <v>0</v>
      </c>
      <c r="K31" s="58">
        <f t="shared" si="11"/>
        <v>14718866.4</v>
      </c>
      <c r="L31" s="58">
        <f t="shared" si="11"/>
        <v>14718866.399999999</v>
      </c>
      <c r="M31" s="58">
        <f t="shared" si="11"/>
        <v>14718866.399999999</v>
      </c>
      <c r="N31" s="58">
        <f t="shared" si="11"/>
        <v>14718866.399999999</v>
      </c>
      <c r="O31" s="59">
        <f t="shared" si="1"/>
        <v>1</v>
      </c>
    </row>
    <row r="32" spans="1:16" s="9" customFormat="1" ht="12.75" hidden="1" customHeight="1" x14ac:dyDescent="0.25">
      <c r="A32" s="61"/>
      <c r="B32" s="1098"/>
      <c r="C32" s="1008" t="s">
        <v>18</v>
      </c>
      <c r="D32" s="1011" t="s">
        <v>36</v>
      </c>
      <c r="E32" s="1011" t="s">
        <v>37</v>
      </c>
      <c r="F32" s="1014" t="s">
        <v>38</v>
      </c>
      <c r="G32" s="615"/>
      <c r="H32" s="979">
        <v>14718866.4</v>
      </c>
      <c r="I32" s="982">
        <v>14718866.4</v>
      </c>
      <c r="J32" s="982"/>
      <c r="K32" s="1017">
        <f>I32+J32</f>
        <v>14718866.4</v>
      </c>
      <c r="L32" s="64">
        <v>4205390.4000000004</v>
      </c>
      <c r="M32" s="64">
        <v>4205390.4000000004</v>
      </c>
      <c r="N32" s="64">
        <v>4205390.4000000004</v>
      </c>
      <c r="O32" s="62">
        <f t="shared" si="1"/>
        <v>1</v>
      </c>
      <c r="P32" s="60"/>
    </row>
    <row r="33" spans="1:16" s="9" customFormat="1" ht="12.75" hidden="1" customHeight="1" x14ac:dyDescent="0.25">
      <c r="A33" s="61"/>
      <c r="B33" s="1098"/>
      <c r="C33" s="1009"/>
      <c r="D33" s="1012"/>
      <c r="E33" s="1012"/>
      <c r="F33" s="1015"/>
      <c r="G33" s="615" t="s">
        <v>12</v>
      </c>
      <c r="H33" s="980"/>
      <c r="I33" s="983"/>
      <c r="J33" s="983"/>
      <c r="K33" s="1018">
        <f>I33+J33</f>
        <v>0</v>
      </c>
      <c r="L33" s="64">
        <v>7792783.71</v>
      </c>
      <c r="M33" s="64">
        <v>7792783.71</v>
      </c>
      <c r="N33" s="64">
        <v>7792783.71</v>
      </c>
      <c r="O33" s="62">
        <f t="shared" si="1"/>
        <v>1</v>
      </c>
      <c r="P33" s="60"/>
    </row>
    <row r="34" spans="1:16" s="9" customFormat="1" ht="12.75" hidden="1" customHeight="1" x14ac:dyDescent="0.25">
      <c r="A34" s="61"/>
      <c r="B34" s="1098"/>
      <c r="C34" s="1010"/>
      <c r="D34" s="1013"/>
      <c r="E34" s="1013"/>
      <c r="F34" s="1016"/>
      <c r="G34" s="615" t="s">
        <v>14</v>
      </c>
      <c r="H34" s="989"/>
      <c r="I34" s="990"/>
      <c r="J34" s="990"/>
      <c r="K34" s="1019">
        <f>I34+J34</f>
        <v>0</v>
      </c>
      <c r="L34" s="64">
        <v>2720692.29</v>
      </c>
      <c r="M34" s="64">
        <v>2720692.29</v>
      </c>
      <c r="N34" s="64">
        <v>2720692.29</v>
      </c>
      <c r="O34" s="62">
        <f t="shared" si="1"/>
        <v>1</v>
      </c>
      <c r="P34" s="60"/>
    </row>
    <row r="35" spans="1:16" s="9" customFormat="1" ht="12.75" hidden="1" customHeight="1" x14ac:dyDescent="0.25">
      <c r="A35" s="61"/>
      <c r="B35" s="1098"/>
      <c r="C35" s="21" t="s">
        <v>18</v>
      </c>
      <c r="D35" s="493" t="s">
        <v>36</v>
      </c>
      <c r="E35" s="493" t="s">
        <v>39</v>
      </c>
      <c r="F35" s="494" t="s">
        <v>38</v>
      </c>
      <c r="G35" s="615" t="s">
        <v>12</v>
      </c>
      <c r="H35" s="199"/>
      <c r="I35" s="200"/>
      <c r="J35" s="200"/>
      <c r="K35" s="468">
        <f>I35+J35</f>
        <v>0</v>
      </c>
      <c r="L35" s="64"/>
      <c r="M35" s="64"/>
      <c r="N35" s="64"/>
      <c r="O35" s="62" t="e">
        <f t="shared" si="1"/>
        <v>#DIV/0!</v>
      </c>
      <c r="P35" s="60"/>
    </row>
    <row r="36" spans="1:16" s="50" customFormat="1" ht="30" customHeight="1" x14ac:dyDescent="0.25">
      <c r="A36" s="40"/>
      <c r="B36" s="1098"/>
      <c r="C36" s="63"/>
      <c r="D36" s="567"/>
      <c r="E36" s="619"/>
      <c r="F36" s="620"/>
      <c r="G36" s="621" t="s">
        <v>40</v>
      </c>
      <c r="H36" s="622">
        <f t="shared" ref="H36:N36" si="12">H37</f>
        <v>2000000</v>
      </c>
      <c r="I36" s="623">
        <f t="shared" si="12"/>
        <v>2000000</v>
      </c>
      <c r="J36" s="623">
        <f t="shared" si="12"/>
        <v>0</v>
      </c>
      <c r="K36" s="624">
        <f t="shared" si="12"/>
        <v>2000000</v>
      </c>
      <c r="L36" s="624">
        <f t="shared" si="12"/>
        <v>2000000</v>
      </c>
      <c r="M36" s="624">
        <f t="shared" si="12"/>
        <v>1911001</v>
      </c>
      <c r="N36" s="624">
        <f t="shared" si="12"/>
        <v>960311.55</v>
      </c>
      <c r="O36" s="625">
        <f t="shared" si="1"/>
        <v>0.50251755493586869</v>
      </c>
      <c r="P36" s="627"/>
    </row>
    <row r="37" spans="1:16" s="67" customFormat="1" ht="30" customHeight="1" thickBot="1" x14ac:dyDescent="0.3">
      <c r="A37" s="66"/>
      <c r="B37" s="1098"/>
      <c r="C37" s="52"/>
      <c r="D37" s="568"/>
      <c r="E37" s="53"/>
      <c r="F37" s="54"/>
      <c r="G37" s="55" t="s">
        <v>41</v>
      </c>
      <c r="H37" s="56">
        <f>SUM(H38:H39)</f>
        <v>2000000</v>
      </c>
      <c r="I37" s="57">
        <f t="shared" ref="I37:N37" si="13">SUM(I38:I39)</f>
        <v>2000000</v>
      </c>
      <c r="J37" s="57">
        <f t="shared" si="13"/>
        <v>0</v>
      </c>
      <c r="K37" s="58">
        <f t="shared" si="13"/>
        <v>2000000</v>
      </c>
      <c r="L37" s="58">
        <f t="shared" si="13"/>
        <v>2000000</v>
      </c>
      <c r="M37" s="58">
        <f t="shared" si="13"/>
        <v>1911001</v>
      </c>
      <c r="N37" s="58">
        <f t="shared" si="13"/>
        <v>960311.55</v>
      </c>
      <c r="O37" s="59">
        <f t="shared" si="1"/>
        <v>0.50251755493586869</v>
      </c>
      <c r="P37" s="60"/>
    </row>
    <row r="38" spans="1:16" s="9" customFormat="1" ht="12.75" hidden="1" customHeight="1" x14ac:dyDescent="0.25">
      <c r="A38" s="61"/>
      <c r="B38" s="1098"/>
      <c r="C38" s="21" t="s">
        <v>18</v>
      </c>
      <c r="D38" s="493" t="s">
        <v>24</v>
      </c>
      <c r="E38" s="493" t="s">
        <v>42</v>
      </c>
      <c r="F38" s="494" t="s">
        <v>26</v>
      </c>
      <c r="G38" s="614"/>
      <c r="H38" s="199">
        <v>1533924.96</v>
      </c>
      <c r="I38" s="200">
        <v>1533924.96</v>
      </c>
      <c r="J38" s="200"/>
      <c r="K38" s="468">
        <f>I38+J38</f>
        <v>1533924.96</v>
      </c>
      <c r="L38" s="64">
        <v>1533924.96</v>
      </c>
      <c r="M38" s="64">
        <v>1474601</v>
      </c>
      <c r="N38" s="64">
        <v>704406.55</v>
      </c>
      <c r="O38" s="62">
        <f t="shared" si="1"/>
        <v>0.47769298271193361</v>
      </c>
    </row>
    <row r="39" spans="1:16" s="9" customFormat="1" ht="12.75" hidden="1" customHeight="1" x14ac:dyDescent="0.25">
      <c r="A39" s="61"/>
      <c r="B39" s="1098"/>
      <c r="C39" s="21" t="s">
        <v>18</v>
      </c>
      <c r="D39" s="493" t="s">
        <v>24</v>
      </c>
      <c r="E39" s="493" t="s">
        <v>501</v>
      </c>
      <c r="F39" s="494" t="s">
        <v>26</v>
      </c>
      <c r="G39" s="614"/>
      <c r="H39" s="199">
        <v>466075.04</v>
      </c>
      <c r="I39" s="200">
        <v>466075.04</v>
      </c>
      <c r="J39" s="200"/>
      <c r="K39" s="468">
        <f>I39+J39</f>
        <v>466075.04</v>
      </c>
      <c r="L39" s="64">
        <v>466075.04</v>
      </c>
      <c r="M39" s="64">
        <v>436400</v>
      </c>
      <c r="N39" s="64">
        <v>255905</v>
      </c>
      <c r="O39" s="62">
        <f t="shared" si="1"/>
        <v>0.5864000916590284</v>
      </c>
    </row>
    <row r="40" spans="1:16" s="77" customFormat="1" ht="45" hidden="1" customHeight="1" x14ac:dyDescent="0.25">
      <c r="A40" s="68"/>
      <c r="B40" s="1098"/>
      <c r="C40" s="69"/>
      <c r="D40" s="70"/>
      <c r="E40" s="70"/>
      <c r="F40" s="71"/>
      <c r="G40" s="72"/>
      <c r="H40" s="73">
        <f>H41</f>
        <v>0</v>
      </c>
      <c r="I40" s="74">
        <v>0</v>
      </c>
      <c r="J40" s="74">
        <f t="shared" ref="J40:N41" si="14">J41</f>
        <v>0</v>
      </c>
      <c r="K40" s="75">
        <f t="shared" si="14"/>
        <v>0</v>
      </c>
      <c r="L40" s="75">
        <f t="shared" si="14"/>
        <v>0</v>
      </c>
      <c r="M40" s="75">
        <f t="shared" si="14"/>
        <v>0</v>
      </c>
      <c r="N40" s="75">
        <f t="shared" si="14"/>
        <v>0</v>
      </c>
      <c r="O40" s="76" t="e">
        <f t="shared" si="1"/>
        <v>#DIV/0!</v>
      </c>
    </row>
    <row r="41" spans="1:16" s="87" customFormat="1" ht="30" hidden="1" customHeight="1" x14ac:dyDescent="0.25">
      <c r="A41" s="78"/>
      <c r="B41" s="1098"/>
      <c r="C41" s="79"/>
      <c r="D41" s="80"/>
      <c r="E41" s="80"/>
      <c r="F41" s="81"/>
      <c r="G41" s="82"/>
      <c r="H41" s="83">
        <f>H42</f>
        <v>0</v>
      </c>
      <c r="I41" s="84">
        <v>0</v>
      </c>
      <c r="J41" s="84">
        <f t="shared" si="14"/>
        <v>0</v>
      </c>
      <c r="K41" s="85">
        <f t="shared" si="14"/>
        <v>0</v>
      </c>
      <c r="L41" s="85">
        <f t="shared" si="14"/>
        <v>0</v>
      </c>
      <c r="M41" s="85">
        <f t="shared" si="14"/>
        <v>0</v>
      </c>
      <c r="N41" s="85">
        <f t="shared" si="14"/>
        <v>0</v>
      </c>
      <c r="O41" s="86" t="e">
        <f t="shared" si="1"/>
        <v>#DIV/0!</v>
      </c>
    </row>
    <row r="42" spans="1:16" s="9" customFormat="1" ht="12.75" hidden="1" customHeight="1" x14ac:dyDescent="0.25">
      <c r="A42" s="61"/>
      <c r="B42" s="1098"/>
      <c r="C42" s="21"/>
      <c r="D42" s="493"/>
      <c r="E42" s="493"/>
      <c r="F42" s="494"/>
      <c r="G42" s="614"/>
      <c r="H42" s="199"/>
      <c r="I42" s="200"/>
      <c r="J42" s="200"/>
      <c r="K42" s="468">
        <f>I42+J42</f>
        <v>0</v>
      </c>
      <c r="L42" s="64"/>
      <c r="M42" s="64"/>
      <c r="N42" s="64"/>
      <c r="O42" s="62" t="e">
        <f t="shared" si="1"/>
        <v>#DIV/0!</v>
      </c>
    </row>
    <row r="43" spans="1:16" s="9" customFormat="1" ht="12.75" hidden="1" customHeight="1" x14ac:dyDescent="0.25">
      <c r="A43" s="61"/>
      <c r="B43" s="1098"/>
      <c r="C43" s="21"/>
      <c r="D43" s="493"/>
      <c r="E43" s="493"/>
      <c r="F43" s="494"/>
      <c r="G43" s="614"/>
      <c r="H43" s="199"/>
      <c r="I43" s="200"/>
      <c r="J43" s="200"/>
      <c r="K43" s="468">
        <f>I43+J43</f>
        <v>0</v>
      </c>
      <c r="L43" s="64"/>
      <c r="M43" s="64"/>
      <c r="N43" s="64"/>
      <c r="O43" s="62"/>
    </row>
    <row r="44" spans="1:16" s="9" customFormat="1" ht="12.75" hidden="1" customHeight="1" x14ac:dyDescent="0.25">
      <c r="A44" s="61"/>
      <c r="B44" s="1098"/>
      <c r="C44" s="21"/>
      <c r="D44" s="493"/>
      <c r="E44" s="493"/>
      <c r="F44" s="494"/>
      <c r="G44" s="614"/>
      <c r="H44" s="199"/>
      <c r="I44" s="200"/>
      <c r="J44" s="200"/>
      <c r="K44" s="468">
        <f>I44+J44</f>
        <v>0</v>
      </c>
      <c r="L44" s="64"/>
      <c r="M44" s="64"/>
      <c r="N44" s="64"/>
      <c r="O44" s="62"/>
    </row>
    <row r="45" spans="1:16" s="9" customFormat="1" ht="12.75" hidden="1" customHeight="1" x14ac:dyDescent="0.25">
      <c r="A45" s="61"/>
      <c r="B45" s="1098"/>
      <c r="C45" s="21"/>
      <c r="D45" s="493"/>
      <c r="E45" s="493"/>
      <c r="F45" s="494"/>
      <c r="G45" s="614"/>
      <c r="H45" s="199"/>
      <c r="I45" s="200"/>
      <c r="J45" s="200"/>
      <c r="K45" s="468">
        <f>I45+J45</f>
        <v>0</v>
      </c>
      <c r="L45" s="64"/>
      <c r="M45" s="64"/>
      <c r="N45" s="64"/>
      <c r="O45" s="62"/>
    </row>
    <row r="46" spans="1:16" s="9" customFormat="1" ht="12.75" hidden="1" customHeight="1" thickBot="1" x14ac:dyDescent="0.3">
      <c r="A46" s="61"/>
      <c r="B46" s="1098"/>
      <c r="C46" s="88"/>
      <c r="D46" s="569"/>
      <c r="E46" s="569"/>
      <c r="F46" s="570"/>
      <c r="G46" s="571"/>
      <c r="H46" s="572"/>
      <c r="I46" s="573"/>
      <c r="J46" s="573"/>
      <c r="K46" s="574">
        <f>I46+J46</f>
        <v>0</v>
      </c>
      <c r="L46" s="575"/>
      <c r="M46" s="575"/>
      <c r="N46" s="575"/>
      <c r="O46" s="576"/>
    </row>
    <row r="47" spans="1:16" s="20" customFormat="1" ht="30" customHeight="1" thickBot="1" x14ac:dyDescent="0.3">
      <c r="A47" s="91">
        <v>2</v>
      </c>
      <c r="B47" s="961" t="s">
        <v>547</v>
      </c>
      <c r="C47" s="628"/>
      <c r="D47" s="629"/>
      <c r="E47" s="629"/>
      <c r="F47" s="630"/>
      <c r="G47" s="631" t="s">
        <v>43</v>
      </c>
      <c r="H47" s="632">
        <f>H52+H63+H69+H81+H89</f>
        <v>1947847753.2399998</v>
      </c>
      <c r="I47" s="632">
        <f t="shared" ref="I47:N47" si="15">I52+I63+I69+I81+I89</f>
        <v>2507914813.29</v>
      </c>
      <c r="J47" s="632">
        <f t="shared" si="15"/>
        <v>6794761.75</v>
      </c>
      <c r="K47" s="633">
        <f t="shared" si="15"/>
        <v>2514709575.04</v>
      </c>
      <c r="L47" s="633">
        <f t="shared" si="15"/>
        <v>2507914813.29</v>
      </c>
      <c r="M47" s="633">
        <f t="shared" si="15"/>
        <v>3127912206.6199999</v>
      </c>
      <c r="N47" s="633">
        <f t="shared" si="15"/>
        <v>1774649793.3600001</v>
      </c>
      <c r="O47" s="634">
        <f t="shared" ref="O47:O138" si="16">N47/M47</f>
        <v>0.56735920835760101</v>
      </c>
    </row>
    <row r="48" spans="1:16" s="30" customFormat="1" ht="12.75" hidden="1" customHeight="1" x14ac:dyDescent="0.25">
      <c r="A48" s="39"/>
      <c r="B48" s="962"/>
      <c r="C48" s="92"/>
      <c r="D48" s="93"/>
      <c r="E48" s="93"/>
      <c r="F48" s="94"/>
      <c r="G48" s="25" t="s">
        <v>11</v>
      </c>
      <c r="H48" s="26"/>
      <c r="I48" s="27"/>
      <c r="J48" s="27"/>
      <c r="K48" s="470"/>
      <c r="L48" s="28">
        <f>L54+L56+L58+L61+L65+L67+L71+L83+L91</f>
        <v>207361044.65999997</v>
      </c>
      <c r="M48" s="28">
        <f>M54+M56+M58+M61+M65+M67+M71+M83+M91+M86</f>
        <v>231208437.98999995</v>
      </c>
      <c r="N48" s="28">
        <f>N54+N56+N58+N61+N65+N67+N71+N83+N91+N86</f>
        <v>132761558.90000001</v>
      </c>
      <c r="O48" s="29">
        <f t="shared" si="16"/>
        <v>0.57420723938173102</v>
      </c>
    </row>
    <row r="49" spans="1:15" s="30" customFormat="1" ht="12.75" hidden="1" customHeight="1" x14ac:dyDescent="0.25">
      <c r="A49" s="39"/>
      <c r="B49" s="962"/>
      <c r="C49" s="95"/>
      <c r="D49" s="32"/>
      <c r="E49" s="32"/>
      <c r="F49" s="33"/>
      <c r="G49" s="34" t="s">
        <v>12</v>
      </c>
      <c r="H49" s="35"/>
      <c r="I49" s="36"/>
      <c r="J49" s="36"/>
      <c r="K49" s="471"/>
      <c r="L49" s="37">
        <f>L59+L68+L72+L84</f>
        <v>1238087235.6300001</v>
      </c>
      <c r="M49" s="96">
        <f>M59+M68+M72+M84</f>
        <v>1238087235.6300001</v>
      </c>
      <c r="N49" s="96">
        <f>N59+N68+N72+N84</f>
        <v>609726175.92000008</v>
      </c>
      <c r="O49" s="38">
        <f>N49/M49</f>
        <v>0.4924743252116166</v>
      </c>
    </row>
    <row r="50" spans="1:15" s="30" customFormat="1" ht="12.75" hidden="1" customHeight="1" x14ac:dyDescent="0.25">
      <c r="A50" s="39"/>
      <c r="B50" s="962"/>
      <c r="C50" s="95"/>
      <c r="D50" s="32"/>
      <c r="E50" s="32"/>
      <c r="F50" s="33"/>
      <c r="G50" s="34" t="s">
        <v>14</v>
      </c>
      <c r="H50" s="35"/>
      <c r="I50" s="36"/>
      <c r="J50" s="36"/>
      <c r="K50" s="471"/>
      <c r="L50" s="37">
        <f>L62+L85</f>
        <v>1062466533</v>
      </c>
      <c r="M50" s="97">
        <f>M62+M85+M88</f>
        <v>1658616533</v>
      </c>
      <c r="N50" s="97">
        <f>N62+N85+N88</f>
        <v>1032162058.5400001</v>
      </c>
      <c r="O50" s="98">
        <f>N50/M50</f>
        <v>0.62230300856406573</v>
      </c>
    </row>
    <row r="51" spans="1:15" s="30" customFormat="1" ht="12.75" hidden="1" customHeight="1" thickBot="1" x14ac:dyDescent="0.3">
      <c r="A51" s="39"/>
      <c r="B51" s="962"/>
      <c r="C51" s="99"/>
      <c r="D51" s="100"/>
      <c r="E51" s="100"/>
      <c r="F51" s="101"/>
      <c r="G51" s="102" t="s">
        <v>15</v>
      </c>
      <c r="H51" s="103"/>
      <c r="I51" s="104"/>
      <c r="J51" s="104"/>
      <c r="K51" s="472"/>
      <c r="L51" s="105"/>
      <c r="M51" s="105"/>
      <c r="N51" s="105"/>
      <c r="O51" s="106"/>
    </row>
    <row r="52" spans="1:15" s="110" customFormat="1" ht="60" customHeight="1" x14ac:dyDescent="0.25">
      <c r="A52" s="40"/>
      <c r="B52" s="962"/>
      <c r="C52" s="635"/>
      <c r="D52" s="636"/>
      <c r="E52" s="636"/>
      <c r="F52" s="637"/>
      <c r="G52" s="638" t="s">
        <v>44</v>
      </c>
      <c r="H52" s="639">
        <f>H53+H55+H57+H60</f>
        <v>529524257.31999999</v>
      </c>
      <c r="I52" s="639">
        <f t="shared" ref="I52:N52" si="17">I53+I55+I57+I60</f>
        <v>482748611.49000001</v>
      </c>
      <c r="J52" s="639">
        <f t="shared" si="17"/>
        <v>10323685</v>
      </c>
      <c r="K52" s="108">
        <f t="shared" si="17"/>
        <v>493072296.49000001</v>
      </c>
      <c r="L52" s="108">
        <f t="shared" si="17"/>
        <v>482748611.49000007</v>
      </c>
      <c r="M52" s="108">
        <f t="shared" si="17"/>
        <v>685222296.49000001</v>
      </c>
      <c r="N52" s="108">
        <f t="shared" si="17"/>
        <v>403061706.80999994</v>
      </c>
      <c r="O52" s="109">
        <f t="shared" si="16"/>
        <v>0.58822036129684252</v>
      </c>
    </row>
    <row r="53" spans="1:15" s="116" customFormat="1" ht="30" customHeight="1" x14ac:dyDescent="0.25">
      <c r="A53" s="111"/>
      <c r="B53" s="962"/>
      <c r="C53" s="640"/>
      <c r="D53" s="641"/>
      <c r="E53" s="641"/>
      <c r="F53" s="642"/>
      <c r="G53" s="643" t="s">
        <v>45</v>
      </c>
      <c r="H53" s="644">
        <f t="shared" ref="H53:N53" si="18">SUM(H54:H54)</f>
        <v>20106573</v>
      </c>
      <c r="I53" s="644">
        <f t="shared" si="18"/>
        <v>41681209.730000004</v>
      </c>
      <c r="J53" s="644">
        <f t="shared" si="18"/>
        <v>0</v>
      </c>
      <c r="K53" s="113">
        <f t="shared" si="18"/>
        <v>41681209.730000004</v>
      </c>
      <c r="L53" s="113">
        <f t="shared" si="18"/>
        <v>41681209.729999997</v>
      </c>
      <c r="M53" s="113">
        <f t="shared" si="18"/>
        <v>37681209.729999997</v>
      </c>
      <c r="N53" s="113">
        <f t="shared" si="18"/>
        <v>22126143.510000002</v>
      </c>
      <c r="O53" s="114">
        <f t="shared" si="16"/>
        <v>0.58719302454836564</v>
      </c>
    </row>
    <row r="54" spans="1:15" s="9" customFormat="1" ht="12.75" hidden="1" customHeight="1" x14ac:dyDescent="0.25">
      <c r="A54" s="61"/>
      <c r="B54" s="962"/>
      <c r="C54" s="499" t="s">
        <v>46</v>
      </c>
      <c r="D54" s="558" t="s">
        <v>47</v>
      </c>
      <c r="E54" s="558" t="s">
        <v>48</v>
      </c>
      <c r="F54" s="559" t="s">
        <v>21</v>
      </c>
      <c r="G54" s="645"/>
      <c r="H54" s="500">
        <v>20106573</v>
      </c>
      <c r="I54" s="500">
        <v>41681209.730000004</v>
      </c>
      <c r="J54" s="500"/>
      <c r="K54" s="646">
        <f>I54+J54</f>
        <v>41681209.730000004</v>
      </c>
      <c r="L54" s="64">
        <v>41681209.729999997</v>
      </c>
      <c r="M54" s="64">
        <v>37681209.729999997</v>
      </c>
      <c r="N54" s="64">
        <v>22126143.510000002</v>
      </c>
      <c r="O54" s="118">
        <f t="shared" si="16"/>
        <v>0.58719302454836564</v>
      </c>
    </row>
    <row r="55" spans="1:15" s="116" customFormat="1" ht="15" customHeight="1" x14ac:dyDescent="0.25">
      <c r="A55" s="111"/>
      <c r="B55" s="962"/>
      <c r="C55" s="112"/>
      <c r="D55" s="641"/>
      <c r="E55" s="641"/>
      <c r="F55" s="642"/>
      <c r="G55" s="643" t="s">
        <v>49</v>
      </c>
      <c r="H55" s="644">
        <f t="shared" ref="H55:N55" si="19">SUM(H56:H56)</f>
        <v>5000000</v>
      </c>
      <c r="I55" s="644">
        <f t="shared" si="19"/>
        <v>5000000</v>
      </c>
      <c r="J55" s="644">
        <f t="shared" si="19"/>
        <v>0</v>
      </c>
      <c r="K55" s="113">
        <f t="shared" si="19"/>
        <v>5000000</v>
      </c>
      <c r="L55" s="113">
        <f t="shared" si="19"/>
        <v>5000000</v>
      </c>
      <c r="M55" s="113">
        <f t="shared" si="19"/>
        <v>5000000</v>
      </c>
      <c r="N55" s="113">
        <f t="shared" si="19"/>
        <v>16532.37</v>
      </c>
      <c r="O55" s="114">
        <f>N55/M55</f>
        <v>3.3064739999999998E-3</v>
      </c>
    </row>
    <row r="56" spans="1:15" s="9" customFormat="1" ht="12.75" hidden="1" customHeight="1" x14ac:dyDescent="0.25">
      <c r="A56" s="61"/>
      <c r="B56" s="962"/>
      <c r="C56" s="117" t="s">
        <v>46</v>
      </c>
      <c r="D56" s="501" t="s">
        <v>47</v>
      </c>
      <c r="E56" s="558" t="s">
        <v>50</v>
      </c>
      <c r="F56" s="502" t="s">
        <v>33</v>
      </c>
      <c r="G56" s="647"/>
      <c r="H56" s="200">
        <v>5000000</v>
      </c>
      <c r="I56" s="200">
        <v>5000000</v>
      </c>
      <c r="J56" s="200"/>
      <c r="K56" s="646">
        <f>I56+J56</f>
        <v>5000000</v>
      </c>
      <c r="L56" s="64">
        <v>5000000</v>
      </c>
      <c r="M56" s="64">
        <v>5000000</v>
      </c>
      <c r="N56" s="64">
        <v>16532.37</v>
      </c>
      <c r="O56" s="118">
        <f>N56/M56</f>
        <v>3.3064739999999998E-3</v>
      </c>
    </row>
    <row r="57" spans="1:15" s="116" customFormat="1" ht="30" customHeight="1" x14ac:dyDescent="0.25">
      <c r="A57" s="111"/>
      <c r="B57" s="962"/>
      <c r="C57" s="112"/>
      <c r="D57" s="641"/>
      <c r="E57" s="641"/>
      <c r="F57" s="642"/>
      <c r="G57" s="643" t="s">
        <v>45</v>
      </c>
      <c r="H57" s="644">
        <f t="shared" ref="H57:N57" si="20">SUM(H58:H59)</f>
        <v>504417684.31999999</v>
      </c>
      <c r="I57" s="644">
        <f t="shared" si="20"/>
        <v>436067401.75999999</v>
      </c>
      <c r="J57" s="644">
        <f t="shared" si="20"/>
        <v>0</v>
      </c>
      <c r="K57" s="113">
        <f t="shared" si="20"/>
        <v>436067401.75999999</v>
      </c>
      <c r="L57" s="113">
        <f t="shared" si="20"/>
        <v>436067401.76000005</v>
      </c>
      <c r="M57" s="113">
        <f t="shared" si="20"/>
        <v>436067401.76000005</v>
      </c>
      <c r="N57" s="113">
        <f t="shared" si="20"/>
        <v>367768740.39999998</v>
      </c>
      <c r="O57" s="114">
        <f t="shared" si="16"/>
        <v>0.84337590683380215</v>
      </c>
    </row>
    <row r="58" spans="1:15" s="9" customFormat="1" ht="12" hidden="1" customHeight="1" x14ac:dyDescent="0.25">
      <c r="A58" s="61"/>
      <c r="B58" s="962"/>
      <c r="C58" s="1078" t="s">
        <v>46</v>
      </c>
      <c r="D58" s="973" t="s">
        <v>47</v>
      </c>
      <c r="E58" s="973" t="s">
        <v>51</v>
      </c>
      <c r="F58" s="976" t="s">
        <v>21</v>
      </c>
      <c r="G58" s="648"/>
      <c r="H58" s="979">
        <v>504417684.31999999</v>
      </c>
      <c r="I58" s="982">
        <v>436067401.75999999</v>
      </c>
      <c r="J58" s="982"/>
      <c r="K58" s="1071">
        <f>I58+J58</f>
        <v>436067401.75999999</v>
      </c>
      <c r="L58" s="119">
        <v>43606741.75</v>
      </c>
      <c r="M58" s="119">
        <v>43606741.75</v>
      </c>
      <c r="N58" s="119">
        <v>36776874.020000003</v>
      </c>
      <c r="O58" s="118">
        <f t="shared" si="16"/>
        <v>0.84337587593322083</v>
      </c>
    </row>
    <row r="59" spans="1:15" s="122" customFormat="1" ht="12.75" hidden="1" customHeight="1" x14ac:dyDescent="0.25">
      <c r="A59" s="61"/>
      <c r="B59" s="962"/>
      <c r="C59" s="1094"/>
      <c r="D59" s="992"/>
      <c r="E59" s="992"/>
      <c r="F59" s="993"/>
      <c r="G59" s="648" t="s">
        <v>12</v>
      </c>
      <c r="H59" s="989"/>
      <c r="I59" s="990">
        <v>0</v>
      </c>
      <c r="J59" s="990"/>
      <c r="K59" s="1087">
        <f>I59+J59</f>
        <v>0</v>
      </c>
      <c r="L59" s="64">
        <v>392460660.01000005</v>
      </c>
      <c r="M59" s="120">
        <v>392460660.01000005</v>
      </c>
      <c r="N59" s="120">
        <v>330991866.38</v>
      </c>
      <c r="O59" s="121">
        <f t="shared" si="16"/>
        <v>0.84337591026720027</v>
      </c>
    </row>
    <row r="60" spans="1:15" s="116" customFormat="1" ht="30" customHeight="1" x14ac:dyDescent="0.25">
      <c r="A60" s="111"/>
      <c r="B60" s="962"/>
      <c r="C60" s="112"/>
      <c r="D60" s="641"/>
      <c r="E60" s="641"/>
      <c r="F60" s="642"/>
      <c r="G60" s="643" t="s">
        <v>546</v>
      </c>
      <c r="H60" s="644">
        <f t="shared" ref="H60:N60" si="21">SUM(H61:H62)</f>
        <v>0</v>
      </c>
      <c r="I60" s="644">
        <f t="shared" si="21"/>
        <v>0</v>
      </c>
      <c r="J60" s="644">
        <f t="shared" si="21"/>
        <v>10323685</v>
      </c>
      <c r="K60" s="113">
        <f t="shared" si="21"/>
        <v>10323685</v>
      </c>
      <c r="L60" s="113">
        <f t="shared" si="21"/>
        <v>0</v>
      </c>
      <c r="M60" s="113">
        <f t="shared" si="21"/>
        <v>206473685</v>
      </c>
      <c r="N60" s="113">
        <f t="shared" si="21"/>
        <v>13150290.529999999</v>
      </c>
      <c r="O60" s="114">
        <f t="shared" si="16"/>
        <v>6.368991055688282E-2</v>
      </c>
    </row>
    <row r="61" spans="1:15" s="9" customFormat="1" ht="12.75" hidden="1" customHeight="1" x14ac:dyDescent="0.25">
      <c r="A61" s="61"/>
      <c r="B61" s="962"/>
      <c r="C61" s="1078" t="s">
        <v>46</v>
      </c>
      <c r="D61" s="973" t="s">
        <v>47</v>
      </c>
      <c r="E61" s="973" t="s">
        <v>545</v>
      </c>
      <c r="F61" s="976" t="s">
        <v>33</v>
      </c>
      <c r="G61" s="648"/>
      <c r="H61" s="979"/>
      <c r="I61" s="982"/>
      <c r="J61" s="982">
        <v>10323685</v>
      </c>
      <c r="K61" s="1071">
        <f>I61+J61</f>
        <v>10323685</v>
      </c>
      <c r="L61" s="119"/>
      <c r="M61" s="119">
        <v>10323685</v>
      </c>
      <c r="N61" s="119">
        <v>657514.53</v>
      </c>
      <c r="O61" s="118">
        <f t="shared" si="16"/>
        <v>6.3689906268934018E-2</v>
      </c>
    </row>
    <row r="62" spans="1:15" s="122" customFormat="1" ht="12.75" hidden="1" customHeight="1" x14ac:dyDescent="0.25">
      <c r="A62" s="61"/>
      <c r="B62" s="962"/>
      <c r="C62" s="1094"/>
      <c r="D62" s="992"/>
      <c r="E62" s="992"/>
      <c r="F62" s="993"/>
      <c r="G62" s="648" t="s">
        <v>14</v>
      </c>
      <c r="H62" s="989"/>
      <c r="I62" s="990"/>
      <c r="J62" s="990"/>
      <c r="K62" s="1087">
        <f>I62+J62</f>
        <v>0</v>
      </c>
      <c r="L62" s="64"/>
      <c r="M62" s="120">
        <v>196150000</v>
      </c>
      <c r="N62" s="120">
        <v>12492776</v>
      </c>
      <c r="O62" s="121">
        <f t="shared" si="16"/>
        <v>6.3689910782564363E-2</v>
      </c>
    </row>
    <row r="63" spans="1:15" s="110" customFormat="1" ht="14.25" customHeight="1" x14ac:dyDescent="0.25">
      <c r="A63" s="40"/>
      <c r="B63" s="962"/>
      <c r="C63" s="123"/>
      <c r="D63" s="649"/>
      <c r="E63" s="649"/>
      <c r="F63" s="650"/>
      <c r="G63" s="651" t="s">
        <v>52</v>
      </c>
      <c r="H63" s="652">
        <f>H64+H66</f>
        <v>56431955.57</v>
      </c>
      <c r="I63" s="652">
        <f t="shared" ref="I63:N63" si="22">I64+I66</f>
        <v>79578942.329999998</v>
      </c>
      <c r="J63" s="652">
        <f t="shared" si="22"/>
        <v>-3528923.25</v>
      </c>
      <c r="K63" s="124">
        <f t="shared" si="22"/>
        <v>76050019.079999998</v>
      </c>
      <c r="L63" s="124">
        <f t="shared" si="22"/>
        <v>79578942.329999998</v>
      </c>
      <c r="M63" s="124">
        <f t="shared" si="22"/>
        <v>76050019.079999998</v>
      </c>
      <c r="N63" s="124">
        <f t="shared" si="22"/>
        <v>4847463.3600000003</v>
      </c>
      <c r="O63" s="125">
        <f t="shared" si="16"/>
        <v>6.3740462114818972E-2</v>
      </c>
    </row>
    <row r="64" spans="1:15" s="116" customFormat="1" ht="30" customHeight="1" x14ac:dyDescent="0.25">
      <c r="A64" s="111"/>
      <c r="B64" s="962"/>
      <c r="C64" s="112"/>
      <c r="D64" s="641"/>
      <c r="E64" s="641"/>
      <c r="F64" s="642"/>
      <c r="G64" s="643" t="s">
        <v>53</v>
      </c>
      <c r="H64" s="644">
        <f t="shared" ref="H64:N64" si="23">H65</f>
        <v>15921706.57</v>
      </c>
      <c r="I64" s="644">
        <f t="shared" si="23"/>
        <v>15545154.720000001</v>
      </c>
      <c r="J64" s="644">
        <f t="shared" si="23"/>
        <v>-3528923.25</v>
      </c>
      <c r="K64" s="113">
        <f t="shared" si="23"/>
        <v>12016231.470000001</v>
      </c>
      <c r="L64" s="113">
        <f t="shared" si="23"/>
        <v>15545154.720000001</v>
      </c>
      <c r="M64" s="113">
        <f t="shared" si="23"/>
        <v>13074366.970000001</v>
      </c>
      <c r="N64" s="113">
        <f t="shared" si="23"/>
        <v>4847463.3600000003</v>
      </c>
      <c r="O64" s="114">
        <f t="shared" si="16"/>
        <v>0.37076084609853965</v>
      </c>
    </row>
    <row r="65" spans="1:15" s="9" customFormat="1" ht="12.75" hidden="1" customHeight="1" x14ac:dyDescent="0.25">
      <c r="A65" s="61"/>
      <c r="B65" s="962"/>
      <c r="C65" s="117" t="s">
        <v>46</v>
      </c>
      <c r="D65" s="501" t="s">
        <v>47</v>
      </c>
      <c r="E65" s="501" t="s">
        <v>54</v>
      </c>
      <c r="F65" s="502" t="s">
        <v>55</v>
      </c>
      <c r="G65" s="647"/>
      <c r="H65" s="617">
        <v>15921706.57</v>
      </c>
      <c r="I65" s="617">
        <v>15545154.720000001</v>
      </c>
      <c r="J65" s="617">
        <v>-3528923.25</v>
      </c>
      <c r="K65" s="646">
        <f>I65+J65</f>
        <v>12016231.470000001</v>
      </c>
      <c r="L65" s="64">
        <v>15545154.720000001</v>
      </c>
      <c r="M65" s="64">
        <v>13074366.970000001</v>
      </c>
      <c r="N65" s="64">
        <v>4847463.3600000003</v>
      </c>
      <c r="O65" s="62">
        <f t="shared" si="16"/>
        <v>0.37076084609853965</v>
      </c>
    </row>
    <row r="66" spans="1:15" s="116" customFormat="1" ht="30" customHeight="1" x14ac:dyDescent="0.25">
      <c r="A66" s="111"/>
      <c r="B66" s="962"/>
      <c r="C66" s="112"/>
      <c r="D66" s="641"/>
      <c r="E66" s="641"/>
      <c r="F66" s="642"/>
      <c r="G66" s="643" t="s">
        <v>56</v>
      </c>
      <c r="H66" s="644">
        <f>H67</f>
        <v>40510249</v>
      </c>
      <c r="I66" s="644">
        <f>I67</f>
        <v>64033787.609999999</v>
      </c>
      <c r="J66" s="644">
        <f>J67</f>
        <v>0</v>
      </c>
      <c r="K66" s="113">
        <f>K67</f>
        <v>64033787.609999999</v>
      </c>
      <c r="L66" s="113">
        <f>L67+L68</f>
        <v>64033787.609999999</v>
      </c>
      <c r="M66" s="113">
        <f>M67+M68</f>
        <v>62975652.109999999</v>
      </c>
      <c r="N66" s="113">
        <f>N67+N68</f>
        <v>0</v>
      </c>
      <c r="O66" s="114">
        <f>N66/M66</f>
        <v>0</v>
      </c>
    </row>
    <row r="67" spans="1:15" s="9" customFormat="1" ht="12.75" hidden="1" customHeight="1" x14ac:dyDescent="0.25">
      <c r="A67" s="61"/>
      <c r="B67" s="962"/>
      <c r="C67" s="1078" t="s">
        <v>46</v>
      </c>
      <c r="D67" s="973" t="s">
        <v>47</v>
      </c>
      <c r="E67" s="1081" t="s">
        <v>57</v>
      </c>
      <c r="F67" s="976" t="s">
        <v>55</v>
      </c>
      <c r="G67" s="648"/>
      <c r="H67" s="1084">
        <v>40510249</v>
      </c>
      <c r="I67" s="1043">
        <v>64033787.609999999</v>
      </c>
      <c r="J67" s="1043"/>
      <c r="K67" s="1071">
        <f>I67+J67</f>
        <v>64033787.609999999</v>
      </c>
      <c r="L67" s="119">
        <v>4206918.66</v>
      </c>
      <c r="M67" s="119">
        <v>3148783.16</v>
      </c>
      <c r="N67" s="119"/>
      <c r="O67" s="118">
        <f>N67/M67</f>
        <v>0</v>
      </c>
    </row>
    <row r="68" spans="1:15" s="9" customFormat="1" ht="12.75" hidden="1" customHeight="1" x14ac:dyDescent="0.25">
      <c r="A68" s="61"/>
      <c r="B68" s="962"/>
      <c r="C68" s="1094"/>
      <c r="D68" s="992"/>
      <c r="E68" s="1095"/>
      <c r="F68" s="993"/>
      <c r="G68" s="648" t="s">
        <v>12</v>
      </c>
      <c r="H68" s="1089"/>
      <c r="I68" s="1044">
        <v>0</v>
      </c>
      <c r="J68" s="1044"/>
      <c r="K68" s="1087">
        <f>I68+J68</f>
        <v>0</v>
      </c>
      <c r="L68" s="120">
        <v>59826868.950000003</v>
      </c>
      <c r="M68" s="120">
        <v>59826868.950000003</v>
      </c>
      <c r="N68" s="120"/>
      <c r="O68" s="121">
        <f>N68/M68</f>
        <v>0</v>
      </c>
    </row>
    <row r="69" spans="1:15" s="110" customFormat="1" ht="14.25" customHeight="1" x14ac:dyDescent="0.25">
      <c r="A69" s="40"/>
      <c r="B69" s="962"/>
      <c r="C69" s="123"/>
      <c r="D69" s="649"/>
      <c r="E69" s="649"/>
      <c r="F69" s="650"/>
      <c r="G69" s="651" t="s">
        <v>515</v>
      </c>
      <c r="H69" s="652">
        <f>H70</f>
        <v>5862916.0099999998</v>
      </c>
      <c r="I69" s="652">
        <f t="shared" ref="I69:N69" si="24">I70+I74</f>
        <v>5862916.0099999998</v>
      </c>
      <c r="J69" s="652">
        <f t="shared" si="24"/>
        <v>0</v>
      </c>
      <c r="K69" s="124">
        <f t="shared" si="24"/>
        <v>5862916.0099999998</v>
      </c>
      <c r="L69" s="124">
        <f t="shared" si="24"/>
        <v>5862916.0099999998</v>
      </c>
      <c r="M69" s="124">
        <f t="shared" si="24"/>
        <v>5862916.0099999998</v>
      </c>
      <c r="N69" s="124">
        <f t="shared" si="24"/>
        <v>0</v>
      </c>
      <c r="O69" s="125">
        <f>N69/M69</f>
        <v>0</v>
      </c>
    </row>
    <row r="70" spans="1:15" s="116" customFormat="1" ht="30" customHeight="1" x14ac:dyDescent="0.25">
      <c r="A70" s="111"/>
      <c r="B70" s="962"/>
      <c r="C70" s="112"/>
      <c r="D70" s="641"/>
      <c r="E70" s="641"/>
      <c r="F70" s="642"/>
      <c r="G70" s="643" t="s">
        <v>56</v>
      </c>
      <c r="H70" s="644">
        <f>H71</f>
        <v>5862916.0099999998</v>
      </c>
      <c r="I70" s="644">
        <f>I71</f>
        <v>5862916.0099999998</v>
      </c>
      <c r="J70" s="644">
        <f>J71</f>
        <v>0</v>
      </c>
      <c r="K70" s="113">
        <f>K71</f>
        <v>5862916.0099999998</v>
      </c>
      <c r="L70" s="113">
        <f>SUM(L71:L73)</f>
        <v>5862916.0099999998</v>
      </c>
      <c r="M70" s="113">
        <f>SUM(M71:M73)</f>
        <v>5862916.0099999998</v>
      </c>
      <c r="N70" s="113">
        <f>SUM(N71:N73)</f>
        <v>0</v>
      </c>
      <c r="O70" s="114">
        <f t="shared" si="16"/>
        <v>0</v>
      </c>
    </row>
    <row r="71" spans="1:15" s="9" customFormat="1" ht="12.75" hidden="1" customHeight="1" x14ac:dyDescent="0.25">
      <c r="A71" s="61"/>
      <c r="B71" s="962"/>
      <c r="C71" s="1078" t="s">
        <v>46</v>
      </c>
      <c r="D71" s="973" t="s">
        <v>47</v>
      </c>
      <c r="E71" s="973" t="s">
        <v>58</v>
      </c>
      <c r="F71" s="976" t="s">
        <v>55</v>
      </c>
      <c r="G71" s="648"/>
      <c r="H71" s="1084">
        <v>5862916.0099999998</v>
      </c>
      <c r="I71" s="1043">
        <v>5862916.0099999998</v>
      </c>
      <c r="J71" s="1043"/>
      <c r="K71" s="1071">
        <f>I71+J71</f>
        <v>5862916.0099999998</v>
      </c>
      <c r="L71" s="64">
        <v>293145.8</v>
      </c>
      <c r="M71" s="119">
        <v>293145.8</v>
      </c>
      <c r="N71" s="119"/>
      <c r="O71" s="121">
        <f t="shared" si="16"/>
        <v>0</v>
      </c>
    </row>
    <row r="72" spans="1:15" s="9" customFormat="1" ht="12.75" hidden="1" customHeight="1" x14ac:dyDescent="0.25">
      <c r="A72" s="61"/>
      <c r="B72" s="962"/>
      <c r="C72" s="1079"/>
      <c r="D72" s="974"/>
      <c r="E72" s="974"/>
      <c r="F72" s="977"/>
      <c r="G72" s="648" t="s">
        <v>12</v>
      </c>
      <c r="H72" s="1085"/>
      <c r="I72" s="1069"/>
      <c r="J72" s="1069"/>
      <c r="K72" s="1072"/>
      <c r="L72" s="546">
        <v>5569770.21</v>
      </c>
      <c r="M72" s="120">
        <v>5569770.21</v>
      </c>
      <c r="N72" s="120"/>
      <c r="O72" s="121">
        <f t="shared" si="16"/>
        <v>0</v>
      </c>
    </row>
    <row r="73" spans="1:15" s="9" customFormat="1" ht="12.75" hidden="1" customHeight="1" x14ac:dyDescent="0.25">
      <c r="A73" s="61"/>
      <c r="B73" s="962"/>
      <c r="C73" s="1090"/>
      <c r="D73" s="987"/>
      <c r="E73" s="987"/>
      <c r="F73" s="988"/>
      <c r="G73" s="653" t="s">
        <v>14</v>
      </c>
      <c r="H73" s="1089"/>
      <c r="I73" s="1044"/>
      <c r="J73" s="1044"/>
      <c r="K73" s="1087"/>
      <c r="L73" s="64"/>
      <c r="M73" s="120"/>
      <c r="N73" s="120"/>
      <c r="O73" s="121" t="e">
        <f t="shared" si="16"/>
        <v>#DIV/0!</v>
      </c>
    </row>
    <row r="74" spans="1:15" s="116" customFormat="1" ht="30" hidden="1" customHeight="1" x14ac:dyDescent="0.25">
      <c r="A74" s="111"/>
      <c r="B74" s="962"/>
      <c r="C74" s="126"/>
      <c r="D74" s="654"/>
      <c r="E74" s="654"/>
      <c r="F74" s="655"/>
      <c r="G74" s="643" t="s">
        <v>59</v>
      </c>
      <c r="H74" s="656">
        <f>H75+H78</f>
        <v>0</v>
      </c>
      <c r="I74" s="656">
        <f>I75+I78</f>
        <v>0</v>
      </c>
      <c r="J74" s="656">
        <f>J75+J78</f>
        <v>0</v>
      </c>
      <c r="K74" s="656">
        <f>K75+K78</f>
        <v>0</v>
      </c>
      <c r="L74" s="656">
        <f>SUM(L75:L80)</f>
        <v>0</v>
      </c>
      <c r="M74" s="113">
        <f>SUM(M75:M80)</f>
        <v>0</v>
      </c>
      <c r="N74" s="113">
        <f>SUM(N75:N80)</f>
        <v>0</v>
      </c>
      <c r="O74" s="114" t="e">
        <f>N74/M74</f>
        <v>#DIV/0!</v>
      </c>
    </row>
    <row r="75" spans="1:15" s="9" customFormat="1" ht="12.75" hidden="1" customHeight="1" x14ac:dyDescent="0.25">
      <c r="A75" s="61"/>
      <c r="B75" s="962"/>
      <c r="C75" s="1079" t="s">
        <v>46</v>
      </c>
      <c r="D75" s="974" t="s">
        <v>47</v>
      </c>
      <c r="E75" s="974" t="s">
        <v>60</v>
      </c>
      <c r="F75" s="977" t="s">
        <v>55</v>
      </c>
      <c r="G75" s="657"/>
      <c r="H75" s="1084"/>
      <c r="I75" s="1091"/>
      <c r="J75" s="1069"/>
      <c r="K75" s="1072">
        <f>I75+J75</f>
        <v>0</v>
      </c>
      <c r="L75" s="546"/>
      <c r="M75" s="120"/>
      <c r="N75" s="120"/>
      <c r="O75" s="121" t="e">
        <f t="shared" si="16"/>
        <v>#DIV/0!</v>
      </c>
    </row>
    <row r="76" spans="1:15" s="9" customFormat="1" ht="12.75" hidden="1" customHeight="1" x14ac:dyDescent="0.25">
      <c r="A76" s="61"/>
      <c r="B76" s="962"/>
      <c r="C76" s="1079"/>
      <c r="D76" s="974"/>
      <c r="E76" s="974"/>
      <c r="F76" s="977"/>
      <c r="G76" s="657" t="s">
        <v>12</v>
      </c>
      <c r="H76" s="1085"/>
      <c r="I76" s="1092"/>
      <c r="J76" s="1069"/>
      <c r="K76" s="1072"/>
      <c r="L76" s="546"/>
      <c r="M76" s="120"/>
      <c r="N76" s="120"/>
      <c r="O76" s="121" t="e">
        <f t="shared" si="16"/>
        <v>#DIV/0!</v>
      </c>
    </row>
    <row r="77" spans="1:15" s="9" customFormat="1" ht="12.75" hidden="1" customHeight="1" x14ac:dyDescent="0.25">
      <c r="A77" s="61"/>
      <c r="B77" s="962"/>
      <c r="C77" s="1090"/>
      <c r="D77" s="987"/>
      <c r="E77" s="987"/>
      <c r="F77" s="988"/>
      <c r="G77" s="657" t="s">
        <v>14</v>
      </c>
      <c r="H77" s="1089"/>
      <c r="I77" s="1093"/>
      <c r="J77" s="1044"/>
      <c r="K77" s="1087"/>
      <c r="L77" s="546"/>
      <c r="M77" s="120"/>
      <c r="N77" s="120"/>
      <c r="O77" s="121" t="e">
        <f t="shared" si="16"/>
        <v>#DIV/0!</v>
      </c>
    </row>
    <row r="78" spans="1:15" s="9" customFormat="1" ht="12.75" hidden="1" customHeight="1" x14ac:dyDescent="0.25">
      <c r="A78" s="61"/>
      <c r="B78" s="962"/>
      <c r="C78" s="1079" t="s">
        <v>46</v>
      </c>
      <c r="D78" s="974" t="s">
        <v>47</v>
      </c>
      <c r="E78" s="974" t="s">
        <v>61</v>
      </c>
      <c r="F78" s="977" t="s">
        <v>55</v>
      </c>
      <c r="G78" s="657"/>
      <c r="H78" s="1084"/>
      <c r="I78" s="1091"/>
      <c r="J78" s="1069"/>
      <c r="K78" s="1072">
        <f>I78+J78</f>
        <v>0</v>
      </c>
      <c r="L78" s="546"/>
      <c r="M78" s="120"/>
      <c r="N78" s="120"/>
      <c r="O78" s="121" t="e">
        <f t="shared" si="16"/>
        <v>#DIV/0!</v>
      </c>
    </row>
    <row r="79" spans="1:15" s="9" customFormat="1" ht="12.75" hidden="1" customHeight="1" x14ac:dyDescent="0.25">
      <c r="A79" s="61"/>
      <c r="B79" s="962"/>
      <c r="C79" s="1079"/>
      <c r="D79" s="974"/>
      <c r="E79" s="974"/>
      <c r="F79" s="977"/>
      <c r="G79" s="657" t="s">
        <v>12</v>
      </c>
      <c r="H79" s="1085"/>
      <c r="I79" s="1092"/>
      <c r="J79" s="1069"/>
      <c r="K79" s="1072"/>
      <c r="L79" s="546"/>
      <c r="M79" s="120"/>
      <c r="N79" s="120"/>
      <c r="O79" s="121" t="e">
        <f t="shared" si="16"/>
        <v>#DIV/0!</v>
      </c>
    </row>
    <row r="80" spans="1:15" s="9" customFormat="1" ht="12.75" hidden="1" customHeight="1" x14ac:dyDescent="0.25">
      <c r="A80" s="61"/>
      <c r="B80" s="962"/>
      <c r="C80" s="1090"/>
      <c r="D80" s="987"/>
      <c r="E80" s="987"/>
      <c r="F80" s="988"/>
      <c r="G80" s="657" t="s">
        <v>14</v>
      </c>
      <c r="H80" s="1089"/>
      <c r="I80" s="1093"/>
      <c r="J80" s="1044"/>
      <c r="K80" s="1087"/>
      <c r="L80" s="546"/>
      <c r="M80" s="120"/>
      <c r="N80" s="120"/>
      <c r="O80" s="121" t="e">
        <f t="shared" si="16"/>
        <v>#DIV/0!</v>
      </c>
    </row>
    <row r="81" spans="1:15" s="110" customFormat="1" ht="30" customHeight="1" x14ac:dyDescent="0.25">
      <c r="A81" s="40"/>
      <c r="B81" s="962"/>
      <c r="C81" s="127"/>
      <c r="D81" s="658"/>
      <c r="E81" s="658"/>
      <c r="F81" s="659"/>
      <c r="G81" s="660" t="s">
        <v>516</v>
      </c>
      <c r="H81" s="652">
        <f t="shared" ref="H81:N81" si="25">H82</f>
        <v>1345502308.3399999</v>
      </c>
      <c r="I81" s="652">
        <f t="shared" si="25"/>
        <v>1939724343.46</v>
      </c>
      <c r="J81" s="652">
        <f t="shared" si="25"/>
        <v>0</v>
      </c>
      <c r="K81" s="124">
        <f t="shared" si="25"/>
        <v>1939724343.46</v>
      </c>
      <c r="L81" s="124">
        <f t="shared" si="25"/>
        <v>1939724343.46</v>
      </c>
      <c r="M81" s="124">
        <f t="shared" si="25"/>
        <v>2360776975.04</v>
      </c>
      <c r="N81" s="124">
        <f t="shared" si="25"/>
        <v>1366740623.1900001</v>
      </c>
      <c r="O81" s="125">
        <f t="shared" si="16"/>
        <v>0.57893678125475734</v>
      </c>
    </row>
    <row r="82" spans="1:15" s="116" customFormat="1" ht="50.25" customHeight="1" thickBot="1" x14ac:dyDescent="0.3">
      <c r="A82" s="111"/>
      <c r="B82" s="962"/>
      <c r="C82" s="112"/>
      <c r="D82" s="641"/>
      <c r="E82" s="641"/>
      <c r="F82" s="642"/>
      <c r="G82" s="643" t="s">
        <v>62</v>
      </c>
      <c r="H82" s="644">
        <f>H83</f>
        <v>1345502308.3399999</v>
      </c>
      <c r="I82" s="644">
        <f>I83+I86</f>
        <v>1939724343.46</v>
      </c>
      <c r="J82" s="644">
        <f>J83+J86</f>
        <v>0</v>
      </c>
      <c r="K82" s="113">
        <f>K83+K86</f>
        <v>1939724343.46</v>
      </c>
      <c r="L82" s="113">
        <f>SUM(L83:L88)</f>
        <v>1939724343.46</v>
      </c>
      <c r="M82" s="113">
        <f>SUM(M83:M88)</f>
        <v>2360776975.04</v>
      </c>
      <c r="N82" s="113">
        <f>SUM(N83:N88)</f>
        <v>1366740623.1900001</v>
      </c>
      <c r="O82" s="114">
        <f t="shared" si="16"/>
        <v>0.57893678125475734</v>
      </c>
    </row>
    <row r="83" spans="1:15" s="9" customFormat="1" ht="12.75" hidden="1" customHeight="1" x14ac:dyDescent="0.25">
      <c r="A83" s="61"/>
      <c r="B83" s="962"/>
      <c r="C83" s="970" t="s">
        <v>46</v>
      </c>
      <c r="D83" s="973" t="s">
        <v>47</v>
      </c>
      <c r="E83" s="1081" t="s">
        <v>63</v>
      </c>
      <c r="F83" s="976" t="s">
        <v>21</v>
      </c>
      <c r="G83" s="648"/>
      <c r="H83" s="1084">
        <v>1345502308.3399999</v>
      </c>
      <c r="I83" s="1043">
        <v>1939724343.46</v>
      </c>
      <c r="J83" s="1043"/>
      <c r="K83" s="1071">
        <f t="shared" ref="K83:K88" si="26">I83+J83</f>
        <v>1939724343.46</v>
      </c>
      <c r="L83" s="64">
        <v>97027874</v>
      </c>
      <c r="M83" s="119">
        <v>97027874</v>
      </c>
      <c r="N83" s="119">
        <v>65736286.950000003</v>
      </c>
      <c r="O83" s="118">
        <f t="shared" si="16"/>
        <v>0.67749899322745133</v>
      </c>
    </row>
    <row r="84" spans="1:15" s="9" customFormat="1" ht="12.75" hidden="1" customHeight="1" x14ac:dyDescent="0.25">
      <c r="A84" s="61"/>
      <c r="B84" s="962"/>
      <c r="C84" s="971"/>
      <c r="D84" s="974"/>
      <c r="E84" s="1082"/>
      <c r="F84" s="977"/>
      <c r="G84" s="648" t="s">
        <v>12</v>
      </c>
      <c r="H84" s="1085"/>
      <c r="I84" s="1069">
        <v>0</v>
      </c>
      <c r="J84" s="1069"/>
      <c r="K84" s="1072">
        <f t="shared" si="26"/>
        <v>0</v>
      </c>
      <c r="L84" s="120">
        <v>780229936.46000004</v>
      </c>
      <c r="M84" s="120">
        <v>780229936.46000004</v>
      </c>
      <c r="N84" s="120">
        <v>278734309.54000002</v>
      </c>
      <c r="O84" s="121">
        <f t="shared" si="16"/>
        <v>0.35724636612208466</v>
      </c>
    </row>
    <row r="85" spans="1:15" s="9" customFormat="1" ht="12.75" hidden="1" customHeight="1" x14ac:dyDescent="0.25">
      <c r="A85" s="61"/>
      <c r="B85" s="962"/>
      <c r="C85" s="986"/>
      <c r="D85" s="987"/>
      <c r="E85" s="1088"/>
      <c r="F85" s="988"/>
      <c r="G85" s="648" t="s">
        <v>14</v>
      </c>
      <c r="H85" s="1089"/>
      <c r="I85" s="1044">
        <v>0</v>
      </c>
      <c r="J85" s="1044"/>
      <c r="K85" s="1087">
        <f t="shared" si="26"/>
        <v>0</v>
      </c>
      <c r="L85" s="120">
        <v>1062466533</v>
      </c>
      <c r="M85" s="120">
        <v>1062466533</v>
      </c>
      <c r="N85" s="120">
        <v>970255143.45000005</v>
      </c>
      <c r="O85" s="121">
        <f t="shared" si="16"/>
        <v>0.91321007609563931</v>
      </c>
    </row>
    <row r="86" spans="1:15" s="9" customFormat="1" ht="12.75" hidden="1" customHeight="1" x14ac:dyDescent="0.25">
      <c r="A86" s="61"/>
      <c r="B86" s="962"/>
      <c r="C86" s="970" t="s">
        <v>46</v>
      </c>
      <c r="D86" s="973" t="s">
        <v>47</v>
      </c>
      <c r="E86" s="1081" t="s">
        <v>560</v>
      </c>
      <c r="F86" s="976" t="s">
        <v>156</v>
      </c>
      <c r="G86" s="648"/>
      <c r="H86" s="1084"/>
      <c r="I86" s="1043"/>
      <c r="J86" s="1043"/>
      <c r="K86" s="1071">
        <f t="shared" si="26"/>
        <v>0</v>
      </c>
      <c r="L86" s="64"/>
      <c r="M86" s="119">
        <v>21052631.579999998</v>
      </c>
      <c r="N86" s="119">
        <v>2600744.16</v>
      </c>
      <c r="O86" s="118">
        <f t="shared" si="16"/>
        <v>0.12353534759382324</v>
      </c>
    </row>
    <row r="87" spans="1:15" s="9" customFormat="1" ht="12.75" hidden="1" customHeight="1" x14ac:dyDescent="0.25">
      <c r="A87" s="61"/>
      <c r="B87" s="962"/>
      <c r="C87" s="971"/>
      <c r="D87" s="974"/>
      <c r="E87" s="1082"/>
      <c r="F87" s="977"/>
      <c r="G87" s="648" t="s">
        <v>12</v>
      </c>
      <c r="H87" s="1085"/>
      <c r="I87" s="1069"/>
      <c r="J87" s="1069"/>
      <c r="K87" s="1072">
        <f t="shared" si="26"/>
        <v>0</v>
      </c>
      <c r="L87" s="120"/>
      <c r="M87" s="120"/>
      <c r="N87" s="120"/>
      <c r="O87" s="121" t="e">
        <f t="shared" si="16"/>
        <v>#DIV/0!</v>
      </c>
    </row>
    <row r="88" spans="1:15" s="9" customFormat="1" ht="12.75" hidden="1" customHeight="1" x14ac:dyDescent="0.25">
      <c r="A88" s="61"/>
      <c r="B88" s="962"/>
      <c r="C88" s="986"/>
      <c r="D88" s="987"/>
      <c r="E88" s="1088"/>
      <c r="F88" s="988"/>
      <c r="G88" s="648" t="s">
        <v>14</v>
      </c>
      <c r="H88" s="1089"/>
      <c r="I88" s="1044"/>
      <c r="J88" s="1044"/>
      <c r="K88" s="1087">
        <f t="shared" si="26"/>
        <v>0</v>
      </c>
      <c r="L88" s="120"/>
      <c r="M88" s="120">
        <v>400000000</v>
      </c>
      <c r="N88" s="120">
        <v>49414139.090000004</v>
      </c>
      <c r="O88" s="121">
        <f t="shared" si="16"/>
        <v>0.12353534772500001</v>
      </c>
    </row>
    <row r="89" spans="1:15" s="110" customFormat="1" ht="30" hidden="1" customHeight="1" x14ac:dyDescent="0.25">
      <c r="A89" s="40"/>
      <c r="B89" s="962"/>
      <c r="C89" s="107"/>
      <c r="D89" s="636"/>
      <c r="E89" s="636"/>
      <c r="F89" s="637"/>
      <c r="G89" s="661" t="s">
        <v>517</v>
      </c>
      <c r="H89" s="662">
        <f t="shared" ref="H89:N89" si="27">H90</f>
        <v>10526316</v>
      </c>
      <c r="I89" s="124">
        <f t="shared" si="27"/>
        <v>0</v>
      </c>
      <c r="J89" s="652">
        <f t="shared" si="27"/>
        <v>0</v>
      </c>
      <c r="K89" s="124">
        <f t="shared" si="27"/>
        <v>0</v>
      </c>
      <c r="L89" s="108">
        <f t="shared" si="27"/>
        <v>0</v>
      </c>
      <c r="M89" s="108">
        <f t="shared" si="27"/>
        <v>0</v>
      </c>
      <c r="N89" s="108">
        <f t="shared" si="27"/>
        <v>0</v>
      </c>
      <c r="O89" s="109" t="e">
        <f t="shared" si="16"/>
        <v>#DIV/0!</v>
      </c>
    </row>
    <row r="90" spans="1:15" s="116" customFormat="1" ht="45" hidden="1" customHeight="1" thickBot="1" x14ac:dyDescent="0.3">
      <c r="A90" s="111"/>
      <c r="B90" s="962"/>
      <c r="C90" s="112"/>
      <c r="D90" s="641"/>
      <c r="E90" s="641"/>
      <c r="F90" s="642"/>
      <c r="G90" s="643" t="s">
        <v>65</v>
      </c>
      <c r="H90" s="644">
        <f>H91</f>
        <v>10526316</v>
      </c>
      <c r="I90" s="644">
        <f>I91</f>
        <v>0</v>
      </c>
      <c r="J90" s="644">
        <f>J91</f>
        <v>0</v>
      </c>
      <c r="K90" s="113">
        <f>K91</f>
        <v>0</v>
      </c>
      <c r="L90" s="113">
        <f>SUM(L91:L93)</f>
        <v>0</v>
      </c>
      <c r="M90" s="113">
        <f>SUM(M91:M93)</f>
        <v>0</v>
      </c>
      <c r="N90" s="113">
        <f>SUM(N91:N93)</f>
        <v>0</v>
      </c>
      <c r="O90" s="114" t="e">
        <f>N90/M90</f>
        <v>#DIV/0!</v>
      </c>
    </row>
    <row r="91" spans="1:15" s="9" customFormat="1" ht="12.75" hidden="1" customHeight="1" x14ac:dyDescent="0.25">
      <c r="A91" s="61"/>
      <c r="B91" s="962"/>
      <c r="C91" s="1078" t="s">
        <v>46</v>
      </c>
      <c r="D91" s="973" t="s">
        <v>47</v>
      </c>
      <c r="E91" s="1081" t="s">
        <v>66</v>
      </c>
      <c r="F91" s="976" t="s">
        <v>64</v>
      </c>
      <c r="G91" s="648"/>
      <c r="H91" s="1084">
        <v>10526316</v>
      </c>
      <c r="I91" s="1043">
        <v>0</v>
      </c>
      <c r="J91" s="1043"/>
      <c r="K91" s="1071">
        <f>I91+J91</f>
        <v>0</v>
      </c>
      <c r="L91" s="64"/>
      <c r="M91" s="119"/>
      <c r="N91" s="119"/>
      <c r="O91" s="118" t="e">
        <f>N91/M91</f>
        <v>#DIV/0!</v>
      </c>
    </row>
    <row r="92" spans="1:15" s="9" customFormat="1" ht="12.75" hidden="1" customHeight="1" x14ac:dyDescent="0.25">
      <c r="A92" s="61"/>
      <c r="B92" s="540"/>
      <c r="C92" s="1079"/>
      <c r="D92" s="974"/>
      <c r="E92" s="1082"/>
      <c r="F92" s="977"/>
      <c r="G92" s="648"/>
      <c r="H92" s="1085"/>
      <c r="I92" s="1069"/>
      <c r="J92" s="1069"/>
      <c r="K92" s="1072"/>
      <c r="L92" s="120"/>
      <c r="M92" s="120"/>
      <c r="N92" s="120"/>
      <c r="O92" s="121" t="e">
        <f>N92/M92</f>
        <v>#DIV/0!</v>
      </c>
    </row>
    <row r="93" spans="1:15" s="9" customFormat="1" ht="12.75" hidden="1" customHeight="1" thickBot="1" x14ac:dyDescent="0.3">
      <c r="A93" s="61"/>
      <c r="B93" s="128"/>
      <c r="C93" s="1080"/>
      <c r="D93" s="975"/>
      <c r="E93" s="1083"/>
      <c r="F93" s="978"/>
      <c r="G93" s="648" t="s">
        <v>14</v>
      </c>
      <c r="H93" s="1086"/>
      <c r="I93" s="1070"/>
      <c r="J93" s="1070"/>
      <c r="K93" s="1073"/>
      <c r="L93" s="129"/>
      <c r="M93" s="129"/>
      <c r="N93" s="129"/>
      <c r="O93" s="130" t="e">
        <f>N93/M93</f>
        <v>#DIV/0!</v>
      </c>
    </row>
    <row r="94" spans="1:15" s="135" customFormat="1" ht="30" customHeight="1" thickBot="1" x14ac:dyDescent="0.3">
      <c r="A94" s="91">
        <v>3</v>
      </c>
      <c r="B94" s="961" t="s">
        <v>524</v>
      </c>
      <c r="C94" s="131"/>
      <c r="D94" s="663"/>
      <c r="E94" s="663"/>
      <c r="F94" s="664"/>
      <c r="G94" s="132" t="s">
        <v>67</v>
      </c>
      <c r="H94" s="665">
        <f>H99+H109+H112+H116+H127+H136+H140+H150+H153</f>
        <v>510963229.22000003</v>
      </c>
      <c r="I94" s="666">
        <f t="shared" ref="I94:N94" si="28">I99+I109+I112+I116+I127+I136+I140+I150+I153+I194</f>
        <v>550185426.61000001</v>
      </c>
      <c r="J94" s="666">
        <f t="shared" si="28"/>
        <v>3667926</v>
      </c>
      <c r="K94" s="133">
        <f t="shared" si="28"/>
        <v>553853352.61000001</v>
      </c>
      <c r="L94" s="133">
        <f t="shared" si="28"/>
        <v>537331813.57000005</v>
      </c>
      <c r="M94" s="133">
        <f t="shared" si="28"/>
        <v>562188743.71000004</v>
      </c>
      <c r="N94" s="133">
        <f t="shared" si="28"/>
        <v>385918039.46000004</v>
      </c>
      <c r="O94" s="134">
        <f t="shared" si="16"/>
        <v>0.68645636145833677</v>
      </c>
    </row>
    <row r="95" spans="1:15" s="30" customFormat="1" ht="12.75" hidden="1" customHeight="1" x14ac:dyDescent="0.25">
      <c r="A95" s="39"/>
      <c r="B95" s="962"/>
      <c r="C95" s="136"/>
      <c r="D95" s="93"/>
      <c r="E95" s="93"/>
      <c r="F95" s="94"/>
      <c r="G95" s="25" t="s">
        <v>11</v>
      </c>
      <c r="H95" s="26"/>
      <c r="I95" s="27"/>
      <c r="J95" s="27"/>
      <c r="K95" s="469"/>
      <c r="L95" s="28">
        <f>L100+L111+L113+L118+L121+L123+L129+L131+L133+L135+L152+L155+L158+L161+L164+L167+L170+L173+L176+L191</f>
        <v>444903421.04000002</v>
      </c>
      <c r="M95" s="28">
        <f>M100+M111+M113+M118+M121+M123+M129+M131+M133+M135+M152+M155+M158+M161+M164+M167+M170+M173+M176+M191+M179+M182+M185+M188+M196</f>
        <v>452812346.45999998</v>
      </c>
      <c r="N95" s="28">
        <f>N100+N111+N113+N118+N121+N123+N129+N131+N133+N135+N152+N155+N158+N161+N164+N167+N170+N173+N176+N191+N179+N182+N185+N188+N196</f>
        <v>317973016.92000002</v>
      </c>
      <c r="O95" s="29">
        <f>N95/M95</f>
        <v>0.70221808085811277</v>
      </c>
    </row>
    <row r="96" spans="1:15" s="30" customFormat="1" ht="12.75" hidden="1" customHeight="1" x14ac:dyDescent="0.25">
      <c r="A96" s="39"/>
      <c r="B96" s="962"/>
      <c r="C96" s="31"/>
      <c r="D96" s="32"/>
      <c r="E96" s="32"/>
      <c r="F96" s="33"/>
      <c r="G96" s="34" t="s">
        <v>12</v>
      </c>
      <c r="H96" s="35"/>
      <c r="I96" s="36"/>
      <c r="J96" s="36"/>
      <c r="K96" s="466"/>
      <c r="L96" s="37">
        <f>L138+L142+L143+L145+L156+L159+L162+L165+L168+L171+L174+L177+L192+L197+L199</f>
        <v>83139772.25</v>
      </c>
      <c r="M96" s="37">
        <f>M138+M142+M143+M145+M156+M159+M162+M165+M168+M171+M174+M177+M192+M197+M199+M180+M183+M186+M189</f>
        <v>71982850.25</v>
      </c>
      <c r="N96" s="37">
        <f>N138+N142+N143+N145+N156+N159+N162+N165+N168+N171+N174+N177+N192+N197+N199+N180+N183+N186+N189</f>
        <v>37261793.539999999</v>
      </c>
      <c r="O96" s="38">
        <f>N96/M96</f>
        <v>0.51764820940804579</v>
      </c>
    </row>
    <row r="97" spans="1:15" s="30" customFormat="1" ht="12.75" hidden="1" customHeight="1" x14ac:dyDescent="0.25">
      <c r="A97" s="39"/>
      <c r="B97" s="962"/>
      <c r="C97" s="31"/>
      <c r="D97" s="32"/>
      <c r="E97" s="32"/>
      <c r="F97" s="33"/>
      <c r="G97" s="34" t="s">
        <v>14</v>
      </c>
      <c r="H97" s="35"/>
      <c r="I97" s="36"/>
      <c r="J97" s="36"/>
      <c r="K97" s="466"/>
      <c r="L97" s="37">
        <f>L147+L149</f>
        <v>6767561</v>
      </c>
      <c r="M97" s="37">
        <f>M139+M147+M149</f>
        <v>37174421</v>
      </c>
      <c r="N97" s="37">
        <f>N139+N147+N149</f>
        <v>30464679</v>
      </c>
      <c r="O97" s="38">
        <f>N97/M97</f>
        <v>0.81950648269679838</v>
      </c>
    </row>
    <row r="98" spans="1:15" s="30" customFormat="1" ht="12.75" hidden="1" customHeight="1" thickBot="1" x14ac:dyDescent="0.3">
      <c r="A98" s="39"/>
      <c r="B98" s="962"/>
      <c r="C98" s="137"/>
      <c r="D98" s="100"/>
      <c r="E98" s="100"/>
      <c r="F98" s="101"/>
      <c r="G98" s="102" t="s">
        <v>308</v>
      </c>
      <c r="H98" s="103"/>
      <c r="I98" s="104"/>
      <c r="J98" s="104"/>
      <c r="K98" s="467"/>
      <c r="L98" s="105">
        <f>L157+L160+L163+L166+L169+L172+L175+L178+L193</f>
        <v>0</v>
      </c>
      <c r="M98" s="105">
        <f>M157+M160+M163+M166+M169+M172+M175+M178+M193+M181+M184+M187+M190</f>
        <v>219126</v>
      </c>
      <c r="N98" s="105">
        <f>N157+N160+N163+N166+N169+N172+N175+N178+N193+N181+N184+N187+N190</f>
        <v>218550</v>
      </c>
      <c r="O98" s="106">
        <f>N98/M98</f>
        <v>0.99737137537307308</v>
      </c>
    </row>
    <row r="99" spans="1:15" s="110" customFormat="1" ht="30" customHeight="1" x14ac:dyDescent="0.25">
      <c r="A99" s="40"/>
      <c r="B99" s="962"/>
      <c r="C99" s="138"/>
      <c r="D99" s="667"/>
      <c r="E99" s="667"/>
      <c r="F99" s="668"/>
      <c r="G99" s="669" t="s">
        <v>68</v>
      </c>
      <c r="H99" s="139">
        <f t="shared" ref="H99:N99" si="29">H100</f>
        <v>283411591.84000003</v>
      </c>
      <c r="I99" s="139">
        <f t="shared" si="29"/>
        <v>284732167.68000001</v>
      </c>
      <c r="J99" s="139">
        <f t="shared" si="29"/>
        <v>0</v>
      </c>
      <c r="K99" s="139">
        <f t="shared" si="29"/>
        <v>284732167.68000001</v>
      </c>
      <c r="L99" s="139">
        <f t="shared" si="29"/>
        <v>284007531.84000003</v>
      </c>
      <c r="M99" s="139">
        <f t="shared" si="29"/>
        <v>284725965.68000001</v>
      </c>
      <c r="N99" s="139">
        <f t="shared" si="29"/>
        <v>197389516.22000003</v>
      </c>
      <c r="O99" s="140">
        <f t="shared" si="16"/>
        <v>0.69326138116199654</v>
      </c>
    </row>
    <row r="100" spans="1:15" s="9" customFormat="1" ht="45" customHeight="1" x14ac:dyDescent="0.25">
      <c r="A100" s="141"/>
      <c r="B100" s="962"/>
      <c r="C100" s="142"/>
      <c r="D100" s="143"/>
      <c r="E100" s="143"/>
      <c r="F100" s="144"/>
      <c r="G100" s="145" t="s">
        <v>69</v>
      </c>
      <c r="H100" s="146">
        <f t="shared" ref="H100:N100" si="30">SUM(H101:H108)</f>
        <v>283411591.84000003</v>
      </c>
      <c r="I100" s="146">
        <f t="shared" si="30"/>
        <v>284732167.68000001</v>
      </c>
      <c r="J100" s="146">
        <f t="shared" si="30"/>
        <v>0</v>
      </c>
      <c r="K100" s="146">
        <f t="shared" si="30"/>
        <v>284732167.68000001</v>
      </c>
      <c r="L100" s="146">
        <f t="shared" si="30"/>
        <v>284007531.84000003</v>
      </c>
      <c r="M100" s="146">
        <f t="shared" si="30"/>
        <v>284725965.68000001</v>
      </c>
      <c r="N100" s="146">
        <f t="shared" si="30"/>
        <v>197389516.22000003</v>
      </c>
      <c r="O100" s="147">
        <f t="shared" si="16"/>
        <v>0.69326138116199654</v>
      </c>
    </row>
    <row r="101" spans="1:15" s="9" customFormat="1" ht="12.75" hidden="1" customHeight="1" x14ac:dyDescent="0.25">
      <c r="A101" s="61"/>
      <c r="B101" s="962"/>
      <c r="C101" s="148" t="s">
        <v>18</v>
      </c>
      <c r="D101" s="501" t="s">
        <v>70</v>
      </c>
      <c r="E101" s="501" t="s">
        <v>71</v>
      </c>
      <c r="F101" s="502" t="s">
        <v>21</v>
      </c>
      <c r="G101" s="670"/>
      <c r="H101" s="149">
        <v>3718216.65</v>
      </c>
      <c r="I101" s="149">
        <v>3718216.65</v>
      </c>
      <c r="J101" s="149"/>
      <c r="K101" s="671">
        <f t="shared" ref="K101:K108" si="31">I101+J101</f>
        <v>3718216.65</v>
      </c>
      <c r="L101" s="149">
        <v>3718216.65</v>
      </c>
      <c r="M101" s="149">
        <v>3718216.65</v>
      </c>
      <c r="N101" s="149">
        <v>2396600.7999999998</v>
      </c>
      <c r="O101" s="150">
        <f t="shared" si="16"/>
        <v>0.64455652416058107</v>
      </c>
    </row>
    <row r="102" spans="1:15" s="9" customFormat="1" ht="12.75" hidden="1" customHeight="1" x14ac:dyDescent="0.25">
      <c r="A102" s="61"/>
      <c r="B102" s="962"/>
      <c r="C102" s="148" t="s">
        <v>18</v>
      </c>
      <c r="D102" s="501" t="s">
        <v>70</v>
      </c>
      <c r="E102" s="501" t="s">
        <v>72</v>
      </c>
      <c r="F102" s="502" t="s">
        <v>21</v>
      </c>
      <c r="G102" s="670"/>
      <c r="H102" s="149">
        <v>227155897.19</v>
      </c>
      <c r="I102" s="149">
        <v>227028424.66</v>
      </c>
      <c r="J102" s="149"/>
      <c r="K102" s="671">
        <f t="shared" si="31"/>
        <v>227028424.66</v>
      </c>
      <c r="L102" s="149">
        <v>227155897.19</v>
      </c>
      <c r="M102" s="149">
        <v>227022222.66</v>
      </c>
      <c r="N102" s="149">
        <v>159447254.71000001</v>
      </c>
      <c r="O102" s="150">
        <f t="shared" si="16"/>
        <v>0.70234205639329106</v>
      </c>
    </row>
    <row r="103" spans="1:15" s="9" customFormat="1" ht="12.75" hidden="1" customHeight="1" x14ac:dyDescent="0.25">
      <c r="A103" s="61"/>
      <c r="B103" s="962"/>
      <c r="C103" s="148" t="s">
        <v>18</v>
      </c>
      <c r="D103" s="501" t="s">
        <v>24</v>
      </c>
      <c r="E103" s="501" t="s">
        <v>73</v>
      </c>
      <c r="F103" s="502" t="s">
        <v>74</v>
      </c>
      <c r="G103" s="670"/>
      <c r="H103" s="149">
        <v>50864913</v>
      </c>
      <c r="I103" s="149">
        <v>52312961.369999997</v>
      </c>
      <c r="J103" s="149">
        <v>114000</v>
      </c>
      <c r="K103" s="671">
        <f t="shared" si="31"/>
        <v>52426961.369999997</v>
      </c>
      <c r="L103" s="149">
        <v>51460853</v>
      </c>
      <c r="M103" s="149">
        <v>52426961.369999997</v>
      </c>
      <c r="N103" s="149">
        <v>34885050.310000002</v>
      </c>
      <c r="O103" s="150">
        <f t="shared" si="16"/>
        <v>0.66540286521282332</v>
      </c>
    </row>
    <row r="104" spans="1:15" s="9" customFormat="1" ht="12.75" hidden="1" customHeight="1" x14ac:dyDescent="0.25">
      <c r="A104" s="61"/>
      <c r="B104" s="962"/>
      <c r="C104" s="148" t="s">
        <v>18</v>
      </c>
      <c r="D104" s="501" t="s">
        <v>24</v>
      </c>
      <c r="E104" s="501" t="s">
        <v>75</v>
      </c>
      <c r="F104" s="502" t="s">
        <v>33</v>
      </c>
      <c r="G104" s="670"/>
      <c r="H104" s="149">
        <v>210000</v>
      </c>
      <c r="I104" s="149">
        <v>210000</v>
      </c>
      <c r="J104" s="149"/>
      <c r="K104" s="671">
        <f t="shared" si="31"/>
        <v>210000</v>
      </c>
      <c r="L104" s="149">
        <v>210000</v>
      </c>
      <c r="M104" s="149">
        <v>210000</v>
      </c>
      <c r="N104" s="149">
        <v>146960</v>
      </c>
      <c r="O104" s="151">
        <f t="shared" si="16"/>
        <v>0.69980952380952377</v>
      </c>
    </row>
    <row r="105" spans="1:15" s="9" customFormat="1" ht="12.75" hidden="1" customHeight="1" x14ac:dyDescent="0.25">
      <c r="A105" s="61"/>
      <c r="B105" s="962"/>
      <c r="C105" s="148" t="s">
        <v>18</v>
      </c>
      <c r="D105" s="501" t="s">
        <v>24</v>
      </c>
      <c r="E105" s="501" t="s">
        <v>76</v>
      </c>
      <c r="F105" s="502" t="s">
        <v>33</v>
      </c>
      <c r="G105" s="670"/>
      <c r="H105" s="149">
        <v>663000</v>
      </c>
      <c r="I105" s="149">
        <v>663000</v>
      </c>
      <c r="J105" s="149"/>
      <c r="K105" s="671">
        <f t="shared" si="31"/>
        <v>663000</v>
      </c>
      <c r="L105" s="149">
        <v>663000</v>
      </c>
      <c r="M105" s="149">
        <v>663000</v>
      </c>
      <c r="N105" s="149">
        <v>359750.40000000002</v>
      </c>
      <c r="O105" s="151">
        <f t="shared" si="16"/>
        <v>0.54260995475113127</v>
      </c>
    </row>
    <row r="106" spans="1:15" s="9" customFormat="1" ht="12.75" hidden="1" customHeight="1" x14ac:dyDescent="0.25">
      <c r="A106" s="61"/>
      <c r="B106" s="962"/>
      <c r="C106" s="148" t="s">
        <v>18</v>
      </c>
      <c r="D106" s="501" t="s">
        <v>24</v>
      </c>
      <c r="E106" s="501" t="s">
        <v>77</v>
      </c>
      <c r="F106" s="502" t="s">
        <v>33</v>
      </c>
      <c r="G106" s="670" t="s">
        <v>13</v>
      </c>
      <c r="H106" s="149">
        <v>450000</v>
      </c>
      <c r="I106" s="149">
        <v>450000</v>
      </c>
      <c r="J106" s="149"/>
      <c r="K106" s="671">
        <f t="shared" si="31"/>
        <v>450000</v>
      </c>
      <c r="L106" s="149">
        <v>450000</v>
      </c>
      <c r="M106" s="149">
        <v>450000</v>
      </c>
      <c r="N106" s="149">
        <v>0</v>
      </c>
      <c r="O106" s="150">
        <f t="shared" si="16"/>
        <v>0</v>
      </c>
    </row>
    <row r="107" spans="1:15" s="9" customFormat="1" ht="12.75" hidden="1" customHeight="1" x14ac:dyDescent="0.25">
      <c r="A107" s="61"/>
      <c r="B107" s="962"/>
      <c r="C107" s="152" t="s">
        <v>18</v>
      </c>
      <c r="D107" s="501" t="s">
        <v>24</v>
      </c>
      <c r="E107" s="501" t="s">
        <v>78</v>
      </c>
      <c r="F107" s="502" t="s">
        <v>74</v>
      </c>
      <c r="G107" s="670"/>
      <c r="H107" s="149">
        <v>234000</v>
      </c>
      <c r="I107" s="149">
        <v>234000</v>
      </c>
      <c r="J107" s="149">
        <v>-114000</v>
      </c>
      <c r="K107" s="671">
        <f t="shared" si="31"/>
        <v>120000</v>
      </c>
      <c r="L107" s="149">
        <v>234000</v>
      </c>
      <c r="M107" s="149">
        <v>120000</v>
      </c>
      <c r="N107" s="149">
        <v>100000</v>
      </c>
      <c r="O107" s="150">
        <f t="shared" si="16"/>
        <v>0.83333333333333337</v>
      </c>
    </row>
    <row r="108" spans="1:15" s="9" customFormat="1" ht="12.75" hidden="1" customHeight="1" x14ac:dyDescent="0.25">
      <c r="A108" s="61"/>
      <c r="B108" s="962"/>
      <c r="C108" s="148" t="s">
        <v>18</v>
      </c>
      <c r="D108" s="501" t="s">
        <v>24</v>
      </c>
      <c r="E108" s="501" t="s">
        <v>79</v>
      </c>
      <c r="F108" s="502" t="s">
        <v>33</v>
      </c>
      <c r="G108" s="672"/>
      <c r="H108" s="149">
        <v>115565</v>
      </c>
      <c r="I108" s="149">
        <v>115565</v>
      </c>
      <c r="J108" s="149"/>
      <c r="K108" s="671">
        <f t="shared" si="31"/>
        <v>115565</v>
      </c>
      <c r="L108" s="149">
        <v>115565</v>
      </c>
      <c r="M108" s="149">
        <v>115565</v>
      </c>
      <c r="N108" s="149">
        <v>53900</v>
      </c>
      <c r="O108" s="150">
        <f t="shared" si="16"/>
        <v>0.46640418811924028</v>
      </c>
    </row>
    <row r="109" spans="1:15" s="110" customFormat="1" ht="47.25" customHeight="1" x14ac:dyDescent="0.25">
      <c r="A109" s="40"/>
      <c r="B109" s="962"/>
      <c r="C109" s="153"/>
      <c r="D109" s="673"/>
      <c r="E109" s="673"/>
      <c r="F109" s="674"/>
      <c r="G109" s="675" t="s">
        <v>80</v>
      </c>
      <c r="H109" s="154">
        <f t="shared" ref="H109:N109" si="32">H110</f>
        <v>34017678</v>
      </c>
      <c r="I109" s="154">
        <f t="shared" si="32"/>
        <v>34017678</v>
      </c>
      <c r="J109" s="154">
        <f t="shared" si="32"/>
        <v>0</v>
      </c>
      <c r="K109" s="154">
        <f t="shared" si="32"/>
        <v>34017678</v>
      </c>
      <c r="L109" s="154">
        <f t="shared" si="32"/>
        <v>34017678</v>
      </c>
      <c r="M109" s="154">
        <f t="shared" si="32"/>
        <v>34017678</v>
      </c>
      <c r="N109" s="154">
        <f t="shared" si="32"/>
        <v>23471225.559999999</v>
      </c>
      <c r="O109" s="155">
        <f t="shared" si="16"/>
        <v>0.68997141897809722</v>
      </c>
    </row>
    <row r="110" spans="1:15" s="9" customFormat="1" ht="45" customHeight="1" x14ac:dyDescent="0.25">
      <c r="A110" s="141"/>
      <c r="B110" s="962"/>
      <c r="C110" s="142"/>
      <c r="D110" s="143"/>
      <c r="E110" s="143"/>
      <c r="F110" s="144"/>
      <c r="G110" s="145" t="s">
        <v>81</v>
      </c>
      <c r="H110" s="146">
        <f t="shared" ref="H110:N110" si="33">SUM(H111:H111)</f>
        <v>34017678</v>
      </c>
      <c r="I110" s="146">
        <f t="shared" si="33"/>
        <v>34017678</v>
      </c>
      <c r="J110" s="146">
        <f t="shared" si="33"/>
        <v>0</v>
      </c>
      <c r="K110" s="146">
        <f t="shared" si="33"/>
        <v>34017678</v>
      </c>
      <c r="L110" s="146">
        <f t="shared" si="33"/>
        <v>34017678</v>
      </c>
      <c r="M110" s="146">
        <f t="shared" si="33"/>
        <v>34017678</v>
      </c>
      <c r="N110" s="146">
        <f t="shared" si="33"/>
        <v>23471225.559999999</v>
      </c>
      <c r="O110" s="147">
        <f t="shared" si="16"/>
        <v>0.68997141897809722</v>
      </c>
    </row>
    <row r="111" spans="1:15" s="9" customFormat="1" ht="12.75" hidden="1" customHeight="1" x14ac:dyDescent="0.25">
      <c r="A111" s="61"/>
      <c r="B111" s="962"/>
      <c r="C111" s="148" t="s">
        <v>18</v>
      </c>
      <c r="D111" s="501" t="s">
        <v>24</v>
      </c>
      <c r="E111" s="501" t="s">
        <v>82</v>
      </c>
      <c r="F111" s="502" t="s">
        <v>83</v>
      </c>
      <c r="G111" s="672"/>
      <c r="H111" s="250">
        <v>34017678</v>
      </c>
      <c r="I111" s="250">
        <v>34017678</v>
      </c>
      <c r="J111" s="250"/>
      <c r="K111" s="671">
        <f>I111+J111</f>
        <v>34017678</v>
      </c>
      <c r="L111" s="149">
        <v>34017678</v>
      </c>
      <c r="M111" s="149">
        <v>34017678</v>
      </c>
      <c r="N111" s="149">
        <v>23471225.559999999</v>
      </c>
      <c r="O111" s="151">
        <f t="shared" si="16"/>
        <v>0.68997141897809722</v>
      </c>
    </row>
    <row r="112" spans="1:15" s="110" customFormat="1" ht="65.25" customHeight="1" x14ac:dyDescent="0.25">
      <c r="A112" s="40"/>
      <c r="B112" s="962"/>
      <c r="C112" s="156"/>
      <c r="D112" s="676"/>
      <c r="E112" s="676"/>
      <c r="F112" s="677"/>
      <c r="G112" s="678" t="s">
        <v>84</v>
      </c>
      <c r="H112" s="157">
        <f t="shared" ref="H112:N112" si="34">H113</f>
        <v>1071340.32</v>
      </c>
      <c r="I112" s="157">
        <f t="shared" si="34"/>
        <v>2597620.3200000003</v>
      </c>
      <c r="J112" s="157">
        <f t="shared" si="34"/>
        <v>0</v>
      </c>
      <c r="K112" s="157">
        <f t="shared" si="34"/>
        <v>2597620.3200000003</v>
      </c>
      <c r="L112" s="157">
        <f t="shared" si="34"/>
        <v>2597620.3200000003</v>
      </c>
      <c r="M112" s="157">
        <f t="shared" si="34"/>
        <v>2579161.3800000004</v>
      </c>
      <c r="N112" s="157">
        <f t="shared" si="34"/>
        <v>2241021.89</v>
      </c>
      <c r="O112" s="158">
        <f t="shared" si="16"/>
        <v>0.86889556713197991</v>
      </c>
    </row>
    <row r="113" spans="1:15" s="116" customFormat="1" ht="30" customHeight="1" x14ac:dyDescent="0.25">
      <c r="A113" s="111"/>
      <c r="B113" s="962"/>
      <c r="C113" s="159"/>
      <c r="D113" s="679"/>
      <c r="E113" s="679"/>
      <c r="F113" s="680"/>
      <c r="G113" s="681" t="s">
        <v>85</v>
      </c>
      <c r="H113" s="160">
        <f t="shared" ref="H113:N113" si="35">H114+H115</f>
        <v>1071340.32</v>
      </c>
      <c r="I113" s="160">
        <f t="shared" si="35"/>
        <v>2597620.3200000003</v>
      </c>
      <c r="J113" s="160">
        <f t="shared" si="35"/>
        <v>0</v>
      </c>
      <c r="K113" s="160">
        <f t="shared" si="35"/>
        <v>2597620.3200000003</v>
      </c>
      <c r="L113" s="160">
        <f t="shared" si="35"/>
        <v>2597620.3200000003</v>
      </c>
      <c r="M113" s="160">
        <f t="shared" si="35"/>
        <v>2579161.3800000004</v>
      </c>
      <c r="N113" s="160">
        <f t="shared" si="35"/>
        <v>2241021.89</v>
      </c>
      <c r="O113" s="161">
        <f t="shared" si="16"/>
        <v>0.86889556713197991</v>
      </c>
    </row>
    <row r="114" spans="1:15" s="9" customFormat="1" ht="12.75" hidden="1" customHeight="1" x14ac:dyDescent="0.25">
      <c r="A114" s="61"/>
      <c r="B114" s="962"/>
      <c r="C114" s="148" t="s">
        <v>18</v>
      </c>
      <c r="D114" s="501" t="s">
        <v>86</v>
      </c>
      <c r="E114" s="501" t="s">
        <v>87</v>
      </c>
      <c r="F114" s="502" t="s">
        <v>33</v>
      </c>
      <c r="G114" s="670"/>
      <c r="H114" s="1074">
        <v>1071340.32</v>
      </c>
      <c r="I114" s="1076">
        <v>2597620.3200000003</v>
      </c>
      <c r="J114" s="1076"/>
      <c r="K114" s="1028">
        <f>I114+J114</f>
        <v>2597620.3200000003</v>
      </c>
      <c r="L114" s="1021">
        <v>2597620.3200000003</v>
      </c>
      <c r="M114" s="149">
        <v>2444813.16</v>
      </c>
      <c r="N114" s="149">
        <v>2151452.66</v>
      </c>
      <c r="O114" s="151">
        <f>N114/M114</f>
        <v>0.88000698589171533</v>
      </c>
    </row>
    <row r="115" spans="1:15" s="9" customFormat="1" ht="12.75" hidden="1" customHeight="1" x14ac:dyDescent="0.25">
      <c r="A115" s="61"/>
      <c r="B115" s="962"/>
      <c r="C115" s="148" t="s">
        <v>18</v>
      </c>
      <c r="D115" s="501" t="s">
        <v>88</v>
      </c>
      <c r="E115" s="501" t="s">
        <v>87</v>
      </c>
      <c r="F115" s="502" t="s">
        <v>33</v>
      </c>
      <c r="G115" s="670"/>
      <c r="H115" s="1075"/>
      <c r="I115" s="1077">
        <v>0</v>
      </c>
      <c r="J115" s="1077"/>
      <c r="K115" s="1030">
        <f>I115+J115</f>
        <v>0</v>
      </c>
      <c r="L115" s="1022">
        <v>0</v>
      </c>
      <c r="M115" s="149">
        <v>134348.22</v>
      </c>
      <c r="N115" s="149">
        <v>89569.23</v>
      </c>
      <c r="O115" s="151">
        <f t="shared" si="16"/>
        <v>0.66669457920618524</v>
      </c>
    </row>
    <row r="116" spans="1:15" s="110" customFormat="1" ht="78.75" customHeight="1" x14ac:dyDescent="0.25">
      <c r="A116" s="40"/>
      <c r="B116" s="962"/>
      <c r="C116" s="162"/>
      <c r="D116" s="682"/>
      <c r="E116" s="682"/>
      <c r="F116" s="683"/>
      <c r="G116" s="678" t="s">
        <v>89</v>
      </c>
      <c r="H116" s="157">
        <f>H117+H119+H122</f>
        <v>46859815.950000003</v>
      </c>
      <c r="I116" s="157">
        <f t="shared" ref="I116:N116" si="36">I117+I119+I122</f>
        <v>47184459.150000006</v>
      </c>
      <c r="J116" s="157">
        <f t="shared" si="36"/>
        <v>0</v>
      </c>
      <c r="K116" s="157">
        <f t="shared" si="36"/>
        <v>47184459.150000006</v>
      </c>
      <c r="L116" s="157">
        <f t="shared" si="36"/>
        <v>47059815.950000003</v>
      </c>
      <c r="M116" s="157">
        <f t="shared" si="36"/>
        <v>47202918.090000004</v>
      </c>
      <c r="N116" s="157">
        <f t="shared" si="36"/>
        <v>32380103.809999999</v>
      </c>
      <c r="O116" s="158">
        <f t="shared" si="16"/>
        <v>0.68597673873174725</v>
      </c>
    </row>
    <row r="117" spans="1:15" s="116" customFormat="1" ht="45" customHeight="1" x14ac:dyDescent="0.25">
      <c r="A117" s="111"/>
      <c r="B117" s="962"/>
      <c r="C117" s="159"/>
      <c r="D117" s="679"/>
      <c r="E117" s="679"/>
      <c r="F117" s="680"/>
      <c r="G117" s="681" t="s">
        <v>90</v>
      </c>
      <c r="H117" s="160">
        <f t="shared" ref="H117:N117" si="37">H118</f>
        <v>46779815.950000003</v>
      </c>
      <c r="I117" s="160">
        <f t="shared" si="37"/>
        <v>47104459.150000006</v>
      </c>
      <c r="J117" s="160">
        <f t="shared" si="37"/>
        <v>0</v>
      </c>
      <c r="K117" s="160">
        <f t="shared" si="37"/>
        <v>47104459.150000006</v>
      </c>
      <c r="L117" s="160">
        <f t="shared" si="37"/>
        <v>46979815.950000003</v>
      </c>
      <c r="M117" s="160">
        <f t="shared" si="37"/>
        <v>47122318.090000004</v>
      </c>
      <c r="N117" s="160">
        <f t="shared" si="37"/>
        <v>32379503.809999999</v>
      </c>
      <c r="O117" s="161">
        <f t="shared" si="16"/>
        <v>0.68713732945305528</v>
      </c>
    </row>
    <row r="118" spans="1:15" s="9" customFormat="1" ht="12.75" hidden="1" customHeight="1" x14ac:dyDescent="0.25">
      <c r="A118" s="61"/>
      <c r="B118" s="962"/>
      <c r="C118" s="148" t="s">
        <v>18</v>
      </c>
      <c r="D118" s="501" t="s">
        <v>512</v>
      </c>
      <c r="E118" s="501" t="s">
        <v>91</v>
      </c>
      <c r="F118" s="502" t="s">
        <v>21</v>
      </c>
      <c r="G118" s="670"/>
      <c r="H118" s="149">
        <v>46779815.950000003</v>
      </c>
      <c r="I118" s="149">
        <v>47104459.150000006</v>
      </c>
      <c r="J118" s="149"/>
      <c r="K118" s="671">
        <f>I118+J118</f>
        <v>47104459.150000006</v>
      </c>
      <c r="L118" s="149">
        <v>46979815.950000003</v>
      </c>
      <c r="M118" s="149">
        <v>47122318.090000004</v>
      </c>
      <c r="N118" s="149">
        <v>32379503.809999999</v>
      </c>
      <c r="O118" s="151">
        <f t="shared" si="16"/>
        <v>0.68713732945305528</v>
      </c>
    </row>
    <row r="119" spans="1:15" s="116" customFormat="1" ht="30" customHeight="1" x14ac:dyDescent="0.25">
      <c r="A119" s="111"/>
      <c r="B119" s="962"/>
      <c r="C119" s="684"/>
      <c r="D119" s="679"/>
      <c r="E119" s="679"/>
      <c r="F119" s="680"/>
      <c r="G119" s="681" t="s">
        <v>92</v>
      </c>
      <c r="H119" s="160">
        <f t="shared" ref="H119:N119" si="38">H120+H121</f>
        <v>80000</v>
      </c>
      <c r="I119" s="160">
        <f t="shared" si="38"/>
        <v>80000</v>
      </c>
      <c r="J119" s="160">
        <f t="shared" si="38"/>
        <v>0</v>
      </c>
      <c r="K119" s="160">
        <f t="shared" si="38"/>
        <v>80000</v>
      </c>
      <c r="L119" s="160">
        <f t="shared" si="38"/>
        <v>80000</v>
      </c>
      <c r="M119" s="160">
        <f t="shared" si="38"/>
        <v>80000</v>
      </c>
      <c r="N119" s="160">
        <f t="shared" si="38"/>
        <v>0</v>
      </c>
      <c r="O119" s="161">
        <f>N119/M119</f>
        <v>0</v>
      </c>
    </row>
    <row r="120" spans="1:15" s="9" customFormat="1" ht="12.75" hidden="1" customHeight="1" x14ac:dyDescent="0.25">
      <c r="A120" s="61"/>
      <c r="B120" s="962"/>
      <c r="C120" s="504" t="s">
        <v>18</v>
      </c>
      <c r="D120" s="501" t="s">
        <v>88</v>
      </c>
      <c r="E120" s="501" t="s">
        <v>93</v>
      </c>
      <c r="F120" s="502" t="s">
        <v>33</v>
      </c>
      <c r="G120" s="670"/>
      <c r="H120" s="149"/>
      <c r="I120" s="1021">
        <v>80000</v>
      </c>
      <c r="J120" s="1021"/>
      <c r="K120" s="1028">
        <f>I120+J120</f>
        <v>80000</v>
      </c>
      <c r="L120" s="1021">
        <v>80000</v>
      </c>
      <c r="M120" s="149"/>
      <c r="N120" s="149"/>
      <c r="O120" s="151" t="e">
        <f>N120/M120</f>
        <v>#DIV/0!</v>
      </c>
    </row>
    <row r="121" spans="1:15" s="9" customFormat="1" ht="12.75" hidden="1" customHeight="1" x14ac:dyDescent="0.25">
      <c r="A121" s="61"/>
      <c r="B121" s="962"/>
      <c r="C121" s="504" t="s">
        <v>18</v>
      </c>
      <c r="D121" s="501" t="s">
        <v>94</v>
      </c>
      <c r="E121" s="501" t="s">
        <v>93</v>
      </c>
      <c r="F121" s="502" t="s">
        <v>33</v>
      </c>
      <c r="G121" s="670"/>
      <c r="H121" s="149">
        <v>80000</v>
      </c>
      <c r="I121" s="1022"/>
      <c r="J121" s="1022"/>
      <c r="K121" s="1030">
        <f>I121+J121</f>
        <v>0</v>
      </c>
      <c r="L121" s="1022"/>
      <c r="M121" s="149">
        <v>80000</v>
      </c>
      <c r="N121" s="149"/>
      <c r="O121" s="151">
        <f t="shared" si="16"/>
        <v>0</v>
      </c>
    </row>
    <row r="122" spans="1:15" s="116" customFormat="1" ht="30" customHeight="1" x14ac:dyDescent="0.25">
      <c r="A122" s="111"/>
      <c r="B122" s="962"/>
      <c r="C122" s="159"/>
      <c r="D122" s="679"/>
      <c r="E122" s="679"/>
      <c r="F122" s="680"/>
      <c r="G122" s="681" t="s">
        <v>548</v>
      </c>
      <c r="H122" s="160">
        <f t="shared" ref="H122:N122" si="39">H123</f>
        <v>0</v>
      </c>
      <c r="I122" s="160">
        <f t="shared" si="39"/>
        <v>0</v>
      </c>
      <c r="J122" s="160">
        <f t="shared" si="39"/>
        <v>0</v>
      </c>
      <c r="K122" s="160">
        <f t="shared" si="39"/>
        <v>0</v>
      </c>
      <c r="L122" s="160">
        <f t="shared" si="39"/>
        <v>0</v>
      </c>
      <c r="M122" s="160">
        <f t="shared" si="39"/>
        <v>600</v>
      </c>
      <c r="N122" s="160">
        <f t="shared" si="39"/>
        <v>600</v>
      </c>
      <c r="O122" s="161">
        <f t="shared" si="16"/>
        <v>1</v>
      </c>
    </row>
    <row r="123" spans="1:15" s="9" customFormat="1" ht="12.75" hidden="1" customHeight="1" x14ac:dyDescent="0.25">
      <c r="A123" s="61"/>
      <c r="B123" s="962"/>
      <c r="C123" s="148" t="s">
        <v>18</v>
      </c>
      <c r="D123" s="501" t="s">
        <v>24</v>
      </c>
      <c r="E123" s="501" t="s">
        <v>549</v>
      </c>
      <c r="F123" s="502" t="s">
        <v>550</v>
      </c>
      <c r="G123" s="670"/>
      <c r="H123" s="149"/>
      <c r="I123" s="149"/>
      <c r="J123" s="149"/>
      <c r="K123" s="671">
        <f>I123+J123</f>
        <v>0</v>
      </c>
      <c r="L123" s="149"/>
      <c r="M123" s="149">
        <v>600</v>
      </c>
      <c r="N123" s="149">
        <v>600</v>
      </c>
      <c r="O123" s="151">
        <f t="shared" si="16"/>
        <v>1</v>
      </c>
    </row>
    <row r="124" spans="1:15" s="110" customFormat="1" ht="30" hidden="1" customHeight="1" x14ac:dyDescent="0.25">
      <c r="A124" s="40"/>
      <c r="B124" s="962"/>
      <c r="C124" s="156"/>
      <c r="D124" s="676"/>
      <c r="E124" s="676"/>
      <c r="F124" s="677"/>
      <c r="G124" s="678" t="s">
        <v>95</v>
      </c>
      <c r="H124" s="157">
        <f>H125</f>
        <v>0</v>
      </c>
      <c r="I124" s="157">
        <v>0</v>
      </c>
      <c r="J124" s="157">
        <f t="shared" ref="J124:N125" si="40">J125</f>
        <v>0</v>
      </c>
      <c r="K124" s="157">
        <f t="shared" si="40"/>
        <v>0</v>
      </c>
      <c r="L124" s="157">
        <f t="shared" si="40"/>
        <v>0</v>
      </c>
      <c r="M124" s="157">
        <f t="shared" si="40"/>
        <v>0</v>
      </c>
      <c r="N124" s="157">
        <f t="shared" si="40"/>
        <v>0</v>
      </c>
      <c r="O124" s="158" t="e">
        <f t="shared" si="16"/>
        <v>#DIV/0!</v>
      </c>
    </row>
    <row r="125" spans="1:15" s="116" customFormat="1" ht="30" hidden="1" customHeight="1" x14ac:dyDescent="0.25">
      <c r="A125" s="111"/>
      <c r="B125" s="962"/>
      <c r="C125" s="159"/>
      <c r="D125" s="679"/>
      <c r="E125" s="679"/>
      <c r="F125" s="680"/>
      <c r="G125" s="681" t="s">
        <v>96</v>
      </c>
      <c r="H125" s="160">
        <f>H126</f>
        <v>0</v>
      </c>
      <c r="I125" s="160">
        <v>0</v>
      </c>
      <c r="J125" s="160">
        <f t="shared" si="40"/>
        <v>0</v>
      </c>
      <c r="K125" s="160">
        <f t="shared" si="40"/>
        <v>0</v>
      </c>
      <c r="L125" s="160">
        <f t="shared" si="40"/>
        <v>0</v>
      </c>
      <c r="M125" s="160">
        <f t="shared" si="40"/>
        <v>0</v>
      </c>
      <c r="N125" s="160">
        <f t="shared" si="40"/>
        <v>0</v>
      </c>
      <c r="O125" s="161" t="e">
        <f t="shared" si="16"/>
        <v>#DIV/0!</v>
      </c>
    </row>
    <row r="126" spans="1:15" s="9" customFormat="1" ht="12.75" hidden="1" customHeight="1" x14ac:dyDescent="0.25">
      <c r="A126" s="61"/>
      <c r="B126" s="962"/>
      <c r="C126" s="148" t="s">
        <v>18</v>
      </c>
      <c r="D126" s="501" t="s">
        <v>24</v>
      </c>
      <c r="E126" s="501" t="s">
        <v>97</v>
      </c>
      <c r="F126" s="502" t="s">
        <v>21</v>
      </c>
      <c r="G126" s="670"/>
      <c r="H126" s="250"/>
      <c r="I126" s="250"/>
      <c r="J126" s="250"/>
      <c r="K126" s="671">
        <f>I126+J126</f>
        <v>0</v>
      </c>
      <c r="L126" s="149"/>
      <c r="M126" s="149"/>
      <c r="N126" s="149"/>
      <c r="O126" s="151" t="e">
        <f>N126/M126</f>
        <v>#DIV/0!</v>
      </c>
    </row>
    <row r="127" spans="1:15" s="110" customFormat="1" ht="60" customHeight="1" x14ac:dyDescent="0.25">
      <c r="A127" s="40"/>
      <c r="B127" s="962"/>
      <c r="C127" s="156"/>
      <c r="D127" s="676"/>
      <c r="E127" s="676"/>
      <c r="F127" s="677"/>
      <c r="G127" s="678" t="s">
        <v>98</v>
      </c>
      <c r="H127" s="157">
        <f t="shared" ref="H127:N127" si="41">H128+H130+H132+H134</f>
        <v>74568122.760000005</v>
      </c>
      <c r="I127" s="157">
        <f t="shared" si="41"/>
        <v>74568122.760000005</v>
      </c>
      <c r="J127" s="157">
        <f t="shared" si="41"/>
        <v>0</v>
      </c>
      <c r="K127" s="157">
        <f t="shared" si="41"/>
        <v>74568122.760000005</v>
      </c>
      <c r="L127" s="157">
        <f t="shared" si="41"/>
        <v>74568122.760000005</v>
      </c>
      <c r="M127" s="157">
        <f t="shared" si="41"/>
        <v>74568122.760000005</v>
      </c>
      <c r="N127" s="157">
        <f t="shared" si="41"/>
        <v>57239359.619999997</v>
      </c>
      <c r="O127" s="158">
        <f t="shared" si="16"/>
        <v>0.76761164826727357</v>
      </c>
    </row>
    <row r="128" spans="1:15" s="116" customFormat="1" ht="15" customHeight="1" x14ac:dyDescent="0.25">
      <c r="A128" s="111"/>
      <c r="B128" s="962"/>
      <c r="C128" s="159"/>
      <c r="D128" s="679"/>
      <c r="E128" s="679"/>
      <c r="F128" s="680"/>
      <c r="G128" s="681" t="s">
        <v>99</v>
      </c>
      <c r="H128" s="160">
        <f>H129</f>
        <v>62782152.119999997</v>
      </c>
      <c r="I128" s="160">
        <f t="shared" ref="I128:N128" si="42">I129</f>
        <v>62782152.119999997</v>
      </c>
      <c r="J128" s="160">
        <f t="shared" si="42"/>
        <v>0</v>
      </c>
      <c r="K128" s="160">
        <f t="shared" si="42"/>
        <v>62782152.119999997</v>
      </c>
      <c r="L128" s="160">
        <f t="shared" si="42"/>
        <v>62782152.119999997</v>
      </c>
      <c r="M128" s="160">
        <f t="shared" si="42"/>
        <v>62782152.119999997</v>
      </c>
      <c r="N128" s="160">
        <f t="shared" si="42"/>
        <v>48127823.939999998</v>
      </c>
      <c r="O128" s="161">
        <f t="shared" si="16"/>
        <v>0.76658448802471535</v>
      </c>
    </row>
    <row r="129" spans="1:16" s="122" customFormat="1" ht="12.75" hidden="1" customHeight="1" x14ac:dyDescent="0.25">
      <c r="A129" s="61"/>
      <c r="B129" s="962"/>
      <c r="C129" s="148" t="s">
        <v>18</v>
      </c>
      <c r="D129" s="501" t="s">
        <v>100</v>
      </c>
      <c r="E129" s="501" t="s">
        <v>101</v>
      </c>
      <c r="F129" s="502" t="s">
        <v>102</v>
      </c>
      <c r="G129" s="505"/>
      <c r="H129" s="149">
        <v>62782152.119999997</v>
      </c>
      <c r="I129" s="149">
        <v>62782152.119999997</v>
      </c>
      <c r="J129" s="149"/>
      <c r="K129" s="671">
        <f>I129+J129</f>
        <v>62782152.119999997</v>
      </c>
      <c r="L129" s="149">
        <v>62782152.119999997</v>
      </c>
      <c r="M129" s="149">
        <v>62782152.119999997</v>
      </c>
      <c r="N129" s="149">
        <v>48127823.939999998</v>
      </c>
      <c r="O129" s="150">
        <f t="shared" si="16"/>
        <v>0.76658448802471535</v>
      </c>
    </row>
    <row r="130" spans="1:16" s="116" customFormat="1" ht="30" customHeight="1" x14ac:dyDescent="0.25">
      <c r="A130" s="111"/>
      <c r="B130" s="962"/>
      <c r="C130" s="159"/>
      <c r="D130" s="679"/>
      <c r="E130" s="679"/>
      <c r="F130" s="680"/>
      <c r="G130" s="681" t="s">
        <v>103</v>
      </c>
      <c r="H130" s="160">
        <f t="shared" ref="H130:N130" si="43">H131</f>
        <v>10790000</v>
      </c>
      <c r="I130" s="160">
        <f t="shared" si="43"/>
        <v>10790000</v>
      </c>
      <c r="J130" s="160">
        <f t="shared" si="43"/>
        <v>0</v>
      </c>
      <c r="K130" s="160">
        <f t="shared" si="43"/>
        <v>10790000</v>
      </c>
      <c r="L130" s="160">
        <f t="shared" si="43"/>
        <v>10790000</v>
      </c>
      <c r="M130" s="160">
        <f t="shared" si="43"/>
        <v>10790000</v>
      </c>
      <c r="N130" s="160">
        <f t="shared" si="43"/>
        <v>8309000</v>
      </c>
      <c r="O130" s="161">
        <f t="shared" si="16"/>
        <v>0.77006487488415198</v>
      </c>
    </row>
    <row r="131" spans="1:16" s="9" customFormat="1" ht="12.75" hidden="1" customHeight="1" x14ac:dyDescent="0.25">
      <c r="A131" s="61"/>
      <c r="B131" s="962"/>
      <c r="C131" s="148" t="s">
        <v>18</v>
      </c>
      <c r="D131" s="501" t="s">
        <v>100</v>
      </c>
      <c r="E131" s="501" t="s">
        <v>104</v>
      </c>
      <c r="F131" s="502" t="s">
        <v>102</v>
      </c>
      <c r="G131" s="670"/>
      <c r="H131" s="250">
        <v>10790000</v>
      </c>
      <c r="I131" s="250">
        <v>10790000</v>
      </c>
      <c r="J131" s="250"/>
      <c r="K131" s="671">
        <f>I131+J131</f>
        <v>10790000</v>
      </c>
      <c r="L131" s="149">
        <v>10790000</v>
      </c>
      <c r="M131" s="149">
        <v>10790000</v>
      </c>
      <c r="N131" s="149">
        <v>8309000</v>
      </c>
      <c r="O131" s="151">
        <f t="shared" si="16"/>
        <v>0.77006487488415198</v>
      </c>
    </row>
    <row r="132" spans="1:16" s="116" customFormat="1" ht="30" customHeight="1" x14ac:dyDescent="0.25">
      <c r="A132" s="111"/>
      <c r="B132" s="962"/>
      <c r="C132" s="159"/>
      <c r="D132" s="679"/>
      <c r="E132" s="679"/>
      <c r="F132" s="680"/>
      <c r="G132" s="681" t="s">
        <v>105</v>
      </c>
      <c r="H132" s="160">
        <f t="shared" ref="H132:N132" si="44">H133</f>
        <v>334970.64</v>
      </c>
      <c r="I132" s="160">
        <f t="shared" si="44"/>
        <v>334970.64</v>
      </c>
      <c r="J132" s="160">
        <f t="shared" si="44"/>
        <v>0</v>
      </c>
      <c r="K132" s="160">
        <f t="shared" si="44"/>
        <v>334970.64</v>
      </c>
      <c r="L132" s="160">
        <f t="shared" si="44"/>
        <v>334970.64</v>
      </c>
      <c r="M132" s="160">
        <f t="shared" si="44"/>
        <v>334970.64</v>
      </c>
      <c r="N132" s="160">
        <f t="shared" si="44"/>
        <v>230535.67999999999</v>
      </c>
      <c r="O132" s="161">
        <f t="shared" si="16"/>
        <v>0.68822652636063864</v>
      </c>
    </row>
    <row r="133" spans="1:16" s="9" customFormat="1" ht="12.75" hidden="1" customHeight="1" x14ac:dyDescent="0.25">
      <c r="A133" s="61"/>
      <c r="B133" s="962"/>
      <c r="C133" s="148" t="s">
        <v>18</v>
      </c>
      <c r="D133" s="501" t="s">
        <v>106</v>
      </c>
      <c r="E133" s="501" t="s">
        <v>107</v>
      </c>
      <c r="F133" s="502" t="s">
        <v>102</v>
      </c>
      <c r="G133" s="670"/>
      <c r="H133" s="250">
        <v>334970.64</v>
      </c>
      <c r="I133" s="250">
        <v>334970.64</v>
      </c>
      <c r="J133" s="250"/>
      <c r="K133" s="671">
        <f>I133+J133</f>
        <v>334970.64</v>
      </c>
      <c r="L133" s="149">
        <v>334970.64</v>
      </c>
      <c r="M133" s="149">
        <v>334970.64</v>
      </c>
      <c r="N133" s="149">
        <v>230535.67999999999</v>
      </c>
      <c r="O133" s="150">
        <f t="shared" si="16"/>
        <v>0.68822652636063864</v>
      </c>
    </row>
    <row r="134" spans="1:16" s="116" customFormat="1" ht="30" customHeight="1" x14ac:dyDescent="0.25">
      <c r="A134" s="111"/>
      <c r="B134" s="962"/>
      <c r="C134" s="159"/>
      <c r="D134" s="679"/>
      <c r="E134" s="679"/>
      <c r="F134" s="680"/>
      <c r="G134" s="681" t="s">
        <v>108</v>
      </c>
      <c r="H134" s="160">
        <f t="shared" ref="H134:N134" si="45">H135</f>
        <v>661000</v>
      </c>
      <c r="I134" s="160">
        <f t="shared" si="45"/>
        <v>661000</v>
      </c>
      <c r="J134" s="160">
        <f t="shared" si="45"/>
        <v>0</v>
      </c>
      <c r="K134" s="160">
        <f t="shared" si="45"/>
        <v>661000</v>
      </c>
      <c r="L134" s="160">
        <f t="shared" si="45"/>
        <v>661000</v>
      </c>
      <c r="M134" s="160">
        <f t="shared" si="45"/>
        <v>661000</v>
      </c>
      <c r="N134" s="160">
        <f t="shared" si="45"/>
        <v>572000</v>
      </c>
      <c r="O134" s="161">
        <f t="shared" si="16"/>
        <v>0.86535552193645993</v>
      </c>
    </row>
    <row r="135" spans="1:16" s="9" customFormat="1" ht="12.75" hidden="1" customHeight="1" x14ac:dyDescent="0.25">
      <c r="A135" s="61"/>
      <c r="B135" s="962"/>
      <c r="C135" s="148" t="s">
        <v>18</v>
      </c>
      <c r="D135" s="501" t="s">
        <v>106</v>
      </c>
      <c r="E135" s="501" t="s">
        <v>109</v>
      </c>
      <c r="F135" s="502" t="s">
        <v>102</v>
      </c>
      <c r="G135" s="670"/>
      <c r="H135" s="149">
        <v>661000</v>
      </c>
      <c r="I135" s="149">
        <v>661000</v>
      </c>
      <c r="J135" s="149"/>
      <c r="K135" s="671">
        <f>I135+J135</f>
        <v>661000</v>
      </c>
      <c r="L135" s="149">
        <v>661000</v>
      </c>
      <c r="M135" s="149">
        <v>661000</v>
      </c>
      <c r="N135" s="149">
        <v>572000</v>
      </c>
      <c r="O135" s="150">
        <f t="shared" si="16"/>
        <v>0.86535552193645993</v>
      </c>
    </row>
    <row r="136" spans="1:16" s="110" customFormat="1" ht="45" customHeight="1" x14ac:dyDescent="0.25">
      <c r="A136" s="40"/>
      <c r="B136" s="962"/>
      <c r="C136" s="156"/>
      <c r="D136" s="595"/>
      <c r="E136" s="595"/>
      <c r="F136" s="596"/>
      <c r="G136" s="678" t="s">
        <v>110</v>
      </c>
      <c r="H136" s="157">
        <f t="shared" ref="H136:L136" si="46">H138</f>
        <v>50678100</v>
      </c>
      <c r="I136" s="157">
        <f t="shared" si="46"/>
        <v>50678100</v>
      </c>
      <c r="J136" s="157">
        <f t="shared" si="46"/>
        <v>0</v>
      </c>
      <c r="K136" s="157">
        <f t="shared" si="46"/>
        <v>50678100</v>
      </c>
      <c r="L136" s="157">
        <f t="shared" si="46"/>
        <v>50678100</v>
      </c>
      <c r="M136" s="157">
        <f>M137</f>
        <v>50678100</v>
      </c>
      <c r="N136" s="157">
        <f>N137</f>
        <v>50308500</v>
      </c>
      <c r="O136" s="158">
        <f t="shared" si="16"/>
        <v>0.99270690890147817</v>
      </c>
    </row>
    <row r="137" spans="1:16" s="116" customFormat="1" ht="45" customHeight="1" x14ac:dyDescent="0.25">
      <c r="A137" s="111"/>
      <c r="B137" s="962"/>
      <c r="C137" s="159"/>
      <c r="D137" s="597"/>
      <c r="E137" s="597"/>
      <c r="F137" s="598"/>
      <c r="G137" s="681" t="s">
        <v>111</v>
      </c>
      <c r="H137" s="160">
        <f t="shared" ref="H137:L137" si="47">H138</f>
        <v>50678100</v>
      </c>
      <c r="I137" s="160">
        <f t="shared" si="47"/>
        <v>50678100</v>
      </c>
      <c r="J137" s="160">
        <f t="shared" si="47"/>
        <v>0</v>
      </c>
      <c r="K137" s="160">
        <f t="shared" si="47"/>
        <v>50678100</v>
      </c>
      <c r="L137" s="160">
        <f t="shared" si="47"/>
        <v>50678100</v>
      </c>
      <c r="M137" s="160">
        <f>SUM(M138:M139)</f>
        <v>50678100</v>
      </c>
      <c r="N137" s="160">
        <f>SUM(N138:N139)</f>
        <v>50308500</v>
      </c>
      <c r="O137" s="161">
        <f t="shared" si="16"/>
        <v>0.99270690890147817</v>
      </c>
    </row>
    <row r="138" spans="1:16" s="9" customFormat="1" ht="12.75" hidden="1" customHeight="1" x14ac:dyDescent="0.25">
      <c r="A138" s="61"/>
      <c r="B138" s="962"/>
      <c r="C138" s="148" t="s">
        <v>18</v>
      </c>
      <c r="D138" s="501" t="s">
        <v>36</v>
      </c>
      <c r="E138" s="501" t="s">
        <v>112</v>
      </c>
      <c r="F138" s="502" t="s">
        <v>55</v>
      </c>
      <c r="G138" s="672" t="s">
        <v>12</v>
      </c>
      <c r="H138" s="149">
        <v>50678100</v>
      </c>
      <c r="I138" s="149">
        <v>50678100</v>
      </c>
      <c r="J138" s="149"/>
      <c r="K138" s="671">
        <f>I138+J138</f>
        <v>50678100</v>
      </c>
      <c r="L138" s="149">
        <v>50678100</v>
      </c>
      <c r="M138" s="149">
        <v>20271240</v>
      </c>
      <c r="N138" s="149">
        <v>19901640</v>
      </c>
      <c r="O138" s="150">
        <f t="shared" si="16"/>
        <v>0.98176727225369542</v>
      </c>
    </row>
    <row r="139" spans="1:16" s="9" customFormat="1" ht="12.75" hidden="1" customHeight="1" x14ac:dyDescent="0.25">
      <c r="A139" s="61"/>
      <c r="B139" s="962"/>
      <c r="C139" s="148"/>
      <c r="D139" s="592"/>
      <c r="E139" s="592"/>
      <c r="F139" s="593"/>
      <c r="G139" s="672" t="s">
        <v>14</v>
      </c>
      <c r="H139" s="149"/>
      <c r="I139" s="149"/>
      <c r="J139" s="149"/>
      <c r="K139" s="671"/>
      <c r="L139" s="149"/>
      <c r="M139" s="149">
        <v>30406860</v>
      </c>
      <c r="N139" s="149">
        <v>30406860</v>
      </c>
      <c r="O139" s="594"/>
      <c r="P139" s="9" t="s">
        <v>582</v>
      </c>
    </row>
    <row r="140" spans="1:16" s="110" customFormat="1" ht="45" customHeight="1" x14ac:dyDescent="0.25">
      <c r="A140" s="40"/>
      <c r="B140" s="962"/>
      <c r="C140" s="156"/>
      <c r="D140" s="676"/>
      <c r="E140" s="676"/>
      <c r="F140" s="677"/>
      <c r="G140" s="678" t="s">
        <v>113</v>
      </c>
      <c r="H140" s="157">
        <f>H141+H144+H146+H148</f>
        <v>18234193</v>
      </c>
      <c r="I140" s="157">
        <f t="shared" ref="I140:N140" si="48">I141+I144+I146+I148</f>
        <v>18234193</v>
      </c>
      <c r="J140" s="157">
        <f t="shared" si="48"/>
        <v>0</v>
      </c>
      <c r="K140" s="157">
        <f t="shared" si="48"/>
        <v>18234193</v>
      </c>
      <c r="L140" s="157">
        <f t="shared" si="48"/>
        <v>18234193</v>
      </c>
      <c r="M140" s="157">
        <f t="shared" si="48"/>
        <v>18234193</v>
      </c>
      <c r="N140" s="157">
        <f t="shared" si="48"/>
        <v>7388021.2600000007</v>
      </c>
      <c r="O140" s="158">
        <f t="shared" ref="O140:O250" si="49">N140/M140</f>
        <v>0.40517401894342131</v>
      </c>
    </row>
    <row r="141" spans="1:16" s="116" customFormat="1" ht="75" customHeight="1" x14ac:dyDescent="0.25">
      <c r="A141" s="111"/>
      <c r="B141" s="962"/>
      <c r="C141" s="159"/>
      <c r="D141" s="679"/>
      <c r="E141" s="679"/>
      <c r="F141" s="680"/>
      <c r="G141" s="681" t="s">
        <v>117</v>
      </c>
      <c r="H141" s="160">
        <f t="shared" ref="H141:N141" si="50">SUM(H142:H143)</f>
        <v>10511096</v>
      </c>
      <c r="I141" s="160">
        <f t="shared" si="50"/>
        <v>10511096</v>
      </c>
      <c r="J141" s="160">
        <f t="shared" si="50"/>
        <v>0</v>
      </c>
      <c r="K141" s="160">
        <f t="shared" si="50"/>
        <v>10511096</v>
      </c>
      <c r="L141" s="160">
        <f t="shared" si="50"/>
        <v>10511096</v>
      </c>
      <c r="M141" s="160">
        <f t="shared" si="50"/>
        <v>10511096</v>
      </c>
      <c r="N141" s="160">
        <f t="shared" si="50"/>
        <v>6829358.6800000006</v>
      </c>
      <c r="O141" s="161">
        <f t="shared" si="49"/>
        <v>0.64972850404943505</v>
      </c>
    </row>
    <row r="142" spans="1:16" s="9" customFormat="1" ht="12.75" hidden="1" customHeight="1" x14ac:dyDescent="0.25">
      <c r="A142" s="61"/>
      <c r="B142" s="962"/>
      <c r="C142" s="148" t="s">
        <v>18</v>
      </c>
      <c r="D142" s="501" t="s">
        <v>24</v>
      </c>
      <c r="E142" s="501" t="s">
        <v>118</v>
      </c>
      <c r="F142" s="502" t="s">
        <v>21</v>
      </c>
      <c r="G142" s="672" t="s">
        <v>12</v>
      </c>
      <c r="H142" s="1059">
        <v>10511096</v>
      </c>
      <c r="I142" s="1021">
        <v>10511096</v>
      </c>
      <c r="J142" s="1021"/>
      <c r="K142" s="1028">
        <f>I142+J142</f>
        <v>10511096</v>
      </c>
      <c r="L142" s="1021">
        <v>10511096</v>
      </c>
      <c r="M142" s="149">
        <v>1911272</v>
      </c>
      <c r="N142" s="149">
        <v>1259687.45</v>
      </c>
      <c r="O142" s="150">
        <f t="shared" si="49"/>
        <v>0.65908329635970175</v>
      </c>
    </row>
    <row r="143" spans="1:16" s="9" customFormat="1" ht="12.75" hidden="1" customHeight="1" x14ac:dyDescent="0.25">
      <c r="A143" s="61"/>
      <c r="B143" s="962"/>
      <c r="C143" s="148" t="s">
        <v>18</v>
      </c>
      <c r="D143" s="501" t="s">
        <v>119</v>
      </c>
      <c r="E143" s="501" t="s">
        <v>118</v>
      </c>
      <c r="F143" s="502" t="s">
        <v>21</v>
      </c>
      <c r="G143" s="672" t="s">
        <v>12</v>
      </c>
      <c r="H143" s="1063"/>
      <c r="I143" s="1022"/>
      <c r="J143" s="1022"/>
      <c r="K143" s="1030">
        <f>I143+J143</f>
        <v>0</v>
      </c>
      <c r="L143" s="1022"/>
      <c r="M143" s="149">
        <v>8599824</v>
      </c>
      <c r="N143" s="149">
        <v>5569671.2300000004</v>
      </c>
      <c r="O143" s="150">
        <f t="shared" si="49"/>
        <v>0.64764944375605826</v>
      </c>
    </row>
    <row r="144" spans="1:16" s="116" customFormat="1" ht="45.75" customHeight="1" x14ac:dyDescent="0.25">
      <c r="A144" s="111"/>
      <c r="B144" s="962"/>
      <c r="C144" s="159"/>
      <c r="D144" s="679"/>
      <c r="E144" s="679"/>
      <c r="F144" s="680"/>
      <c r="G144" s="681" t="s">
        <v>122</v>
      </c>
      <c r="H144" s="160">
        <f t="shared" ref="H144:N144" si="51">SUM(H145:H145)</f>
        <v>955536</v>
      </c>
      <c r="I144" s="160">
        <f t="shared" si="51"/>
        <v>955536</v>
      </c>
      <c r="J144" s="160">
        <f t="shared" si="51"/>
        <v>0</v>
      </c>
      <c r="K144" s="160">
        <f t="shared" si="51"/>
        <v>955536</v>
      </c>
      <c r="L144" s="160">
        <f t="shared" si="51"/>
        <v>955536</v>
      </c>
      <c r="M144" s="160">
        <f t="shared" si="51"/>
        <v>955536</v>
      </c>
      <c r="N144" s="160">
        <f t="shared" si="51"/>
        <v>500843.58</v>
      </c>
      <c r="O144" s="161">
        <f t="shared" si="49"/>
        <v>0.52414935701009702</v>
      </c>
    </row>
    <row r="145" spans="1:15" s="9" customFormat="1" ht="12.75" hidden="1" customHeight="1" x14ac:dyDescent="0.25">
      <c r="A145" s="61"/>
      <c r="B145" s="962"/>
      <c r="C145" s="148" t="s">
        <v>18</v>
      </c>
      <c r="D145" s="501" t="s">
        <v>19</v>
      </c>
      <c r="E145" s="501" t="s">
        <v>123</v>
      </c>
      <c r="F145" s="502" t="s">
        <v>21</v>
      </c>
      <c r="G145" s="672" t="s">
        <v>12</v>
      </c>
      <c r="H145" s="250">
        <v>955536</v>
      </c>
      <c r="I145" s="250">
        <v>955536</v>
      </c>
      <c r="J145" s="250"/>
      <c r="K145" s="671">
        <f>I145+J145</f>
        <v>955536</v>
      </c>
      <c r="L145" s="149">
        <v>955536</v>
      </c>
      <c r="M145" s="149">
        <v>955536</v>
      </c>
      <c r="N145" s="149">
        <v>500843.58</v>
      </c>
      <c r="O145" s="151">
        <f t="shared" si="49"/>
        <v>0.52414935701009702</v>
      </c>
    </row>
    <row r="146" spans="1:15" s="116" customFormat="1" ht="45" customHeight="1" x14ac:dyDescent="0.25">
      <c r="A146" s="111"/>
      <c r="B146" s="962"/>
      <c r="C146" s="159"/>
      <c r="D146" s="679"/>
      <c r="E146" s="679"/>
      <c r="F146" s="680"/>
      <c r="G146" s="681" t="s">
        <v>114</v>
      </c>
      <c r="H146" s="160">
        <f t="shared" ref="H146:N146" si="52">H147</f>
        <v>179472</v>
      </c>
      <c r="I146" s="160">
        <f t="shared" si="52"/>
        <v>179472</v>
      </c>
      <c r="J146" s="160">
        <f t="shared" si="52"/>
        <v>0</v>
      </c>
      <c r="K146" s="160">
        <f t="shared" si="52"/>
        <v>179472</v>
      </c>
      <c r="L146" s="160">
        <f t="shared" si="52"/>
        <v>179472</v>
      </c>
      <c r="M146" s="160">
        <f t="shared" si="52"/>
        <v>179472</v>
      </c>
      <c r="N146" s="160">
        <f t="shared" si="52"/>
        <v>57819</v>
      </c>
      <c r="O146" s="161">
        <f t="shared" si="49"/>
        <v>0.32216167424445041</v>
      </c>
    </row>
    <row r="147" spans="1:15" s="9" customFormat="1" ht="12.75" hidden="1" customHeight="1" x14ac:dyDescent="0.25">
      <c r="A147" s="61"/>
      <c r="B147" s="962"/>
      <c r="C147" s="148" t="s">
        <v>18</v>
      </c>
      <c r="D147" s="501" t="s">
        <v>115</v>
      </c>
      <c r="E147" s="501" t="s">
        <v>116</v>
      </c>
      <c r="F147" s="502" t="s">
        <v>33</v>
      </c>
      <c r="G147" s="672" t="s">
        <v>14</v>
      </c>
      <c r="H147" s="149">
        <v>179472</v>
      </c>
      <c r="I147" s="149">
        <v>179472</v>
      </c>
      <c r="J147" s="149"/>
      <c r="K147" s="671">
        <f>I147+J147</f>
        <v>179472</v>
      </c>
      <c r="L147" s="149">
        <v>179472</v>
      </c>
      <c r="M147" s="149">
        <v>179472</v>
      </c>
      <c r="N147" s="149">
        <v>57819</v>
      </c>
      <c r="O147" s="150">
        <f t="shared" si="49"/>
        <v>0.32216167424445041</v>
      </c>
    </row>
    <row r="148" spans="1:15" s="116" customFormat="1" ht="15" customHeight="1" x14ac:dyDescent="0.25">
      <c r="A148" s="111"/>
      <c r="B148" s="962"/>
      <c r="C148" s="159"/>
      <c r="D148" s="679"/>
      <c r="E148" s="679"/>
      <c r="F148" s="680"/>
      <c r="G148" s="681" t="s">
        <v>120</v>
      </c>
      <c r="H148" s="160">
        <f t="shared" ref="H148:N148" si="53">SUM(H149:H149)</f>
        <v>6588089</v>
      </c>
      <c r="I148" s="160">
        <f t="shared" si="53"/>
        <v>6588089</v>
      </c>
      <c r="J148" s="160">
        <f t="shared" si="53"/>
        <v>0</v>
      </c>
      <c r="K148" s="160">
        <f t="shared" si="53"/>
        <v>6588089</v>
      </c>
      <c r="L148" s="160">
        <f t="shared" si="53"/>
        <v>6588089</v>
      </c>
      <c r="M148" s="160">
        <f t="shared" si="53"/>
        <v>6588089</v>
      </c>
      <c r="N148" s="160">
        <f t="shared" si="53"/>
        <v>0</v>
      </c>
      <c r="O148" s="161">
        <f t="shared" si="49"/>
        <v>0</v>
      </c>
    </row>
    <row r="149" spans="1:15" s="9" customFormat="1" ht="12.75" hidden="1" customHeight="1" x14ac:dyDescent="0.25">
      <c r="A149" s="61"/>
      <c r="B149" s="962"/>
      <c r="C149" s="148" t="s">
        <v>18</v>
      </c>
      <c r="D149" s="501" t="s">
        <v>24</v>
      </c>
      <c r="E149" s="501" t="s">
        <v>121</v>
      </c>
      <c r="F149" s="502" t="s">
        <v>33</v>
      </c>
      <c r="G149" s="672" t="s">
        <v>14</v>
      </c>
      <c r="H149" s="250">
        <v>6588089</v>
      </c>
      <c r="I149" s="250">
        <v>6588089</v>
      </c>
      <c r="J149" s="250"/>
      <c r="K149" s="671">
        <f>I149+J149</f>
        <v>6588089</v>
      </c>
      <c r="L149" s="149">
        <v>6588089</v>
      </c>
      <c r="M149" s="149">
        <v>6588089</v>
      </c>
      <c r="N149" s="149"/>
      <c r="O149" s="151">
        <f t="shared" si="49"/>
        <v>0</v>
      </c>
    </row>
    <row r="150" spans="1:15" s="110" customFormat="1" ht="46.5" customHeight="1" x14ac:dyDescent="0.25">
      <c r="A150" s="40"/>
      <c r="B150" s="962"/>
      <c r="C150" s="156"/>
      <c r="D150" s="676"/>
      <c r="E150" s="676"/>
      <c r="F150" s="677"/>
      <c r="G150" s="678" t="s">
        <v>124</v>
      </c>
      <c r="H150" s="157">
        <f t="shared" ref="H150:N150" si="54">H151</f>
        <v>2122387.35</v>
      </c>
      <c r="I150" s="157">
        <f t="shared" si="54"/>
        <v>2122387.35</v>
      </c>
      <c r="J150" s="157">
        <f t="shared" si="54"/>
        <v>0</v>
      </c>
      <c r="K150" s="157">
        <f t="shared" si="54"/>
        <v>2122387.35</v>
      </c>
      <c r="L150" s="157">
        <f t="shared" si="54"/>
        <v>2122387.35</v>
      </c>
      <c r="M150" s="157">
        <f t="shared" si="54"/>
        <v>2214533.35</v>
      </c>
      <c r="N150" s="157">
        <f t="shared" si="54"/>
        <v>1047545.62</v>
      </c>
      <c r="O150" s="158">
        <f t="shared" si="49"/>
        <v>0.47303221692281128</v>
      </c>
    </row>
    <row r="151" spans="1:15" s="116" customFormat="1" ht="30" customHeight="1" x14ac:dyDescent="0.25">
      <c r="A151" s="111"/>
      <c r="B151" s="962"/>
      <c r="C151" s="159"/>
      <c r="D151" s="679"/>
      <c r="E151" s="679"/>
      <c r="F151" s="680"/>
      <c r="G151" s="681" t="s">
        <v>125</v>
      </c>
      <c r="H151" s="160">
        <f t="shared" ref="H151:N151" si="55">SUM(H152:H152)</f>
        <v>2122387.35</v>
      </c>
      <c r="I151" s="160">
        <f t="shared" si="55"/>
        <v>2122387.35</v>
      </c>
      <c r="J151" s="160">
        <f t="shared" si="55"/>
        <v>0</v>
      </c>
      <c r="K151" s="160">
        <f t="shared" si="55"/>
        <v>2122387.35</v>
      </c>
      <c r="L151" s="160">
        <f t="shared" si="55"/>
        <v>2122387.35</v>
      </c>
      <c r="M151" s="160">
        <f t="shared" si="55"/>
        <v>2214533.35</v>
      </c>
      <c r="N151" s="160">
        <f t="shared" si="55"/>
        <v>1047545.62</v>
      </c>
      <c r="O151" s="161">
        <f t="shared" si="49"/>
        <v>0.47303221692281128</v>
      </c>
    </row>
    <row r="152" spans="1:15" s="9" customFormat="1" ht="12.75" hidden="1" customHeight="1" x14ac:dyDescent="0.25">
      <c r="A152" s="61"/>
      <c r="B152" s="962"/>
      <c r="C152" s="152" t="s">
        <v>18</v>
      </c>
      <c r="D152" s="501" t="s">
        <v>24</v>
      </c>
      <c r="E152" s="501" t="s">
        <v>126</v>
      </c>
      <c r="F152" s="502" t="s">
        <v>26</v>
      </c>
      <c r="G152" s="670"/>
      <c r="H152" s="149">
        <v>2122387.35</v>
      </c>
      <c r="I152" s="149">
        <v>2122387.35</v>
      </c>
      <c r="J152" s="149"/>
      <c r="K152" s="671">
        <f>I152+J152</f>
        <v>2122387.35</v>
      </c>
      <c r="L152" s="149">
        <v>2122387.35</v>
      </c>
      <c r="M152" s="149">
        <v>2214533.35</v>
      </c>
      <c r="N152" s="149">
        <v>1047545.62</v>
      </c>
      <c r="O152" s="150">
        <f t="shared" si="49"/>
        <v>0.47303221692281128</v>
      </c>
    </row>
    <row r="153" spans="1:15" s="110" customFormat="1" ht="30" customHeight="1" x14ac:dyDescent="0.25">
      <c r="A153" s="40"/>
      <c r="B153" s="962"/>
      <c r="C153" s="156"/>
      <c r="D153" s="595"/>
      <c r="E153" s="595"/>
      <c r="F153" s="596"/>
      <c r="G153" s="678" t="s">
        <v>127</v>
      </c>
      <c r="H153" s="157">
        <f t="shared" ref="H153:N153" si="56">H154</f>
        <v>0</v>
      </c>
      <c r="I153" s="157">
        <f t="shared" si="56"/>
        <v>15034738.100000001</v>
      </c>
      <c r="J153" s="157">
        <f t="shared" si="56"/>
        <v>3667926</v>
      </c>
      <c r="K153" s="157">
        <f t="shared" si="56"/>
        <v>18702664.100000001</v>
      </c>
      <c r="L153" s="157">
        <f t="shared" si="56"/>
        <v>3051324.0999999996</v>
      </c>
      <c r="M153" s="157">
        <f t="shared" si="56"/>
        <v>26952111.199999999</v>
      </c>
      <c r="N153" s="157">
        <f t="shared" si="56"/>
        <v>4401874.2</v>
      </c>
      <c r="O153" s="158">
        <f t="shared" si="49"/>
        <v>0.16332205545367445</v>
      </c>
    </row>
    <row r="154" spans="1:15" s="116" customFormat="1" ht="15" customHeight="1" x14ac:dyDescent="0.25">
      <c r="A154" s="111"/>
      <c r="B154" s="962"/>
      <c r="C154" s="159"/>
      <c r="D154" s="597"/>
      <c r="E154" s="597"/>
      <c r="F154" s="598"/>
      <c r="G154" s="681" t="s">
        <v>128</v>
      </c>
      <c r="H154" s="160">
        <f>SUM(H193:H193)</f>
        <v>0</v>
      </c>
      <c r="I154" s="160">
        <f t="shared" ref="I154:K154" si="57">SUM(I155:I193)</f>
        <v>15034738.100000001</v>
      </c>
      <c r="J154" s="160">
        <f t="shared" si="57"/>
        <v>3667926</v>
      </c>
      <c r="K154" s="160">
        <f t="shared" si="57"/>
        <v>18702664.100000001</v>
      </c>
      <c r="L154" s="160">
        <f>SUM(L155:L193)</f>
        <v>3051324.0999999996</v>
      </c>
      <c r="M154" s="160">
        <f t="shared" ref="M154:N154" si="58">SUM(M155:M193)</f>
        <v>26952111.199999999</v>
      </c>
      <c r="N154" s="160">
        <f t="shared" si="58"/>
        <v>4401874.2</v>
      </c>
      <c r="O154" s="161">
        <f t="shared" si="49"/>
        <v>0.16332205545367445</v>
      </c>
    </row>
    <row r="155" spans="1:15" s="163" customFormat="1" ht="12.75" hidden="1" customHeight="1" x14ac:dyDescent="0.25">
      <c r="A155" s="61"/>
      <c r="B155" s="962"/>
      <c r="C155" s="1040" t="s">
        <v>18</v>
      </c>
      <c r="D155" s="973" t="s">
        <v>134</v>
      </c>
      <c r="E155" s="973" t="s">
        <v>561</v>
      </c>
      <c r="F155" s="1061" t="s">
        <v>26</v>
      </c>
      <c r="G155" s="507"/>
      <c r="H155" s="149"/>
      <c r="I155" s="1021"/>
      <c r="J155" s="1021">
        <v>3667926</v>
      </c>
      <c r="K155" s="1028">
        <f>I155+J155</f>
        <v>3667926</v>
      </c>
      <c r="L155" s="149"/>
      <c r="M155" s="149">
        <v>211555</v>
      </c>
      <c r="N155" s="149"/>
      <c r="O155" s="150">
        <f t="shared" si="49"/>
        <v>0</v>
      </c>
    </row>
    <row r="156" spans="1:15" s="163" customFormat="1" ht="12.75" hidden="1" customHeight="1" x14ac:dyDescent="0.25">
      <c r="A156" s="61"/>
      <c r="B156" s="962"/>
      <c r="C156" s="1042"/>
      <c r="D156" s="974"/>
      <c r="E156" s="974"/>
      <c r="F156" s="1057"/>
      <c r="G156" s="648" t="s">
        <v>12</v>
      </c>
      <c r="H156" s="149"/>
      <c r="I156" s="1027"/>
      <c r="J156" s="1027"/>
      <c r="K156" s="1029"/>
      <c r="L156" s="149"/>
      <c r="M156" s="149">
        <v>1238445</v>
      </c>
      <c r="N156" s="149"/>
      <c r="O156" s="150">
        <f t="shared" si="49"/>
        <v>0</v>
      </c>
    </row>
    <row r="157" spans="1:15" s="163" customFormat="1" ht="12.75" hidden="1" customHeight="1" x14ac:dyDescent="0.25">
      <c r="A157" s="61"/>
      <c r="B157" s="962"/>
      <c r="C157" s="1041"/>
      <c r="D157" s="992"/>
      <c r="E157" s="992"/>
      <c r="F157" s="1068"/>
      <c r="G157" s="648" t="s">
        <v>308</v>
      </c>
      <c r="H157" s="149"/>
      <c r="I157" s="1037"/>
      <c r="J157" s="1037"/>
      <c r="K157" s="1038"/>
      <c r="L157" s="149"/>
      <c r="M157" s="149">
        <v>20600</v>
      </c>
      <c r="N157" s="149">
        <v>20600</v>
      </c>
      <c r="O157" s="150">
        <f t="shared" si="49"/>
        <v>1</v>
      </c>
    </row>
    <row r="158" spans="1:15" s="163" customFormat="1" ht="12.75" hidden="1" customHeight="1" x14ac:dyDescent="0.25">
      <c r="A158" s="61"/>
      <c r="B158" s="962"/>
      <c r="C158" s="970" t="s">
        <v>18</v>
      </c>
      <c r="D158" s="973" t="s">
        <v>134</v>
      </c>
      <c r="E158" s="973" t="s">
        <v>528</v>
      </c>
      <c r="F158" s="1061" t="s">
        <v>26</v>
      </c>
      <c r="G158" s="507"/>
      <c r="H158" s="149"/>
      <c r="I158" s="1021">
        <v>2499718</v>
      </c>
      <c r="J158" s="1021"/>
      <c r="K158" s="1028">
        <f>I158+J158</f>
        <v>2499718</v>
      </c>
      <c r="L158" s="149"/>
      <c r="M158" s="149">
        <v>364574</v>
      </c>
      <c r="N158" s="149"/>
      <c r="O158" s="150">
        <f t="shared" si="49"/>
        <v>0</v>
      </c>
    </row>
    <row r="159" spans="1:15" s="163" customFormat="1" ht="12.75" hidden="1" customHeight="1" x14ac:dyDescent="0.25">
      <c r="A159" s="61"/>
      <c r="B159" s="962"/>
      <c r="C159" s="971"/>
      <c r="D159" s="974"/>
      <c r="E159" s="974"/>
      <c r="F159" s="1057"/>
      <c r="G159" s="648" t="s">
        <v>12</v>
      </c>
      <c r="H159" s="149"/>
      <c r="I159" s="1027"/>
      <c r="J159" s="1027"/>
      <c r="K159" s="1029"/>
      <c r="L159" s="149"/>
      <c r="M159" s="149">
        <v>2118902</v>
      </c>
      <c r="N159" s="149"/>
      <c r="O159" s="150">
        <f t="shared" si="49"/>
        <v>0</v>
      </c>
    </row>
    <row r="160" spans="1:15" s="163" customFormat="1" ht="12.75" hidden="1" customHeight="1" x14ac:dyDescent="0.25">
      <c r="A160" s="61"/>
      <c r="B160" s="962"/>
      <c r="C160" s="991"/>
      <c r="D160" s="992"/>
      <c r="E160" s="992"/>
      <c r="F160" s="1068"/>
      <c r="G160" s="648" t="s">
        <v>308</v>
      </c>
      <c r="H160" s="149"/>
      <c r="I160" s="1037"/>
      <c r="J160" s="1037"/>
      <c r="K160" s="1038"/>
      <c r="L160" s="149"/>
      <c r="M160" s="149">
        <v>16242</v>
      </c>
      <c r="N160" s="149">
        <v>16030</v>
      </c>
      <c r="O160" s="150">
        <f t="shared" si="49"/>
        <v>0.98694742026843985</v>
      </c>
    </row>
    <row r="161" spans="1:15" s="163" customFormat="1" ht="12.75" hidden="1" customHeight="1" x14ac:dyDescent="0.25">
      <c r="A161" s="61"/>
      <c r="B161" s="962"/>
      <c r="C161" s="970" t="s">
        <v>18</v>
      </c>
      <c r="D161" s="973" t="s">
        <v>134</v>
      </c>
      <c r="E161" s="973" t="s">
        <v>529</v>
      </c>
      <c r="F161" s="1061" t="s">
        <v>26</v>
      </c>
      <c r="G161" s="507"/>
      <c r="H161" s="149"/>
      <c r="I161" s="1064">
        <v>2473429</v>
      </c>
      <c r="J161" s="1064"/>
      <c r="K161" s="1066">
        <f t="shared" ref="K161" si="59">I161+J161</f>
        <v>2473429</v>
      </c>
      <c r="L161" s="149"/>
      <c r="M161" s="149">
        <v>357581</v>
      </c>
      <c r="N161" s="149"/>
      <c r="O161" s="150">
        <f t="shared" si="49"/>
        <v>0</v>
      </c>
    </row>
    <row r="162" spans="1:15" s="163" customFormat="1" ht="12.75" hidden="1" customHeight="1" x14ac:dyDescent="0.25">
      <c r="A162" s="61"/>
      <c r="B162" s="962"/>
      <c r="C162" s="971"/>
      <c r="D162" s="974"/>
      <c r="E162" s="974"/>
      <c r="F162" s="1057"/>
      <c r="G162" s="648" t="s">
        <v>12</v>
      </c>
      <c r="H162" s="149"/>
      <c r="I162" s="1027"/>
      <c r="J162" s="1027"/>
      <c r="K162" s="1029"/>
      <c r="L162" s="149"/>
      <c r="M162" s="149">
        <v>2099619</v>
      </c>
      <c r="N162" s="149"/>
      <c r="O162" s="150">
        <f t="shared" si="49"/>
        <v>0</v>
      </c>
    </row>
    <row r="163" spans="1:15" s="163" customFormat="1" ht="12.75" hidden="1" customHeight="1" x14ac:dyDescent="0.25">
      <c r="A163" s="61"/>
      <c r="B163" s="962"/>
      <c r="C163" s="991"/>
      <c r="D163" s="992"/>
      <c r="E163" s="992"/>
      <c r="F163" s="1068"/>
      <c r="G163" s="648" t="s">
        <v>308</v>
      </c>
      <c r="H163" s="149"/>
      <c r="I163" s="1037"/>
      <c r="J163" s="1037"/>
      <c r="K163" s="1038"/>
      <c r="L163" s="149"/>
      <c r="M163" s="149">
        <v>21024</v>
      </c>
      <c r="N163" s="149">
        <v>21020</v>
      </c>
      <c r="O163" s="150">
        <f t="shared" si="49"/>
        <v>0.99980974124809741</v>
      </c>
    </row>
    <row r="164" spans="1:15" s="163" customFormat="1" ht="12.75" hidden="1" customHeight="1" x14ac:dyDescent="0.25">
      <c r="A164" s="61"/>
      <c r="B164" s="962"/>
      <c r="C164" s="970" t="s">
        <v>18</v>
      </c>
      <c r="D164" s="973" t="s">
        <v>134</v>
      </c>
      <c r="E164" s="973" t="s">
        <v>530</v>
      </c>
      <c r="F164" s="1061" t="s">
        <v>26</v>
      </c>
      <c r="G164" s="507"/>
      <c r="H164" s="149"/>
      <c r="I164" s="1064">
        <v>1515750</v>
      </c>
      <c r="J164" s="1064"/>
      <c r="K164" s="1066">
        <f t="shared" ref="K164" si="60">I164+J164</f>
        <v>1515750</v>
      </c>
      <c r="L164" s="149"/>
      <c r="M164" s="149">
        <v>217500</v>
      </c>
      <c r="N164" s="149"/>
      <c r="O164" s="150">
        <f t="shared" si="49"/>
        <v>0</v>
      </c>
    </row>
    <row r="165" spans="1:15" s="163" customFormat="1" ht="12.75" hidden="1" customHeight="1" x14ac:dyDescent="0.25">
      <c r="A165" s="61"/>
      <c r="B165" s="962"/>
      <c r="C165" s="971"/>
      <c r="D165" s="974"/>
      <c r="E165" s="974"/>
      <c r="F165" s="1057"/>
      <c r="G165" s="648" t="s">
        <v>12</v>
      </c>
      <c r="H165" s="149"/>
      <c r="I165" s="1027"/>
      <c r="J165" s="1027"/>
      <c r="K165" s="1029"/>
      <c r="L165" s="149"/>
      <c r="M165" s="149">
        <v>1282500</v>
      </c>
      <c r="N165" s="149"/>
      <c r="O165" s="150">
        <f t="shared" si="49"/>
        <v>0</v>
      </c>
    </row>
    <row r="166" spans="1:15" s="163" customFormat="1" ht="12.75" hidden="1" customHeight="1" x14ac:dyDescent="0.25">
      <c r="A166" s="61"/>
      <c r="B166" s="962"/>
      <c r="C166" s="991"/>
      <c r="D166" s="992"/>
      <c r="E166" s="992"/>
      <c r="F166" s="1068"/>
      <c r="G166" s="648" t="s">
        <v>308</v>
      </c>
      <c r="H166" s="149"/>
      <c r="I166" s="1037"/>
      <c r="J166" s="1037"/>
      <c r="K166" s="1038"/>
      <c r="L166" s="149"/>
      <c r="M166" s="149">
        <v>15750</v>
      </c>
      <c r="N166" s="149">
        <v>15630</v>
      </c>
      <c r="O166" s="150">
        <f t="shared" si="49"/>
        <v>0.99238095238095236</v>
      </c>
    </row>
    <row r="167" spans="1:15" s="163" customFormat="1" ht="12.75" hidden="1" customHeight="1" x14ac:dyDescent="0.25">
      <c r="A167" s="61"/>
      <c r="B167" s="962"/>
      <c r="C167" s="970" t="s">
        <v>18</v>
      </c>
      <c r="D167" s="973" t="s">
        <v>134</v>
      </c>
      <c r="E167" s="973" t="s">
        <v>531</v>
      </c>
      <c r="F167" s="1061" t="s">
        <v>26</v>
      </c>
      <c r="G167" s="507"/>
      <c r="H167" s="149"/>
      <c r="I167" s="1064">
        <v>2516250</v>
      </c>
      <c r="J167" s="1064"/>
      <c r="K167" s="1066">
        <f t="shared" ref="K167" si="61">I167+J167</f>
        <v>2516250</v>
      </c>
      <c r="L167" s="149"/>
      <c r="M167" s="685">
        <v>385000</v>
      </c>
      <c r="N167" s="149"/>
      <c r="O167" s="150">
        <f t="shared" si="49"/>
        <v>0</v>
      </c>
    </row>
    <row r="168" spans="1:15" s="163" customFormat="1" ht="12.75" hidden="1" customHeight="1" x14ac:dyDescent="0.25">
      <c r="A168" s="61"/>
      <c r="B168" s="962"/>
      <c r="C168" s="971"/>
      <c r="D168" s="974"/>
      <c r="E168" s="974"/>
      <c r="F168" s="1057"/>
      <c r="G168" s="648" t="s">
        <v>12</v>
      </c>
      <c r="H168" s="149"/>
      <c r="I168" s="1027"/>
      <c r="J168" s="1027"/>
      <c r="K168" s="1029"/>
      <c r="L168" s="149"/>
      <c r="M168" s="686">
        <v>2115000</v>
      </c>
      <c r="N168" s="149"/>
      <c r="O168" s="150">
        <f t="shared" si="49"/>
        <v>0</v>
      </c>
    </row>
    <row r="169" spans="1:15" s="163" customFormat="1" ht="12.75" hidden="1" customHeight="1" x14ac:dyDescent="0.25">
      <c r="A169" s="61"/>
      <c r="B169" s="962"/>
      <c r="C169" s="991"/>
      <c r="D169" s="992"/>
      <c r="E169" s="992"/>
      <c r="F169" s="1068"/>
      <c r="G169" s="648" t="s">
        <v>308</v>
      </c>
      <c r="H169" s="149"/>
      <c r="I169" s="1037"/>
      <c r="J169" s="1037"/>
      <c r="K169" s="1038"/>
      <c r="L169" s="149"/>
      <c r="M169" s="687">
        <v>16250</v>
      </c>
      <c r="N169" s="149">
        <v>16040</v>
      </c>
      <c r="O169" s="150">
        <f t="shared" si="49"/>
        <v>0.98707692307692307</v>
      </c>
    </row>
    <row r="170" spans="1:15" s="163" customFormat="1" ht="12.75" hidden="1" customHeight="1" x14ac:dyDescent="0.25">
      <c r="A170" s="61"/>
      <c r="B170" s="962"/>
      <c r="C170" s="970" t="s">
        <v>18</v>
      </c>
      <c r="D170" s="973" t="s">
        <v>134</v>
      </c>
      <c r="E170" s="973" t="s">
        <v>532</v>
      </c>
      <c r="F170" s="1061" t="s">
        <v>26</v>
      </c>
      <c r="G170" s="507"/>
      <c r="H170" s="149"/>
      <c r="I170" s="1064">
        <v>995942</v>
      </c>
      <c r="J170" s="1064"/>
      <c r="K170" s="1066">
        <f t="shared" ref="K170" si="62">I170+J170</f>
        <v>995942</v>
      </c>
      <c r="L170" s="149"/>
      <c r="M170" s="149">
        <v>102538</v>
      </c>
      <c r="N170" s="149"/>
      <c r="O170" s="150">
        <f t="shared" si="49"/>
        <v>0</v>
      </c>
    </row>
    <row r="171" spans="1:15" s="163" customFormat="1" ht="12.75" hidden="1" customHeight="1" x14ac:dyDescent="0.25">
      <c r="A171" s="61"/>
      <c r="B171" s="962"/>
      <c r="C171" s="971"/>
      <c r="D171" s="974"/>
      <c r="E171" s="974"/>
      <c r="F171" s="1057"/>
      <c r="G171" s="648" t="s">
        <v>12</v>
      </c>
      <c r="H171" s="149"/>
      <c r="I171" s="1027"/>
      <c r="J171" s="1027"/>
      <c r="K171" s="1029"/>
      <c r="L171" s="149"/>
      <c r="M171" s="149">
        <v>878686</v>
      </c>
      <c r="N171" s="149"/>
      <c r="O171" s="150">
        <f t="shared" si="49"/>
        <v>0</v>
      </c>
    </row>
    <row r="172" spans="1:15" s="163" customFormat="1" ht="12.75" hidden="1" customHeight="1" x14ac:dyDescent="0.25">
      <c r="A172" s="61"/>
      <c r="B172" s="962"/>
      <c r="C172" s="991"/>
      <c r="D172" s="992"/>
      <c r="E172" s="992"/>
      <c r="F172" s="1068"/>
      <c r="G172" s="648" t="s">
        <v>308</v>
      </c>
      <c r="H172" s="149"/>
      <c r="I172" s="1037"/>
      <c r="J172" s="1037"/>
      <c r="K172" s="1038"/>
      <c r="L172" s="149"/>
      <c r="M172" s="149">
        <v>14718</v>
      </c>
      <c r="N172" s="149">
        <v>14710</v>
      </c>
      <c r="O172" s="150">
        <f t="shared" si="49"/>
        <v>0.99945644788694121</v>
      </c>
    </row>
    <row r="173" spans="1:15" s="163" customFormat="1" ht="12.75" hidden="1" customHeight="1" x14ac:dyDescent="0.25">
      <c r="A173" s="61"/>
      <c r="B173" s="962"/>
      <c r="C173" s="970" t="s">
        <v>18</v>
      </c>
      <c r="D173" s="973" t="s">
        <v>134</v>
      </c>
      <c r="E173" s="973" t="s">
        <v>533</v>
      </c>
      <c r="F173" s="1061" t="s">
        <v>26</v>
      </c>
      <c r="G173" s="507"/>
      <c r="H173" s="149"/>
      <c r="I173" s="1064">
        <v>1116500</v>
      </c>
      <c r="J173" s="1064"/>
      <c r="K173" s="1066">
        <f t="shared" ref="K173" si="63">I173+J173</f>
        <v>1116500</v>
      </c>
      <c r="L173" s="149"/>
      <c r="M173" s="149">
        <v>159500</v>
      </c>
      <c r="N173" s="149"/>
      <c r="O173" s="150">
        <f t="shared" si="49"/>
        <v>0</v>
      </c>
    </row>
    <row r="174" spans="1:15" s="163" customFormat="1" ht="12.75" hidden="1" customHeight="1" x14ac:dyDescent="0.25">
      <c r="A174" s="61"/>
      <c r="B174" s="962"/>
      <c r="C174" s="971"/>
      <c r="D174" s="974"/>
      <c r="E174" s="974"/>
      <c r="F174" s="1057"/>
      <c r="G174" s="648" t="s">
        <v>12</v>
      </c>
      <c r="H174" s="149"/>
      <c r="I174" s="1027"/>
      <c r="J174" s="1027"/>
      <c r="K174" s="1029"/>
      <c r="L174" s="149"/>
      <c r="M174" s="149">
        <v>940500</v>
      </c>
      <c r="N174" s="149"/>
      <c r="O174" s="150">
        <f t="shared" si="49"/>
        <v>0</v>
      </c>
    </row>
    <row r="175" spans="1:15" s="163" customFormat="1" ht="12.75" hidden="1" customHeight="1" x14ac:dyDescent="0.25">
      <c r="A175" s="61"/>
      <c r="B175" s="962"/>
      <c r="C175" s="991"/>
      <c r="D175" s="992"/>
      <c r="E175" s="992"/>
      <c r="F175" s="1068"/>
      <c r="G175" s="648" t="s">
        <v>308</v>
      </c>
      <c r="H175" s="149"/>
      <c r="I175" s="1037"/>
      <c r="J175" s="1037"/>
      <c r="K175" s="1038"/>
      <c r="L175" s="149"/>
      <c r="M175" s="149">
        <v>16500</v>
      </c>
      <c r="N175" s="149">
        <v>16480</v>
      </c>
      <c r="O175" s="150">
        <f t="shared" si="49"/>
        <v>0.99878787878787878</v>
      </c>
    </row>
    <row r="176" spans="1:15" s="163" customFormat="1" ht="12.75" hidden="1" customHeight="1" x14ac:dyDescent="0.25">
      <c r="A176" s="61"/>
      <c r="B176" s="962"/>
      <c r="C176" s="970" t="s">
        <v>18</v>
      </c>
      <c r="D176" s="973" t="s">
        <v>134</v>
      </c>
      <c r="E176" s="973" t="s">
        <v>534</v>
      </c>
      <c r="F176" s="1061" t="s">
        <v>26</v>
      </c>
      <c r="G176" s="507"/>
      <c r="H176" s="149"/>
      <c r="I176" s="1064">
        <v>865825</v>
      </c>
      <c r="J176" s="1064"/>
      <c r="K176" s="1066">
        <f t="shared" ref="K176" si="64">I176+J176</f>
        <v>865825</v>
      </c>
      <c r="L176" s="149"/>
      <c r="M176" s="149">
        <v>123689</v>
      </c>
      <c r="N176" s="149"/>
      <c r="O176" s="150">
        <f t="shared" si="49"/>
        <v>0</v>
      </c>
    </row>
    <row r="177" spans="1:15" s="163" customFormat="1" ht="12.75" hidden="1" customHeight="1" x14ac:dyDescent="0.25">
      <c r="A177" s="61"/>
      <c r="B177" s="962"/>
      <c r="C177" s="971"/>
      <c r="D177" s="974"/>
      <c r="E177" s="974"/>
      <c r="F177" s="1057"/>
      <c r="G177" s="648" t="s">
        <v>12</v>
      </c>
      <c r="H177" s="149"/>
      <c r="I177" s="1027"/>
      <c r="J177" s="1027"/>
      <c r="K177" s="1029"/>
      <c r="L177" s="149"/>
      <c r="M177" s="149">
        <v>729341</v>
      </c>
      <c r="N177" s="149"/>
      <c r="O177" s="150">
        <f t="shared" si="49"/>
        <v>0</v>
      </c>
    </row>
    <row r="178" spans="1:15" s="163" customFormat="1" ht="12.75" hidden="1" customHeight="1" x14ac:dyDescent="0.25">
      <c r="A178" s="61"/>
      <c r="B178" s="962"/>
      <c r="C178" s="991"/>
      <c r="D178" s="992"/>
      <c r="E178" s="992"/>
      <c r="F178" s="1068"/>
      <c r="G178" s="648" t="s">
        <v>308</v>
      </c>
      <c r="H178" s="149"/>
      <c r="I178" s="1037"/>
      <c r="J178" s="1037"/>
      <c r="K178" s="1038"/>
      <c r="L178" s="149"/>
      <c r="M178" s="149">
        <v>14202</v>
      </c>
      <c r="N178" s="149">
        <v>14200</v>
      </c>
      <c r="O178" s="150">
        <f t="shared" si="49"/>
        <v>0.99985917476411768</v>
      </c>
    </row>
    <row r="179" spans="1:15" s="163" customFormat="1" ht="12.75" hidden="1" customHeight="1" x14ac:dyDescent="0.25">
      <c r="A179" s="61"/>
      <c r="B179" s="962"/>
      <c r="C179" s="994" t="s">
        <v>18</v>
      </c>
      <c r="D179" s="973" t="s">
        <v>134</v>
      </c>
      <c r="E179" s="973" t="s">
        <v>562</v>
      </c>
      <c r="F179" s="1061" t="s">
        <v>26</v>
      </c>
      <c r="G179" s="507"/>
      <c r="H179" s="149"/>
      <c r="I179" s="1027">
        <v>610264.81999999995</v>
      </c>
      <c r="J179" s="1027"/>
      <c r="K179" s="1066">
        <f t="shared" ref="K179" si="65">I179+J179</f>
        <v>610264.81999999995</v>
      </c>
      <c r="L179" s="149">
        <v>610264.81999999995</v>
      </c>
      <c r="M179" s="149">
        <v>353777</v>
      </c>
      <c r="N179" s="149"/>
      <c r="O179" s="150">
        <f t="shared" si="49"/>
        <v>0</v>
      </c>
    </row>
    <row r="180" spans="1:15" s="163" customFormat="1" ht="12.75" hidden="1" customHeight="1" x14ac:dyDescent="0.25">
      <c r="A180" s="61"/>
      <c r="B180" s="962"/>
      <c r="C180" s="1020"/>
      <c r="D180" s="974"/>
      <c r="E180" s="974"/>
      <c r="F180" s="1057"/>
      <c r="G180" s="506" t="s">
        <v>12</v>
      </c>
      <c r="H180" s="149"/>
      <c r="I180" s="1027"/>
      <c r="J180" s="1027"/>
      <c r="K180" s="1029"/>
      <c r="L180" s="149"/>
      <c r="M180" s="149">
        <v>2071014</v>
      </c>
      <c r="N180" s="149"/>
      <c r="O180" s="150">
        <f t="shared" si="49"/>
        <v>0</v>
      </c>
    </row>
    <row r="181" spans="1:15" s="9" customFormat="1" ht="12.75" hidden="1" customHeight="1" x14ac:dyDescent="0.25">
      <c r="A181" s="61"/>
      <c r="B181" s="962"/>
      <c r="C181" s="1067"/>
      <c r="D181" s="987"/>
      <c r="E181" s="987"/>
      <c r="F181" s="1062"/>
      <c r="G181" s="648" t="s">
        <v>308</v>
      </c>
      <c r="H181" s="149"/>
      <c r="I181" s="1022"/>
      <c r="J181" s="1037"/>
      <c r="K181" s="1038"/>
      <c r="L181" s="149"/>
      <c r="M181" s="149">
        <v>21010</v>
      </c>
      <c r="N181" s="149">
        <v>21010</v>
      </c>
      <c r="O181" s="150">
        <f t="shared" si="49"/>
        <v>1</v>
      </c>
    </row>
    <row r="182" spans="1:15" s="163" customFormat="1" ht="12.75" hidden="1" customHeight="1" x14ac:dyDescent="0.25">
      <c r="A182" s="61"/>
      <c r="B182" s="962"/>
      <c r="C182" s="994" t="s">
        <v>18</v>
      </c>
      <c r="D182" s="973" t="s">
        <v>134</v>
      </c>
      <c r="E182" s="973" t="s">
        <v>563</v>
      </c>
      <c r="F182" s="1061" t="s">
        <v>26</v>
      </c>
      <c r="G182" s="507"/>
      <c r="H182" s="149"/>
      <c r="I182" s="1027">
        <v>610264.81999999995</v>
      </c>
      <c r="J182" s="1027"/>
      <c r="K182" s="1066">
        <f t="shared" ref="K182" si="66">I182+J182</f>
        <v>610264.81999999995</v>
      </c>
      <c r="L182" s="149">
        <v>610264.81999999995</v>
      </c>
      <c r="M182" s="149">
        <v>294518</v>
      </c>
      <c r="N182" s="149"/>
      <c r="O182" s="150">
        <f t="shared" si="49"/>
        <v>0</v>
      </c>
    </row>
    <row r="183" spans="1:15" s="163" customFormat="1" ht="12.75" hidden="1" customHeight="1" x14ac:dyDescent="0.25">
      <c r="A183" s="61"/>
      <c r="B183" s="962"/>
      <c r="C183" s="1020"/>
      <c r="D183" s="974"/>
      <c r="E183" s="974"/>
      <c r="F183" s="1057"/>
      <c r="G183" s="506" t="s">
        <v>12</v>
      </c>
      <c r="H183" s="149"/>
      <c r="I183" s="1027"/>
      <c r="J183" s="1027"/>
      <c r="K183" s="1029"/>
      <c r="L183" s="149"/>
      <c r="M183" s="149">
        <v>1505482</v>
      </c>
      <c r="N183" s="149"/>
      <c r="O183" s="150">
        <f t="shared" si="49"/>
        <v>0</v>
      </c>
    </row>
    <row r="184" spans="1:15" s="9" customFormat="1" ht="12.75" hidden="1" customHeight="1" x14ac:dyDescent="0.25">
      <c r="A184" s="61"/>
      <c r="B184" s="962"/>
      <c r="C184" s="1067"/>
      <c r="D184" s="987"/>
      <c r="E184" s="987"/>
      <c r="F184" s="1062"/>
      <c r="G184" s="648" t="s">
        <v>308</v>
      </c>
      <c r="H184" s="149"/>
      <c r="I184" s="1022"/>
      <c r="J184" s="1037"/>
      <c r="K184" s="1038"/>
      <c r="L184" s="149"/>
      <c r="M184" s="149">
        <v>20750</v>
      </c>
      <c r="N184" s="149">
        <v>20750</v>
      </c>
      <c r="O184" s="150">
        <f t="shared" si="49"/>
        <v>1</v>
      </c>
    </row>
    <row r="185" spans="1:15" s="163" customFormat="1" ht="12.75" hidden="1" customHeight="1" x14ac:dyDescent="0.25">
      <c r="A185" s="61"/>
      <c r="B185" s="962"/>
      <c r="C185" s="994" t="s">
        <v>18</v>
      </c>
      <c r="D185" s="973" t="s">
        <v>134</v>
      </c>
      <c r="E185" s="973" t="s">
        <v>564</v>
      </c>
      <c r="F185" s="1061" t="s">
        <v>26</v>
      </c>
      <c r="G185" s="507"/>
      <c r="H185" s="149"/>
      <c r="I185" s="1027">
        <v>610264.81999999995</v>
      </c>
      <c r="J185" s="1027"/>
      <c r="K185" s="1066">
        <f t="shared" ref="K185" si="67">I185+J185</f>
        <v>610264.81999999995</v>
      </c>
      <c r="L185" s="149">
        <v>610264.81999999995</v>
      </c>
      <c r="M185" s="149">
        <v>364741</v>
      </c>
      <c r="N185" s="149"/>
      <c r="O185" s="150">
        <f t="shared" si="49"/>
        <v>0</v>
      </c>
    </row>
    <row r="186" spans="1:15" s="163" customFormat="1" ht="12.75" hidden="1" customHeight="1" x14ac:dyDescent="0.25">
      <c r="A186" s="61"/>
      <c r="B186" s="962"/>
      <c r="C186" s="1020"/>
      <c r="D186" s="974"/>
      <c r="E186" s="974"/>
      <c r="F186" s="1057"/>
      <c r="G186" s="506" t="s">
        <v>12</v>
      </c>
      <c r="H186" s="149"/>
      <c r="I186" s="1027"/>
      <c r="J186" s="1027"/>
      <c r="K186" s="1029"/>
      <c r="L186" s="149"/>
      <c r="M186" s="149">
        <v>2135199</v>
      </c>
      <c r="N186" s="149"/>
      <c r="O186" s="150">
        <f t="shared" si="49"/>
        <v>0</v>
      </c>
    </row>
    <row r="187" spans="1:15" s="9" customFormat="1" ht="12.75" hidden="1" customHeight="1" x14ac:dyDescent="0.25">
      <c r="A187" s="61"/>
      <c r="B187" s="962"/>
      <c r="C187" s="1067"/>
      <c r="D187" s="987"/>
      <c r="E187" s="987"/>
      <c r="F187" s="1062"/>
      <c r="G187" s="648" t="s">
        <v>308</v>
      </c>
      <c r="H187" s="149"/>
      <c r="I187" s="1022"/>
      <c r="J187" s="1037"/>
      <c r="K187" s="1038"/>
      <c r="L187" s="149"/>
      <c r="M187" s="149">
        <v>21040</v>
      </c>
      <c r="N187" s="149">
        <v>21040</v>
      </c>
      <c r="O187" s="150">
        <f t="shared" si="49"/>
        <v>1</v>
      </c>
    </row>
    <row r="188" spans="1:15" s="163" customFormat="1" ht="12.75" hidden="1" customHeight="1" x14ac:dyDescent="0.25">
      <c r="A188" s="61"/>
      <c r="B188" s="962"/>
      <c r="C188" s="994" t="s">
        <v>18</v>
      </c>
      <c r="D188" s="973" t="s">
        <v>134</v>
      </c>
      <c r="E188" s="973" t="s">
        <v>565</v>
      </c>
      <c r="F188" s="1061" t="s">
        <v>26</v>
      </c>
      <c r="G188" s="507"/>
      <c r="H188" s="149"/>
      <c r="I188" s="1027">
        <v>610264.81999999995</v>
      </c>
      <c r="J188" s="1027"/>
      <c r="K188" s="1066">
        <f t="shared" ref="K188" si="68">I188+J188</f>
        <v>610264.81999999995</v>
      </c>
      <c r="L188" s="149">
        <v>610264.81999999995</v>
      </c>
      <c r="M188" s="149">
        <v>364750</v>
      </c>
      <c r="N188" s="149"/>
      <c r="O188" s="150">
        <f t="shared" si="49"/>
        <v>0</v>
      </c>
    </row>
    <row r="189" spans="1:15" s="163" customFormat="1" ht="12.75" hidden="1" customHeight="1" x14ac:dyDescent="0.25">
      <c r="A189" s="61"/>
      <c r="B189" s="962"/>
      <c r="C189" s="1020"/>
      <c r="D189" s="974"/>
      <c r="E189" s="974"/>
      <c r="F189" s="1057"/>
      <c r="G189" s="506" t="s">
        <v>12</v>
      </c>
      <c r="H189" s="149"/>
      <c r="I189" s="1027"/>
      <c r="J189" s="1027"/>
      <c r="K189" s="1029"/>
      <c r="L189" s="149"/>
      <c r="M189" s="149">
        <v>2135250</v>
      </c>
      <c r="N189" s="149"/>
      <c r="O189" s="150">
        <f t="shared" si="49"/>
        <v>0</v>
      </c>
    </row>
    <row r="190" spans="1:15" s="9" customFormat="1" ht="12.75" hidden="1" customHeight="1" x14ac:dyDescent="0.25">
      <c r="A190" s="61"/>
      <c r="B190" s="962"/>
      <c r="C190" s="1067"/>
      <c r="D190" s="987"/>
      <c r="E190" s="987"/>
      <c r="F190" s="1062"/>
      <c r="G190" s="648" t="s">
        <v>308</v>
      </c>
      <c r="H190" s="149"/>
      <c r="I190" s="1022"/>
      <c r="J190" s="1037"/>
      <c r="K190" s="1038"/>
      <c r="L190" s="149"/>
      <c r="M190" s="149">
        <v>21040</v>
      </c>
      <c r="N190" s="149">
        <v>21040</v>
      </c>
      <c r="O190" s="150">
        <f t="shared" si="49"/>
        <v>1</v>
      </c>
    </row>
    <row r="191" spans="1:15" s="163" customFormat="1" ht="12.75" hidden="1" customHeight="1" x14ac:dyDescent="0.25">
      <c r="A191" s="61"/>
      <c r="B191" s="962"/>
      <c r="C191" s="994" t="s">
        <v>18</v>
      </c>
      <c r="D191" s="973" t="s">
        <v>134</v>
      </c>
      <c r="E191" s="973" t="s">
        <v>130</v>
      </c>
      <c r="F191" s="1061" t="s">
        <v>26</v>
      </c>
      <c r="G191" s="507"/>
      <c r="H191" s="149"/>
      <c r="I191" s="1027">
        <v>610264.81999999995</v>
      </c>
      <c r="J191" s="1027"/>
      <c r="K191" s="1066">
        <f t="shared" ref="K191" si="69">I191+J191</f>
        <v>610264.81999999995</v>
      </c>
      <c r="L191" s="149">
        <v>610264.81999999995</v>
      </c>
      <c r="M191" s="149">
        <v>4183324.2</v>
      </c>
      <c r="N191" s="149">
        <v>4183324.2</v>
      </c>
      <c r="O191" s="150">
        <f t="shared" si="49"/>
        <v>1</v>
      </c>
    </row>
    <row r="192" spans="1:15" s="163" customFormat="1" ht="12.75" hidden="1" customHeight="1" x14ac:dyDescent="0.25">
      <c r="A192" s="61"/>
      <c r="B192" s="962"/>
      <c r="C192" s="1020"/>
      <c r="D192" s="974"/>
      <c r="E192" s="974"/>
      <c r="F192" s="1057"/>
      <c r="G192" s="506" t="s">
        <v>12</v>
      </c>
      <c r="H192" s="149"/>
      <c r="I192" s="1027"/>
      <c r="J192" s="1027"/>
      <c r="K192" s="1029"/>
      <c r="L192" s="149"/>
      <c r="M192" s="149"/>
      <c r="N192" s="149"/>
      <c r="O192" s="150" t="e">
        <f t="shared" si="49"/>
        <v>#DIV/0!</v>
      </c>
    </row>
    <row r="193" spans="1:15" s="9" customFormat="1" ht="12.75" hidden="1" customHeight="1" x14ac:dyDescent="0.25">
      <c r="A193" s="61"/>
      <c r="B193" s="962"/>
      <c r="C193" s="1067"/>
      <c r="D193" s="987"/>
      <c r="E193" s="987"/>
      <c r="F193" s="1062"/>
      <c r="G193" s="648" t="s">
        <v>308</v>
      </c>
      <c r="H193" s="149"/>
      <c r="I193" s="1022"/>
      <c r="J193" s="1037"/>
      <c r="K193" s="1038"/>
      <c r="L193" s="149"/>
      <c r="M193" s="149"/>
      <c r="N193" s="149"/>
      <c r="O193" s="150" t="e">
        <f t="shared" si="49"/>
        <v>#DIV/0!</v>
      </c>
    </row>
    <row r="194" spans="1:15" s="50" customFormat="1" ht="30" customHeight="1" x14ac:dyDescent="0.25">
      <c r="A194" s="40"/>
      <c r="B194" s="490"/>
      <c r="C194" s="491"/>
      <c r="D194" s="688"/>
      <c r="E194" s="688"/>
      <c r="F194" s="689"/>
      <c r="G194" s="678" t="s">
        <v>132</v>
      </c>
      <c r="H194" s="157">
        <f>SUM(H198:H199)</f>
        <v>0</v>
      </c>
      <c r="I194" s="157">
        <f t="shared" ref="I194:N194" si="70">I195</f>
        <v>21015960.25</v>
      </c>
      <c r="J194" s="690">
        <f t="shared" si="70"/>
        <v>0</v>
      </c>
      <c r="K194" s="690">
        <f t="shared" si="70"/>
        <v>21015960.25</v>
      </c>
      <c r="L194" s="157">
        <f t="shared" si="70"/>
        <v>20995040.25</v>
      </c>
      <c r="M194" s="157">
        <f t="shared" si="70"/>
        <v>21015960.25</v>
      </c>
      <c r="N194" s="157">
        <f t="shared" si="70"/>
        <v>10050871.280000001</v>
      </c>
      <c r="O194" s="158">
        <f t="shared" si="49"/>
        <v>0.47824944282524523</v>
      </c>
    </row>
    <row r="195" spans="1:15" s="116" customFormat="1" ht="45" customHeight="1" thickBot="1" x14ac:dyDescent="0.3">
      <c r="A195" s="111"/>
      <c r="B195" s="539"/>
      <c r="C195" s="164"/>
      <c r="D195" s="691"/>
      <c r="E195" s="691"/>
      <c r="F195" s="692"/>
      <c r="G195" s="681" t="s">
        <v>133</v>
      </c>
      <c r="H195" s="693"/>
      <c r="I195" s="694">
        <f t="shared" ref="I195:N195" si="71">SUM(I196:I199)</f>
        <v>21015960.25</v>
      </c>
      <c r="J195" s="694">
        <f t="shared" si="71"/>
        <v>0</v>
      </c>
      <c r="K195" s="694">
        <f t="shared" si="71"/>
        <v>21015960.25</v>
      </c>
      <c r="L195" s="694">
        <f t="shared" si="71"/>
        <v>20995040.25</v>
      </c>
      <c r="M195" s="160">
        <f t="shared" si="71"/>
        <v>21015960.25</v>
      </c>
      <c r="N195" s="160">
        <f t="shared" si="71"/>
        <v>10050871.280000001</v>
      </c>
      <c r="O195" s="161">
        <f t="shared" si="49"/>
        <v>0.47824944282524523</v>
      </c>
    </row>
    <row r="196" spans="1:15" s="9" customFormat="1" ht="12.75" hidden="1" customHeight="1" x14ac:dyDescent="0.25">
      <c r="A196" s="61"/>
      <c r="B196" s="539"/>
      <c r="C196" s="970" t="s">
        <v>18</v>
      </c>
      <c r="D196" s="973" t="s">
        <v>134</v>
      </c>
      <c r="E196" s="973" t="s">
        <v>135</v>
      </c>
      <c r="F196" s="1061" t="s">
        <v>33</v>
      </c>
      <c r="G196" s="672"/>
      <c r="H196" s="1060"/>
      <c r="I196" s="1064">
        <v>21015960.25</v>
      </c>
      <c r="J196" s="1027"/>
      <c r="K196" s="1029">
        <f>I196+J196</f>
        <v>21015960.25</v>
      </c>
      <c r="L196" s="508"/>
      <c r="M196" s="149">
        <v>20920</v>
      </c>
      <c r="N196" s="149">
        <v>20920</v>
      </c>
      <c r="O196" s="150">
        <f>N196/M196</f>
        <v>1</v>
      </c>
    </row>
    <row r="197" spans="1:15" s="9" customFormat="1" ht="12.75" hidden="1" customHeight="1" x14ac:dyDescent="0.25">
      <c r="A197" s="61"/>
      <c r="B197" s="539"/>
      <c r="C197" s="986"/>
      <c r="D197" s="987"/>
      <c r="E197" s="987"/>
      <c r="F197" s="1062"/>
      <c r="G197" s="672" t="s">
        <v>12</v>
      </c>
      <c r="H197" s="1063"/>
      <c r="I197" s="1027"/>
      <c r="J197" s="1027"/>
      <c r="K197" s="1029"/>
      <c r="L197" s="274">
        <v>18495040.25</v>
      </c>
      <c r="M197" s="149">
        <v>18495040.25</v>
      </c>
      <c r="N197" s="149">
        <v>7542451.2800000003</v>
      </c>
      <c r="O197" s="150">
        <f>N197/M197</f>
        <v>0.40780940068513777</v>
      </c>
    </row>
    <row r="198" spans="1:15" s="9" customFormat="1" ht="12.75" hidden="1" customHeight="1" x14ac:dyDescent="0.25">
      <c r="A198" s="61"/>
      <c r="B198" s="539"/>
      <c r="C198" s="971" t="s">
        <v>18</v>
      </c>
      <c r="D198" s="974" t="s">
        <v>131</v>
      </c>
      <c r="E198" s="974" t="s">
        <v>135</v>
      </c>
      <c r="F198" s="1057" t="s">
        <v>33</v>
      </c>
      <c r="G198" s="672"/>
      <c r="H198" s="1059"/>
      <c r="I198" s="1027"/>
      <c r="J198" s="1027"/>
      <c r="K198" s="1029"/>
      <c r="L198" s="259"/>
      <c r="M198" s="534"/>
      <c r="N198" s="534"/>
      <c r="O198" s="150" t="e">
        <f t="shared" si="49"/>
        <v>#DIV/0!</v>
      </c>
    </row>
    <row r="199" spans="1:15" s="9" customFormat="1" ht="12.75" hidden="1" customHeight="1" thickBot="1" x14ac:dyDescent="0.3">
      <c r="A199" s="61"/>
      <c r="B199" s="476"/>
      <c r="C199" s="972"/>
      <c r="D199" s="975"/>
      <c r="E199" s="975"/>
      <c r="F199" s="1058"/>
      <c r="G199" s="672" t="s">
        <v>12</v>
      </c>
      <c r="H199" s="1060"/>
      <c r="I199" s="1065"/>
      <c r="J199" s="1027"/>
      <c r="K199" s="1029"/>
      <c r="L199" s="509">
        <v>2500000</v>
      </c>
      <c r="M199" s="563">
        <v>2500000</v>
      </c>
      <c r="N199" s="563">
        <v>2487500</v>
      </c>
      <c r="O199" s="165">
        <f t="shared" si="49"/>
        <v>0.995</v>
      </c>
    </row>
    <row r="200" spans="1:15" s="20" customFormat="1" ht="30" customHeight="1" thickBot="1" x14ac:dyDescent="0.3">
      <c r="A200" s="91">
        <v>4</v>
      </c>
      <c r="B200" s="996" t="s">
        <v>504</v>
      </c>
      <c r="C200" s="166"/>
      <c r="D200" s="695"/>
      <c r="E200" s="695"/>
      <c r="F200" s="696"/>
      <c r="G200" s="697" t="s">
        <v>136</v>
      </c>
      <c r="H200" s="698">
        <f t="shared" ref="H200:N200" si="72">H201+H204+H209</f>
        <v>192038540.59999999</v>
      </c>
      <c r="I200" s="473">
        <f t="shared" si="72"/>
        <v>192038540.59999999</v>
      </c>
      <c r="J200" s="473">
        <f t="shared" si="72"/>
        <v>0</v>
      </c>
      <c r="K200" s="473">
        <f t="shared" si="72"/>
        <v>192038540.59999999</v>
      </c>
      <c r="L200" s="473">
        <f t="shared" si="72"/>
        <v>192038540.59999999</v>
      </c>
      <c r="M200" s="473">
        <f t="shared" si="72"/>
        <v>192038540.59999999</v>
      </c>
      <c r="N200" s="473">
        <f t="shared" si="72"/>
        <v>134240262.22</v>
      </c>
      <c r="O200" s="474">
        <f t="shared" si="49"/>
        <v>0.69902771496067073</v>
      </c>
    </row>
    <row r="201" spans="1:15" s="110" customFormat="1" ht="15" customHeight="1" x14ac:dyDescent="0.25">
      <c r="A201" s="40"/>
      <c r="B201" s="998"/>
      <c r="C201" s="167"/>
      <c r="D201" s="699"/>
      <c r="E201" s="699"/>
      <c r="F201" s="700"/>
      <c r="G201" s="168" t="s">
        <v>137</v>
      </c>
      <c r="H201" s="701">
        <f t="shared" ref="H201:N201" si="73">H202</f>
        <v>158945785.59999999</v>
      </c>
      <c r="I201" s="701">
        <f t="shared" si="73"/>
        <v>158945785.59999999</v>
      </c>
      <c r="J201" s="701">
        <f t="shared" si="73"/>
        <v>0</v>
      </c>
      <c r="K201" s="169">
        <f t="shared" si="73"/>
        <v>158945785.59999999</v>
      </c>
      <c r="L201" s="169">
        <f t="shared" si="73"/>
        <v>158945785.59999999</v>
      </c>
      <c r="M201" s="169">
        <f t="shared" si="73"/>
        <v>158945785.59999999</v>
      </c>
      <c r="N201" s="169">
        <f t="shared" si="73"/>
        <v>111070499.65000001</v>
      </c>
      <c r="O201" s="170">
        <f t="shared" si="49"/>
        <v>0.69879487040642874</v>
      </c>
    </row>
    <row r="202" spans="1:15" s="9" customFormat="1" ht="30" customHeight="1" x14ac:dyDescent="0.25">
      <c r="A202" s="61"/>
      <c r="B202" s="998"/>
      <c r="C202" s="171"/>
      <c r="D202" s="702"/>
      <c r="E202" s="702"/>
      <c r="F202" s="703"/>
      <c r="G202" s="172" t="s">
        <v>138</v>
      </c>
      <c r="H202" s="704">
        <f t="shared" ref="H202:N202" si="74">SUM(H203:H203)</f>
        <v>158945785.59999999</v>
      </c>
      <c r="I202" s="704">
        <f t="shared" si="74"/>
        <v>158945785.59999999</v>
      </c>
      <c r="J202" s="704">
        <f t="shared" si="74"/>
        <v>0</v>
      </c>
      <c r="K202" s="173">
        <f t="shared" si="74"/>
        <v>158945785.59999999</v>
      </c>
      <c r="L202" s="173">
        <f t="shared" si="74"/>
        <v>158945785.59999999</v>
      </c>
      <c r="M202" s="173">
        <f t="shared" si="74"/>
        <v>158945785.59999999</v>
      </c>
      <c r="N202" s="173">
        <f t="shared" si="74"/>
        <v>111070499.65000001</v>
      </c>
      <c r="O202" s="174">
        <f t="shared" si="49"/>
        <v>0.69879487040642874</v>
      </c>
    </row>
    <row r="203" spans="1:15" s="9" customFormat="1" ht="12.75" hidden="1" customHeight="1" x14ac:dyDescent="0.25">
      <c r="A203" s="61"/>
      <c r="B203" s="998"/>
      <c r="C203" s="148" t="s">
        <v>139</v>
      </c>
      <c r="D203" s="501" t="s">
        <v>140</v>
      </c>
      <c r="E203" s="501" t="s">
        <v>141</v>
      </c>
      <c r="F203" s="502" t="s">
        <v>142</v>
      </c>
      <c r="G203" s="647"/>
      <c r="H203" s="182">
        <v>158945785.59999999</v>
      </c>
      <c r="I203" s="182">
        <v>158945785.59999999</v>
      </c>
      <c r="J203" s="182"/>
      <c r="K203" s="705">
        <f>I203+J203</f>
        <v>158945785.59999999</v>
      </c>
      <c r="L203" s="149">
        <v>158945785.59999999</v>
      </c>
      <c r="M203" s="149">
        <v>158945785.59999999</v>
      </c>
      <c r="N203" s="149">
        <v>111070499.65000001</v>
      </c>
      <c r="O203" s="151">
        <f t="shared" si="49"/>
        <v>0.69879487040642874</v>
      </c>
    </row>
    <row r="204" spans="1:15" s="110" customFormat="1" ht="30" customHeight="1" x14ac:dyDescent="0.25">
      <c r="A204" s="175"/>
      <c r="B204" s="998"/>
      <c r="C204" s="176"/>
      <c r="D204" s="706"/>
      <c r="E204" s="706"/>
      <c r="F204" s="707"/>
      <c r="G204" s="708" t="s">
        <v>143</v>
      </c>
      <c r="H204" s="709">
        <f t="shared" ref="H204:N204" si="75">H205+H207</f>
        <v>32028143.170000002</v>
      </c>
      <c r="I204" s="709">
        <f t="shared" si="75"/>
        <v>32028143.170000002</v>
      </c>
      <c r="J204" s="709">
        <f t="shared" si="75"/>
        <v>0</v>
      </c>
      <c r="K204" s="177">
        <f t="shared" si="75"/>
        <v>32028143.170000002</v>
      </c>
      <c r="L204" s="177">
        <f t="shared" si="75"/>
        <v>32028143.170000002</v>
      </c>
      <c r="M204" s="177">
        <f t="shared" si="75"/>
        <v>32028143.170000002</v>
      </c>
      <c r="N204" s="177">
        <f t="shared" si="75"/>
        <v>22569648.57</v>
      </c>
      <c r="O204" s="178">
        <f t="shared" si="49"/>
        <v>0.70468176847480979</v>
      </c>
    </row>
    <row r="205" spans="1:15" s="116" customFormat="1" ht="30" hidden="1" customHeight="1" x14ac:dyDescent="0.25">
      <c r="A205" s="111"/>
      <c r="B205" s="998"/>
      <c r="C205" s="179"/>
      <c r="D205" s="710"/>
      <c r="E205" s="710"/>
      <c r="F205" s="711"/>
      <c r="G205" s="712" t="s">
        <v>144</v>
      </c>
      <c r="H205" s="713">
        <f t="shared" ref="H205:N205" si="76">SUM(H206:H206)</f>
        <v>32028143.170000002</v>
      </c>
      <c r="I205" s="713">
        <f t="shared" si="76"/>
        <v>32028143.170000002</v>
      </c>
      <c r="J205" s="713">
        <f t="shared" si="76"/>
        <v>0</v>
      </c>
      <c r="K205" s="180">
        <f t="shared" si="76"/>
        <v>32028143.170000002</v>
      </c>
      <c r="L205" s="180">
        <f t="shared" si="76"/>
        <v>32028143.170000002</v>
      </c>
      <c r="M205" s="180">
        <f t="shared" si="76"/>
        <v>32028143.170000002</v>
      </c>
      <c r="N205" s="180">
        <f t="shared" si="76"/>
        <v>22569648.57</v>
      </c>
      <c r="O205" s="181">
        <f t="shared" si="49"/>
        <v>0.70468176847480979</v>
      </c>
    </row>
    <row r="206" spans="1:15" s="9" customFormat="1" ht="12.75" hidden="1" customHeight="1" x14ac:dyDescent="0.25">
      <c r="A206" s="61"/>
      <c r="B206" s="998"/>
      <c r="C206" s="148" t="s">
        <v>139</v>
      </c>
      <c r="D206" s="501" t="s">
        <v>145</v>
      </c>
      <c r="E206" s="501" t="s">
        <v>146</v>
      </c>
      <c r="F206" s="502" t="s">
        <v>21</v>
      </c>
      <c r="G206" s="647"/>
      <c r="H206" s="182">
        <v>32028143.170000002</v>
      </c>
      <c r="I206" s="182">
        <v>32028143.170000002</v>
      </c>
      <c r="J206" s="182"/>
      <c r="K206" s="705">
        <f>I206+J206</f>
        <v>32028143.170000002</v>
      </c>
      <c r="L206" s="182">
        <v>32028143.170000002</v>
      </c>
      <c r="M206" s="182">
        <v>32028143.170000002</v>
      </c>
      <c r="N206" s="149">
        <v>22569648.57</v>
      </c>
      <c r="O206" s="151">
        <f t="shared" si="49"/>
        <v>0.70468176847480979</v>
      </c>
    </row>
    <row r="207" spans="1:15" s="116" customFormat="1" ht="30" hidden="1" customHeight="1" x14ac:dyDescent="0.25">
      <c r="A207" s="111"/>
      <c r="B207" s="998"/>
      <c r="C207" s="179"/>
      <c r="D207" s="710"/>
      <c r="E207" s="710"/>
      <c r="F207" s="711"/>
      <c r="G207" s="712" t="s">
        <v>92</v>
      </c>
      <c r="H207" s="713">
        <f t="shared" ref="H207:N207" si="77">SUM(H208:H208)</f>
        <v>0</v>
      </c>
      <c r="I207" s="713">
        <f t="shared" si="77"/>
        <v>0</v>
      </c>
      <c r="J207" s="713">
        <f t="shared" si="77"/>
        <v>0</v>
      </c>
      <c r="K207" s="180">
        <f t="shared" si="77"/>
        <v>0</v>
      </c>
      <c r="L207" s="180">
        <f t="shared" si="77"/>
        <v>0</v>
      </c>
      <c r="M207" s="180">
        <f t="shared" si="77"/>
        <v>0</v>
      </c>
      <c r="N207" s="180">
        <f t="shared" si="77"/>
        <v>0</v>
      </c>
      <c r="O207" s="181" t="e">
        <f>N207/M207</f>
        <v>#DIV/0!</v>
      </c>
    </row>
    <row r="208" spans="1:15" s="9" customFormat="1" ht="12.75" hidden="1" customHeight="1" x14ac:dyDescent="0.25">
      <c r="A208" s="61"/>
      <c r="B208" s="998"/>
      <c r="C208" s="148" t="s">
        <v>139</v>
      </c>
      <c r="D208" s="501" t="s">
        <v>94</v>
      </c>
      <c r="E208" s="501" t="s">
        <v>147</v>
      </c>
      <c r="F208" s="502" t="s">
        <v>33</v>
      </c>
      <c r="G208" s="647"/>
      <c r="H208" s="182"/>
      <c r="I208" s="182"/>
      <c r="J208" s="182"/>
      <c r="K208" s="705">
        <f>I208+J208</f>
        <v>0</v>
      </c>
      <c r="L208" s="182"/>
      <c r="M208" s="182"/>
      <c r="N208" s="149"/>
      <c r="O208" s="151" t="e">
        <f>N208/M208</f>
        <v>#DIV/0!</v>
      </c>
    </row>
    <row r="209" spans="1:15" s="110" customFormat="1" ht="30" customHeight="1" x14ac:dyDescent="0.25">
      <c r="A209" s="175"/>
      <c r="B209" s="998"/>
      <c r="C209" s="176"/>
      <c r="D209" s="706"/>
      <c r="E209" s="706"/>
      <c r="F209" s="707"/>
      <c r="G209" s="708" t="s">
        <v>148</v>
      </c>
      <c r="H209" s="709">
        <f t="shared" ref="H209:N209" si="78">H210</f>
        <v>1064611.83</v>
      </c>
      <c r="I209" s="709">
        <f t="shared" si="78"/>
        <v>1064611.83</v>
      </c>
      <c r="J209" s="709">
        <f t="shared" si="78"/>
        <v>0</v>
      </c>
      <c r="K209" s="177">
        <f t="shared" si="78"/>
        <v>1064611.83</v>
      </c>
      <c r="L209" s="177">
        <f t="shared" si="78"/>
        <v>1064611.83</v>
      </c>
      <c r="M209" s="177">
        <f t="shared" si="78"/>
        <v>1064611.83</v>
      </c>
      <c r="N209" s="177">
        <f t="shared" si="78"/>
        <v>600114</v>
      </c>
      <c r="O209" s="178">
        <f t="shared" si="49"/>
        <v>0.56369277805225959</v>
      </c>
    </row>
    <row r="210" spans="1:15" s="116" customFormat="1" ht="30" customHeight="1" thickBot="1" x14ac:dyDescent="0.3">
      <c r="A210" s="111"/>
      <c r="B210" s="998"/>
      <c r="C210" s="179"/>
      <c r="D210" s="710"/>
      <c r="E210" s="710"/>
      <c r="F210" s="711"/>
      <c r="G210" s="712" t="s">
        <v>125</v>
      </c>
      <c r="H210" s="713">
        <f t="shared" ref="H210:N210" si="79">SUM(H211:H211)</f>
        <v>1064611.83</v>
      </c>
      <c r="I210" s="713">
        <f t="shared" si="79"/>
        <v>1064611.83</v>
      </c>
      <c r="J210" s="713">
        <f t="shared" si="79"/>
        <v>0</v>
      </c>
      <c r="K210" s="180">
        <f t="shared" si="79"/>
        <v>1064611.83</v>
      </c>
      <c r="L210" s="180">
        <f t="shared" si="79"/>
        <v>1064611.83</v>
      </c>
      <c r="M210" s="180">
        <f t="shared" si="79"/>
        <v>1064611.83</v>
      </c>
      <c r="N210" s="180">
        <f t="shared" si="79"/>
        <v>600114</v>
      </c>
      <c r="O210" s="181">
        <f t="shared" si="49"/>
        <v>0.56369277805225959</v>
      </c>
    </row>
    <row r="211" spans="1:15" s="9" customFormat="1" ht="12.75" hidden="1" customHeight="1" thickBot="1" x14ac:dyDescent="0.3">
      <c r="A211" s="61"/>
      <c r="B211" s="998"/>
      <c r="C211" s="148" t="s">
        <v>139</v>
      </c>
      <c r="D211" s="501" t="s">
        <v>24</v>
      </c>
      <c r="E211" s="501" t="s">
        <v>149</v>
      </c>
      <c r="F211" s="502" t="s">
        <v>33</v>
      </c>
      <c r="G211" s="647"/>
      <c r="H211" s="182">
        <v>1064611.83</v>
      </c>
      <c r="I211" s="182">
        <v>1064611.83</v>
      </c>
      <c r="J211" s="182"/>
      <c r="K211" s="705">
        <f>I211+J211</f>
        <v>1064611.83</v>
      </c>
      <c r="L211" s="149">
        <v>1064611.83</v>
      </c>
      <c r="M211" s="149">
        <v>1064611.83</v>
      </c>
      <c r="N211" s="149">
        <v>600114</v>
      </c>
      <c r="O211" s="151">
        <f t="shared" si="49"/>
        <v>0.56369277805225959</v>
      </c>
    </row>
    <row r="212" spans="1:15" s="20" customFormat="1" ht="30" customHeight="1" thickBot="1" x14ac:dyDescent="0.3">
      <c r="A212" s="91">
        <v>5</v>
      </c>
      <c r="B212" s="996" t="s">
        <v>554</v>
      </c>
      <c r="C212" s="185"/>
      <c r="D212" s="599"/>
      <c r="E212" s="599"/>
      <c r="F212" s="600"/>
      <c r="G212" s="601" t="s">
        <v>150</v>
      </c>
      <c r="H212" s="602">
        <f>H218+H255+H283+H324+H345+H362+H381+H386+H412</f>
        <v>5543997846.6000004</v>
      </c>
      <c r="I212" s="603">
        <f t="shared" ref="I212:N212" si="80">I218+I255+I283+I324+I345+I362+I381+I386+I412</f>
        <v>5834626324.5100012</v>
      </c>
      <c r="J212" s="603">
        <f t="shared" si="80"/>
        <v>0</v>
      </c>
      <c r="K212" s="604">
        <f t="shared" si="80"/>
        <v>5834626324.5100002</v>
      </c>
      <c r="L212" s="604">
        <f t="shared" si="80"/>
        <v>6081846386.5100012</v>
      </c>
      <c r="M212" s="604">
        <f t="shared" si="80"/>
        <v>5880855768.249999</v>
      </c>
      <c r="N212" s="604">
        <f t="shared" si="80"/>
        <v>4221586677.9399996</v>
      </c>
      <c r="O212" s="605">
        <f t="shared" si="49"/>
        <v>0.71785244262098979</v>
      </c>
    </row>
    <row r="213" spans="1:15" s="30" customFormat="1" ht="12.75" hidden="1" customHeight="1" x14ac:dyDescent="0.25">
      <c r="A213" s="39"/>
      <c r="B213" s="997"/>
      <c r="C213" s="136"/>
      <c r="D213" s="577"/>
      <c r="E213" s="577"/>
      <c r="F213" s="578"/>
      <c r="G213" s="579" t="s">
        <v>11</v>
      </c>
      <c r="H213" s="580"/>
      <c r="I213" s="581"/>
      <c r="J213" s="581"/>
      <c r="K213" s="606"/>
      <c r="L213" s="532">
        <f>L231+L239+L249+L265+L268+L273+L277+L290+L292+L294+L300+L304+L310+L313+L317+L326+L328+L333+L347+L349+L351+L353+L358+L360+L364+L366+L368+L370+L374+L376+L378+L388</f>
        <v>1635284444.6900001</v>
      </c>
      <c r="M213" s="532">
        <f>M231+M239+M249+M265+M268+M270+M273+M277+M290+M292+M294+M300+M304+M307+M310+M313+M317+M326+M328+M333+M347+M349+M351+M353+M358+M360+M364+M366+M368+M370+M374+M376+M378+M383+M388+M391+M394+M397+M400+M403+M406+M409+M414</f>
        <v>1637136920.0299997</v>
      </c>
      <c r="N213" s="532">
        <f>N231+N239+N249+N265+N268+N270+N273+N277+N290+N292+N294+N300+N304+N307+N310+N313+N317+N326+N328+N333+N347+N349+N351+N353+N358+N360+N364+N366+N368+N370+N374+N376+N378+N383+N388+N391+N394+N397+N400+N403+N406+N409+N414</f>
        <v>1215905989.6599998</v>
      </c>
      <c r="O213" s="582">
        <f t="shared" si="49"/>
        <v>0.74270268710189435</v>
      </c>
    </row>
    <row r="214" spans="1:15" s="30" customFormat="1" ht="12.75" hidden="1" customHeight="1" x14ac:dyDescent="0.25">
      <c r="A214" s="39"/>
      <c r="B214" s="997"/>
      <c r="C214" s="31"/>
      <c r="D214" s="583"/>
      <c r="E214" s="583"/>
      <c r="F214" s="584"/>
      <c r="G214" s="585" t="s">
        <v>12</v>
      </c>
      <c r="H214" s="586"/>
      <c r="I214" s="587"/>
      <c r="J214" s="587"/>
      <c r="K214" s="607"/>
      <c r="L214" s="533">
        <f>L237+L240+L250+L257+L258+L263+L274+L278+L281+L285+L286+L297+L301+L305+L311+L314+L318+L322+L334+L337+L340+L361+L389+L410</f>
        <v>3321344360.02</v>
      </c>
      <c r="M214" s="588">
        <f>M240+M250+M257+M258+M263+M271+M274+M278+M285+M286+M301+M305+M308+M311+M314+M318+M334+M361+M389+M392+M395+M398+M401+M404+M407+M410+M415</f>
        <v>3365591002.3499999</v>
      </c>
      <c r="N214" s="588">
        <f>N240+N250+N257+N258+N263+N271+N274+N278+N285+N286+N301+N305+N308+N311+N314+N318+N334+N361+N389+N392+N395+N398+N401+N404+N407+N410+N415</f>
        <v>2424009980.7200003</v>
      </c>
      <c r="O214" s="589">
        <f t="shared" si="49"/>
        <v>0.72023308210280235</v>
      </c>
    </row>
    <row r="215" spans="1:15" s="30" customFormat="1" ht="12.75" hidden="1" customHeight="1" x14ac:dyDescent="0.25">
      <c r="A215" s="39"/>
      <c r="B215" s="997"/>
      <c r="C215" s="31"/>
      <c r="D215" s="583"/>
      <c r="E215" s="583"/>
      <c r="F215" s="584"/>
      <c r="G215" s="585" t="s">
        <v>14</v>
      </c>
      <c r="H215" s="586"/>
      <c r="I215" s="587"/>
      <c r="J215" s="587"/>
      <c r="K215" s="607"/>
      <c r="L215" s="533">
        <f>L238+L241+L251+L275+L288+L298+L302+L323+L341+L390+L411</f>
        <v>877997519.79999995</v>
      </c>
      <c r="M215" s="590">
        <f>M241+M251+M288+M302</f>
        <v>877997519.79999995</v>
      </c>
      <c r="N215" s="590">
        <f>N241+N251+N288+N302</f>
        <v>581603879.55999994</v>
      </c>
      <c r="O215" s="591">
        <f t="shared" si="49"/>
        <v>0.6624208684467402</v>
      </c>
    </row>
    <row r="216" spans="1:15" s="30" customFormat="1" ht="12.75" hidden="1" customHeight="1" x14ac:dyDescent="0.25">
      <c r="A216" s="39"/>
      <c r="B216" s="997"/>
      <c r="C216" s="31"/>
      <c r="D216" s="583"/>
      <c r="E216" s="583"/>
      <c r="F216" s="584"/>
      <c r="G216" s="585" t="s">
        <v>308</v>
      </c>
      <c r="H216" s="586"/>
      <c r="I216" s="587"/>
      <c r="J216" s="587"/>
      <c r="K216" s="607"/>
      <c r="L216" s="533"/>
      <c r="M216" s="590">
        <f>M390+M393+M396+M399+M402+M405+M408</f>
        <v>130326.07</v>
      </c>
      <c r="N216" s="590">
        <f>N390+N393+N396+N399+N402+N405+N408</f>
        <v>66828</v>
      </c>
      <c r="O216" s="591"/>
    </row>
    <row r="217" spans="1:15" s="30" customFormat="1" ht="12.75" hidden="1" customHeight="1" x14ac:dyDescent="0.25">
      <c r="A217" s="39"/>
      <c r="B217" s="997"/>
      <c r="C217" s="31"/>
      <c r="D217" s="583"/>
      <c r="E217" s="583"/>
      <c r="F217" s="584"/>
      <c r="G217" s="585" t="s">
        <v>15</v>
      </c>
      <c r="H217" s="586"/>
      <c r="I217" s="587"/>
      <c r="J217" s="587"/>
      <c r="K217" s="607"/>
      <c r="L217" s="533">
        <f>L259+L266</f>
        <v>238724062</v>
      </c>
      <c r="M217" s="533">
        <f t="shared" ref="M217:N217" si="81">M259+M266</f>
        <v>0</v>
      </c>
      <c r="N217" s="533">
        <f t="shared" si="81"/>
        <v>0</v>
      </c>
      <c r="O217" s="589"/>
    </row>
    <row r="218" spans="1:15" s="50" customFormat="1" ht="30" customHeight="1" x14ac:dyDescent="0.25">
      <c r="A218" s="40"/>
      <c r="B218" s="997"/>
      <c r="C218" s="186"/>
      <c r="D218" s="714"/>
      <c r="E218" s="714"/>
      <c r="F218" s="715"/>
      <c r="G218" s="716" t="s">
        <v>151</v>
      </c>
      <c r="H218" s="717">
        <f t="shared" ref="H218:N218" si="82">H219+H230+H235+H242</f>
        <v>537285574.26999998</v>
      </c>
      <c r="I218" s="718">
        <f t="shared" si="82"/>
        <v>558552256.17000008</v>
      </c>
      <c r="J218" s="718">
        <f t="shared" si="82"/>
        <v>0</v>
      </c>
      <c r="K218" s="719">
        <f t="shared" si="82"/>
        <v>558552256.17000008</v>
      </c>
      <c r="L218" s="719">
        <f>L219+L230+L235+L242</f>
        <v>558552256.16999996</v>
      </c>
      <c r="M218" s="719">
        <f t="shared" si="82"/>
        <v>558552256.16999996</v>
      </c>
      <c r="N218" s="719">
        <f t="shared" si="82"/>
        <v>395808443.14000005</v>
      </c>
      <c r="O218" s="720">
        <f t="shared" si="49"/>
        <v>0.70863278908595528</v>
      </c>
    </row>
    <row r="219" spans="1:15" s="30" customFormat="1" ht="30" hidden="1" customHeight="1" x14ac:dyDescent="0.25">
      <c r="A219" s="39"/>
      <c r="B219" s="997"/>
      <c r="C219" s="187"/>
      <c r="D219" s="188"/>
      <c r="E219" s="188"/>
      <c r="F219" s="189"/>
      <c r="G219" s="190" t="s">
        <v>152</v>
      </c>
      <c r="H219" s="191">
        <f t="shared" ref="H219:N219" si="83">SUM(H220:H229)</f>
        <v>0</v>
      </c>
      <c r="I219" s="192">
        <f t="shared" si="83"/>
        <v>0</v>
      </c>
      <c r="J219" s="192">
        <f t="shared" si="83"/>
        <v>0</v>
      </c>
      <c r="K219" s="193">
        <f t="shared" si="83"/>
        <v>0</v>
      </c>
      <c r="L219" s="193">
        <f t="shared" si="83"/>
        <v>0</v>
      </c>
      <c r="M219" s="193">
        <f t="shared" si="83"/>
        <v>0</v>
      </c>
      <c r="N219" s="193">
        <f t="shared" si="83"/>
        <v>0</v>
      </c>
      <c r="O219" s="194" t="e">
        <f t="shared" si="49"/>
        <v>#DIV/0!</v>
      </c>
    </row>
    <row r="220" spans="1:15" s="201" customFormat="1" ht="12.75" hidden="1" customHeight="1" x14ac:dyDescent="0.25">
      <c r="A220" s="51"/>
      <c r="B220" s="997"/>
      <c r="C220" s="195" t="s">
        <v>153</v>
      </c>
      <c r="D220" s="196" t="s">
        <v>154</v>
      </c>
      <c r="E220" s="196" t="s">
        <v>155</v>
      </c>
      <c r="F220" s="197" t="s">
        <v>156</v>
      </c>
      <c r="G220" s="198"/>
      <c r="H220" s="199"/>
      <c r="I220" s="200"/>
      <c r="J220" s="200"/>
      <c r="K220" s="468">
        <f t="shared" ref="K220:K229" si="84">I220+J220</f>
        <v>0</v>
      </c>
      <c r="L220" s="64"/>
      <c r="M220" s="64"/>
      <c r="N220" s="64"/>
      <c r="O220" s="118" t="e">
        <f t="shared" si="49"/>
        <v>#DIV/0!</v>
      </c>
    </row>
    <row r="221" spans="1:15" s="201" customFormat="1" ht="12.75" hidden="1" customHeight="1" x14ac:dyDescent="0.25">
      <c r="A221" s="51"/>
      <c r="B221" s="997"/>
      <c r="C221" s="195" t="s">
        <v>153</v>
      </c>
      <c r="D221" s="196" t="s">
        <v>154</v>
      </c>
      <c r="E221" s="196" t="s">
        <v>157</v>
      </c>
      <c r="F221" s="197" t="s">
        <v>55</v>
      </c>
      <c r="G221" s="202"/>
      <c r="H221" s="199"/>
      <c r="I221" s="200"/>
      <c r="J221" s="200"/>
      <c r="K221" s="468">
        <f t="shared" si="84"/>
        <v>0</v>
      </c>
      <c r="L221" s="64"/>
      <c r="M221" s="64"/>
      <c r="N221" s="64"/>
      <c r="O221" s="118" t="e">
        <f t="shared" si="49"/>
        <v>#DIV/0!</v>
      </c>
    </row>
    <row r="222" spans="1:15" s="201" customFormat="1" ht="12.75" hidden="1" customHeight="1" x14ac:dyDescent="0.25">
      <c r="A222" s="51"/>
      <c r="B222" s="997"/>
      <c r="C222" s="195" t="s">
        <v>153</v>
      </c>
      <c r="D222" s="196" t="s">
        <v>154</v>
      </c>
      <c r="E222" s="196" t="s">
        <v>158</v>
      </c>
      <c r="F222" s="197" t="s">
        <v>55</v>
      </c>
      <c r="G222" s="202"/>
      <c r="H222" s="199"/>
      <c r="I222" s="200"/>
      <c r="J222" s="200"/>
      <c r="K222" s="468">
        <f t="shared" si="84"/>
        <v>0</v>
      </c>
      <c r="L222" s="64"/>
      <c r="M222" s="64"/>
      <c r="N222" s="64"/>
      <c r="O222" s="118" t="e">
        <f t="shared" si="49"/>
        <v>#DIV/0!</v>
      </c>
    </row>
    <row r="223" spans="1:15" s="201" customFormat="1" ht="12.75" hidden="1" customHeight="1" x14ac:dyDescent="0.25">
      <c r="A223" s="51"/>
      <c r="B223" s="997"/>
      <c r="C223" s="1045" t="s">
        <v>153</v>
      </c>
      <c r="D223" s="1048" t="s">
        <v>154</v>
      </c>
      <c r="E223" s="1048" t="s">
        <v>159</v>
      </c>
      <c r="F223" s="1051" t="s">
        <v>55</v>
      </c>
      <c r="G223" s="203"/>
      <c r="H223" s="979"/>
      <c r="I223" s="982"/>
      <c r="J223" s="982"/>
      <c r="K223" s="1017">
        <f t="shared" si="84"/>
        <v>0</v>
      </c>
      <c r="L223" s="64"/>
      <c r="M223" s="64"/>
      <c r="N223" s="64"/>
      <c r="O223" s="118" t="e">
        <f>N223/M223</f>
        <v>#DIV/0!</v>
      </c>
    </row>
    <row r="224" spans="1:15" s="201" customFormat="1" ht="12.75" hidden="1" customHeight="1" x14ac:dyDescent="0.25">
      <c r="A224" s="51"/>
      <c r="B224" s="997"/>
      <c r="C224" s="1046"/>
      <c r="D224" s="1049"/>
      <c r="E224" s="1049"/>
      <c r="F224" s="1052"/>
      <c r="G224" s="203" t="s">
        <v>12</v>
      </c>
      <c r="H224" s="980"/>
      <c r="I224" s="983"/>
      <c r="J224" s="983"/>
      <c r="K224" s="1018">
        <f t="shared" si="84"/>
        <v>0</v>
      </c>
      <c r="L224" s="64"/>
      <c r="M224" s="64"/>
      <c r="N224" s="64"/>
      <c r="O224" s="118" t="e">
        <f>N224/M224</f>
        <v>#DIV/0!</v>
      </c>
    </row>
    <row r="225" spans="1:15" s="201" customFormat="1" ht="12.75" hidden="1" customHeight="1" x14ac:dyDescent="0.25">
      <c r="A225" s="51"/>
      <c r="B225" s="997"/>
      <c r="C225" s="1054"/>
      <c r="D225" s="1055"/>
      <c r="E225" s="1055"/>
      <c r="F225" s="1056"/>
      <c r="G225" s="203" t="s">
        <v>14</v>
      </c>
      <c r="H225" s="989"/>
      <c r="I225" s="990"/>
      <c r="J225" s="990"/>
      <c r="K225" s="1019">
        <f t="shared" si="84"/>
        <v>0</v>
      </c>
      <c r="L225" s="64"/>
      <c r="M225" s="64"/>
      <c r="N225" s="64"/>
      <c r="O225" s="118" t="e">
        <f>N225/M225</f>
        <v>#DIV/0!</v>
      </c>
    </row>
    <row r="226" spans="1:15" s="201" customFormat="1" ht="12.75" hidden="1" customHeight="1" x14ac:dyDescent="0.25">
      <c r="A226" s="51"/>
      <c r="B226" s="997"/>
      <c r="C226" s="543" t="s">
        <v>153</v>
      </c>
      <c r="D226" s="549" t="s">
        <v>154</v>
      </c>
      <c r="E226" s="549" t="s">
        <v>160</v>
      </c>
      <c r="F226" s="550" t="s">
        <v>55</v>
      </c>
      <c r="G226" s="205"/>
      <c r="H226" s="552"/>
      <c r="I226" s="204"/>
      <c r="J226" s="204"/>
      <c r="K226" s="555">
        <f t="shared" si="84"/>
        <v>0</v>
      </c>
      <c r="L226" s="547"/>
      <c r="M226" s="547"/>
      <c r="N226" s="547"/>
      <c r="O226" s="206" t="e">
        <f>N226/M226</f>
        <v>#DIV/0!</v>
      </c>
    </row>
    <row r="227" spans="1:15" s="201" customFormat="1" ht="12.75" hidden="1" customHeight="1" x14ac:dyDescent="0.25">
      <c r="A227" s="51"/>
      <c r="B227" s="997"/>
      <c r="C227" s="195" t="s">
        <v>161</v>
      </c>
      <c r="D227" s="196" t="s">
        <v>154</v>
      </c>
      <c r="E227" s="196" t="s">
        <v>157</v>
      </c>
      <c r="F227" s="197" t="s">
        <v>55</v>
      </c>
      <c r="G227" s="203"/>
      <c r="H227" s="199"/>
      <c r="I227" s="200"/>
      <c r="J227" s="200"/>
      <c r="K227" s="468">
        <f t="shared" si="84"/>
        <v>0</v>
      </c>
      <c r="L227" s="64"/>
      <c r="M227" s="64"/>
      <c r="N227" s="64"/>
      <c r="O227" s="118" t="e">
        <f t="shared" si="49"/>
        <v>#DIV/0!</v>
      </c>
    </row>
    <row r="228" spans="1:15" s="201" customFormat="1" ht="12.75" hidden="1" customHeight="1" x14ac:dyDescent="0.25">
      <c r="A228" s="51"/>
      <c r="B228" s="997"/>
      <c r="C228" s="195"/>
      <c r="D228" s="196"/>
      <c r="E228" s="196"/>
      <c r="F228" s="197"/>
      <c r="G228" s="203" t="s">
        <v>12</v>
      </c>
      <c r="H228" s="199"/>
      <c r="I228" s="200"/>
      <c r="J228" s="200"/>
      <c r="K228" s="468">
        <f t="shared" si="84"/>
        <v>0</v>
      </c>
      <c r="L228" s="64"/>
      <c r="M228" s="64"/>
      <c r="N228" s="64"/>
      <c r="O228" s="118" t="e">
        <f t="shared" si="49"/>
        <v>#DIV/0!</v>
      </c>
    </row>
    <row r="229" spans="1:15" s="201" customFormat="1" ht="12.75" hidden="1" customHeight="1" x14ac:dyDescent="0.25">
      <c r="A229" s="51"/>
      <c r="B229" s="997"/>
      <c r="C229" s="543"/>
      <c r="D229" s="549"/>
      <c r="E229" s="549"/>
      <c r="F229" s="550"/>
      <c r="G229" s="203" t="s">
        <v>12</v>
      </c>
      <c r="H229" s="552"/>
      <c r="I229" s="204"/>
      <c r="J229" s="204"/>
      <c r="K229" s="555">
        <f t="shared" si="84"/>
        <v>0</v>
      </c>
      <c r="L229" s="547"/>
      <c r="M229" s="547"/>
      <c r="N229" s="547"/>
      <c r="O229" s="206" t="e">
        <f t="shared" si="49"/>
        <v>#DIV/0!</v>
      </c>
    </row>
    <row r="230" spans="1:15" s="30" customFormat="1" ht="30.75" customHeight="1" x14ac:dyDescent="0.25">
      <c r="A230" s="39"/>
      <c r="B230" s="997"/>
      <c r="C230" s="207"/>
      <c r="D230" s="208"/>
      <c r="E230" s="208"/>
      <c r="F230" s="209"/>
      <c r="G230" s="190" t="s">
        <v>588</v>
      </c>
      <c r="H230" s="210">
        <f t="shared" ref="H230:N230" si="85">SUM(H231:H234)</f>
        <v>0</v>
      </c>
      <c r="I230" s="211">
        <f t="shared" si="85"/>
        <v>2663132.81</v>
      </c>
      <c r="J230" s="211">
        <f t="shared" si="85"/>
        <v>0</v>
      </c>
      <c r="K230" s="212">
        <f t="shared" si="85"/>
        <v>2663132.81</v>
      </c>
      <c r="L230" s="212">
        <f t="shared" si="85"/>
        <v>2663132.81</v>
      </c>
      <c r="M230" s="212">
        <f t="shared" si="85"/>
        <v>2663132.81</v>
      </c>
      <c r="N230" s="212">
        <f t="shared" si="85"/>
        <v>970537.6</v>
      </c>
      <c r="O230" s="213">
        <f t="shared" si="49"/>
        <v>0.36443454729544633</v>
      </c>
    </row>
    <row r="231" spans="1:15" s="201" customFormat="1" ht="12.75" hidden="1" customHeight="1" x14ac:dyDescent="0.25">
      <c r="A231" s="51"/>
      <c r="B231" s="997"/>
      <c r="C231" s="195" t="s">
        <v>153</v>
      </c>
      <c r="D231" s="196" t="s">
        <v>162</v>
      </c>
      <c r="E231" s="196" t="s">
        <v>163</v>
      </c>
      <c r="F231" s="197" t="s">
        <v>55</v>
      </c>
      <c r="G231" s="198"/>
      <c r="H231" s="199"/>
      <c r="I231" s="200">
        <v>2663132.81</v>
      </c>
      <c r="J231" s="200"/>
      <c r="K231" s="468">
        <f>I231+J231</f>
        <v>2663132.81</v>
      </c>
      <c r="L231" s="64">
        <v>2663132.81</v>
      </c>
      <c r="M231" s="214">
        <v>2663132.81</v>
      </c>
      <c r="N231" s="64">
        <v>970537.6</v>
      </c>
      <c r="O231" s="118">
        <f t="shared" si="49"/>
        <v>0.36443454729544633</v>
      </c>
    </row>
    <row r="232" spans="1:15" s="201" customFormat="1" ht="12.75" hidden="1" customHeight="1" x14ac:dyDescent="0.25">
      <c r="A232" s="51"/>
      <c r="B232" s="997"/>
      <c r="C232" s="195" t="s">
        <v>153</v>
      </c>
      <c r="D232" s="196" t="s">
        <v>162</v>
      </c>
      <c r="E232" s="196" t="s">
        <v>164</v>
      </c>
      <c r="F232" s="197" t="s">
        <v>55</v>
      </c>
      <c r="G232" s="198"/>
      <c r="H232" s="199"/>
      <c r="I232" s="200"/>
      <c r="J232" s="200"/>
      <c r="K232" s="468">
        <f>I232+J232</f>
        <v>0</v>
      </c>
      <c r="L232" s="64"/>
      <c r="M232" s="64"/>
      <c r="N232" s="64"/>
      <c r="O232" s="118" t="e">
        <f>N232/M232</f>
        <v>#DIV/0!</v>
      </c>
    </row>
    <row r="233" spans="1:15" s="201" customFormat="1" ht="12.75" hidden="1" customHeight="1" x14ac:dyDescent="0.25">
      <c r="A233" s="51"/>
      <c r="B233" s="997"/>
      <c r="C233" s="195"/>
      <c r="D233" s="196"/>
      <c r="E233" s="196"/>
      <c r="F233" s="197"/>
      <c r="G233" s="202"/>
      <c r="H233" s="199"/>
      <c r="I233" s="200"/>
      <c r="J233" s="200"/>
      <c r="K233" s="468">
        <f>I233+J233</f>
        <v>0</v>
      </c>
      <c r="L233" s="64"/>
      <c r="M233" s="64"/>
      <c r="N233" s="64"/>
      <c r="O233" s="118" t="e">
        <f t="shared" si="49"/>
        <v>#DIV/0!</v>
      </c>
    </row>
    <row r="234" spans="1:15" s="201" customFormat="1" ht="12.75" hidden="1" customHeight="1" x14ac:dyDescent="0.25">
      <c r="A234" s="51"/>
      <c r="B234" s="997"/>
      <c r="C234" s="195"/>
      <c r="D234" s="196"/>
      <c r="E234" s="196"/>
      <c r="F234" s="197"/>
      <c r="G234" s="202"/>
      <c r="H234" s="199"/>
      <c r="I234" s="200"/>
      <c r="J234" s="200"/>
      <c r="K234" s="468">
        <f>I234+J234</f>
        <v>0</v>
      </c>
      <c r="L234" s="64"/>
      <c r="M234" s="64"/>
      <c r="N234" s="64"/>
      <c r="O234" s="118" t="e">
        <f t="shared" si="49"/>
        <v>#DIV/0!</v>
      </c>
    </row>
    <row r="235" spans="1:15" s="30" customFormat="1" ht="15" customHeight="1" x14ac:dyDescent="0.25">
      <c r="A235" s="39"/>
      <c r="B235" s="997"/>
      <c r="C235" s="207"/>
      <c r="D235" s="208"/>
      <c r="E235" s="208"/>
      <c r="F235" s="209"/>
      <c r="G235" s="190" t="s">
        <v>518</v>
      </c>
      <c r="H235" s="210">
        <f t="shared" ref="H235:N235" si="86">SUM(H236:H241)</f>
        <v>416924132.63</v>
      </c>
      <c r="I235" s="211">
        <f t="shared" si="86"/>
        <v>416924132.63</v>
      </c>
      <c r="J235" s="211">
        <f t="shared" si="86"/>
        <v>0</v>
      </c>
      <c r="K235" s="212">
        <f t="shared" si="86"/>
        <v>416924132.63</v>
      </c>
      <c r="L235" s="212">
        <f t="shared" si="86"/>
        <v>416924132.63</v>
      </c>
      <c r="M235" s="212">
        <f t="shared" si="86"/>
        <v>416924132.63</v>
      </c>
      <c r="N235" s="212">
        <f t="shared" si="86"/>
        <v>295822668.40000004</v>
      </c>
      <c r="O235" s="213">
        <f t="shared" si="49"/>
        <v>0.70953596889179915</v>
      </c>
    </row>
    <row r="236" spans="1:15" s="201" customFormat="1" ht="12.75" hidden="1" customHeight="1" x14ac:dyDescent="0.25">
      <c r="A236" s="51"/>
      <c r="B236" s="997"/>
      <c r="C236" s="1045" t="s">
        <v>165</v>
      </c>
      <c r="D236" s="1048" t="s">
        <v>162</v>
      </c>
      <c r="E236" s="1048" t="s">
        <v>166</v>
      </c>
      <c r="F236" s="1051" t="s">
        <v>55</v>
      </c>
      <c r="G236" s="215"/>
      <c r="H236" s="979"/>
      <c r="I236" s="982"/>
      <c r="J236" s="982"/>
      <c r="K236" s="1017">
        <f t="shared" ref="K236:K241" si="87">I236+J236</f>
        <v>0</v>
      </c>
      <c r="L236" s="548"/>
      <c r="M236" s="548"/>
      <c r="N236" s="548"/>
      <c r="O236" s="121" t="e">
        <f t="shared" si="49"/>
        <v>#DIV/0!</v>
      </c>
    </row>
    <row r="237" spans="1:15" s="201" customFormat="1" ht="12.75" hidden="1" customHeight="1" x14ac:dyDescent="0.25">
      <c r="A237" s="51"/>
      <c r="B237" s="997"/>
      <c r="C237" s="1046"/>
      <c r="D237" s="1049"/>
      <c r="E237" s="1049"/>
      <c r="F237" s="1052"/>
      <c r="G237" s="203" t="s">
        <v>12</v>
      </c>
      <c r="H237" s="980"/>
      <c r="I237" s="983"/>
      <c r="J237" s="983"/>
      <c r="K237" s="1018">
        <f t="shared" si="87"/>
        <v>0</v>
      </c>
      <c r="L237" s="548"/>
      <c r="M237" s="548"/>
      <c r="N237" s="548"/>
      <c r="O237" s="121" t="e">
        <f t="shared" si="49"/>
        <v>#DIV/0!</v>
      </c>
    </row>
    <row r="238" spans="1:15" s="201" customFormat="1" ht="12.75" hidden="1" customHeight="1" x14ac:dyDescent="0.25">
      <c r="A238" s="51"/>
      <c r="B238" s="997"/>
      <c r="C238" s="1046"/>
      <c r="D238" s="1049"/>
      <c r="E238" s="1049"/>
      <c r="F238" s="1052"/>
      <c r="G238" s="203" t="s">
        <v>14</v>
      </c>
      <c r="H238" s="989"/>
      <c r="I238" s="990"/>
      <c r="J238" s="990"/>
      <c r="K238" s="1018">
        <f t="shared" si="87"/>
        <v>0</v>
      </c>
      <c r="L238" s="64"/>
      <c r="M238" s="64"/>
      <c r="N238" s="64"/>
      <c r="O238" s="118" t="e">
        <f t="shared" si="49"/>
        <v>#DIV/0!</v>
      </c>
    </row>
    <row r="239" spans="1:15" s="201" customFormat="1" ht="12.75" hidden="1" customHeight="1" x14ac:dyDescent="0.25">
      <c r="A239" s="51"/>
      <c r="B239" s="997"/>
      <c r="C239" s="1045" t="s">
        <v>153</v>
      </c>
      <c r="D239" s="1048" t="s">
        <v>162</v>
      </c>
      <c r="E239" s="1048" t="s">
        <v>166</v>
      </c>
      <c r="F239" s="1051" t="s">
        <v>55</v>
      </c>
      <c r="G239" s="215"/>
      <c r="H239" s="979">
        <v>416924132.63</v>
      </c>
      <c r="I239" s="982">
        <v>416924132.63</v>
      </c>
      <c r="J239" s="982"/>
      <c r="K239" s="1017">
        <f t="shared" si="87"/>
        <v>416924132.63</v>
      </c>
      <c r="L239" s="548">
        <v>4169241.33</v>
      </c>
      <c r="M239" s="548">
        <v>4169241.33</v>
      </c>
      <c r="N239" s="548">
        <v>2958226.69</v>
      </c>
      <c r="O239" s="121">
        <f t="shared" si="49"/>
        <v>0.70953596970123101</v>
      </c>
    </row>
    <row r="240" spans="1:15" s="201" customFormat="1" ht="12.75" hidden="1" customHeight="1" x14ac:dyDescent="0.25">
      <c r="A240" s="51"/>
      <c r="B240" s="997"/>
      <c r="C240" s="1046"/>
      <c r="D240" s="1049"/>
      <c r="E240" s="1049"/>
      <c r="F240" s="1052"/>
      <c r="G240" s="203" t="s">
        <v>12</v>
      </c>
      <c r="H240" s="980"/>
      <c r="I240" s="983"/>
      <c r="J240" s="983"/>
      <c r="K240" s="1018">
        <f t="shared" si="87"/>
        <v>0</v>
      </c>
      <c r="L240" s="548">
        <v>33020391.300000001</v>
      </c>
      <c r="M240" s="548">
        <v>33020391.300000001</v>
      </c>
      <c r="N240" s="548">
        <v>23429155.350000001</v>
      </c>
      <c r="O240" s="121">
        <f t="shared" si="49"/>
        <v>0.70953596936932728</v>
      </c>
    </row>
    <row r="241" spans="1:15" s="201" customFormat="1" ht="12.75" hidden="1" customHeight="1" x14ac:dyDescent="0.25">
      <c r="A241" s="51"/>
      <c r="B241" s="997"/>
      <c r="C241" s="1046"/>
      <c r="D241" s="1049"/>
      <c r="E241" s="1049"/>
      <c r="F241" s="1052"/>
      <c r="G241" s="203" t="s">
        <v>14</v>
      </c>
      <c r="H241" s="989"/>
      <c r="I241" s="990"/>
      <c r="J241" s="990"/>
      <c r="K241" s="1018">
        <f t="shared" si="87"/>
        <v>0</v>
      </c>
      <c r="L241" s="64">
        <v>379734500</v>
      </c>
      <c r="M241" s="64">
        <v>379734500</v>
      </c>
      <c r="N241" s="64">
        <v>269435286.36000001</v>
      </c>
      <c r="O241" s="118">
        <f t="shared" si="49"/>
        <v>0.70953596884138792</v>
      </c>
    </row>
    <row r="242" spans="1:15" s="30" customFormat="1" ht="15" customHeight="1" x14ac:dyDescent="0.25">
      <c r="A242" s="39"/>
      <c r="B242" s="997"/>
      <c r="C242" s="207"/>
      <c r="D242" s="208"/>
      <c r="E242" s="208"/>
      <c r="F242" s="209"/>
      <c r="G242" s="190" t="s">
        <v>519</v>
      </c>
      <c r="H242" s="210">
        <f>SUM(H246:H254)</f>
        <v>120361441.64</v>
      </c>
      <c r="I242" s="211">
        <f>SUM(I243:I252)</f>
        <v>138964990.73000002</v>
      </c>
      <c r="J242" s="211">
        <f>SUM(J243:J252)</f>
        <v>0</v>
      </c>
      <c r="K242" s="212">
        <f>SUM(K243:K252)</f>
        <v>138964990.73000002</v>
      </c>
      <c r="L242" s="212">
        <f>SUM(L243:L254)</f>
        <v>138964990.72999999</v>
      </c>
      <c r="M242" s="212">
        <f>SUM(M243:M254)</f>
        <v>138964990.72999999</v>
      </c>
      <c r="N242" s="212">
        <f>SUM(N243:N254)</f>
        <v>99015237.140000001</v>
      </c>
      <c r="O242" s="213">
        <f t="shared" si="49"/>
        <v>0.71251929439106154</v>
      </c>
    </row>
    <row r="243" spans="1:15" s="201" customFormat="1" ht="12.75" hidden="1" customHeight="1" x14ac:dyDescent="0.25">
      <c r="A243" s="51"/>
      <c r="B243" s="997"/>
      <c r="C243" s="1045" t="s">
        <v>153</v>
      </c>
      <c r="D243" s="1048" t="s">
        <v>154</v>
      </c>
      <c r="E243" s="1048" t="s">
        <v>167</v>
      </c>
      <c r="F243" s="1051" t="s">
        <v>55</v>
      </c>
      <c r="G243" s="203"/>
      <c r="H243" s="979"/>
      <c r="I243" s="982"/>
      <c r="J243" s="982"/>
      <c r="K243" s="1017">
        <f t="shared" ref="K243:K252" si="88">I243+J243</f>
        <v>0</v>
      </c>
      <c r="L243" s="64"/>
      <c r="M243" s="548"/>
      <c r="N243" s="216"/>
      <c r="O243" s="121" t="e">
        <f t="shared" si="49"/>
        <v>#DIV/0!</v>
      </c>
    </row>
    <row r="244" spans="1:15" s="201" customFormat="1" ht="12.75" hidden="1" customHeight="1" x14ac:dyDescent="0.25">
      <c r="A244" s="51"/>
      <c r="B244" s="997"/>
      <c r="C244" s="1046"/>
      <c r="D244" s="1049"/>
      <c r="E244" s="1049"/>
      <c r="F244" s="1052"/>
      <c r="G244" s="203" t="s">
        <v>12</v>
      </c>
      <c r="H244" s="980"/>
      <c r="I244" s="983"/>
      <c r="J244" s="983"/>
      <c r="K244" s="1018">
        <f t="shared" si="88"/>
        <v>0</v>
      </c>
      <c r="L244" s="64"/>
      <c r="M244" s="64"/>
      <c r="N244" s="214"/>
      <c r="O244" s="118" t="e">
        <f t="shared" si="49"/>
        <v>#DIV/0!</v>
      </c>
    </row>
    <row r="245" spans="1:15" s="201" customFormat="1" ht="12.75" hidden="1" customHeight="1" x14ac:dyDescent="0.25">
      <c r="A245" s="51"/>
      <c r="B245" s="997"/>
      <c r="C245" s="1046"/>
      <c r="D245" s="1049"/>
      <c r="E245" s="1049"/>
      <c r="F245" s="1052"/>
      <c r="G245" s="203" t="s">
        <v>14</v>
      </c>
      <c r="H245" s="989"/>
      <c r="I245" s="990"/>
      <c r="J245" s="990"/>
      <c r="K245" s="1018">
        <f t="shared" si="88"/>
        <v>0</v>
      </c>
      <c r="L245" s="64"/>
      <c r="M245" s="64"/>
      <c r="N245" s="64"/>
      <c r="O245" s="118" t="e">
        <f t="shared" si="49"/>
        <v>#DIV/0!</v>
      </c>
    </row>
    <row r="246" spans="1:15" s="201" customFormat="1" ht="12.75" hidden="1" customHeight="1" x14ac:dyDescent="0.25">
      <c r="A246" s="51"/>
      <c r="B246" s="997"/>
      <c r="C246" s="1045" t="s">
        <v>153</v>
      </c>
      <c r="D246" s="1048" t="s">
        <v>154</v>
      </c>
      <c r="E246" s="1048" t="s">
        <v>168</v>
      </c>
      <c r="F246" s="1051" t="s">
        <v>55</v>
      </c>
      <c r="G246" s="203"/>
      <c r="H246" s="979"/>
      <c r="I246" s="982"/>
      <c r="J246" s="982"/>
      <c r="K246" s="1017">
        <f t="shared" si="88"/>
        <v>0</v>
      </c>
      <c r="L246" s="64"/>
      <c r="M246" s="217"/>
      <c r="N246" s="217"/>
      <c r="O246" s="121" t="e">
        <f t="shared" si="49"/>
        <v>#DIV/0!</v>
      </c>
    </row>
    <row r="247" spans="1:15" s="201" customFormat="1" ht="12.75" hidden="1" customHeight="1" x14ac:dyDescent="0.25">
      <c r="A247" s="51"/>
      <c r="B247" s="997"/>
      <c r="C247" s="1046"/>
      <c r="D247" s="1049"/>
      <c r="E247" s="1049"/>
      <c r="F247" s="1052"/>
      <c r="G247" s="203" t="s">
        <v>12</v>
      </c>
      <c r="H247" s="980"/>
      <c r="I247" s="983"/>
      <c r="J247" s="983"/>
      <c r="K247" s="1018">
        <f t="shared" si="88"/>
        <v>0</v>
      </c>
      <c r="L247" s="64"/>
      <c r="M247" s="218"/>
      <c r="N247" s="218"/>
      <c r="O247" s="118" t="e">
        <f t="shared" si="49"/>
        <v>#DIV/0!</v>
      </c>
    </row>
    <row r="248" spans="1:15" s="201" customFormat="1" ht="12.75" hidden="1" customHeight="1" x14ac:dyDescent="0.25">
      <c r="A248" s="51"/>
      <c r="B248" s="997"/>
      <c r="C248" s="1046"/>
      <c r="D248" s="1049"/>
      <c r="E248" s="1049"/>
      <c r="F248" s="1052"/>
      <c r="G248" s="203" t="s">
        <v>14</v>
      </c>
      <c r="H248" s="989"/>
      <c r="I248" s="990"/>
      <c r="J248" s="990"/>
      <c r="K248" s="1018">
        <f t="shared" si="88"/>
        <v>0</v>
      </c>
      <c r="L248" s="64"/>
      <c r="M248" s="218"/>
      <c r="N248" s="218"/>
      <c r="O248" s="118" t="e">
        <f t="shared" si="49"/>
        <v>#DIV/0!</v>
      </c>
    </row>
    <row r="249" spans="1:15" s="201" customFormat="1" ht="12.75" hidden="1" customHeight="1" x14ac:dyDescent="0.25">
      <c r="A249" s="51"/>
      <c r="B249" s="997"/>
      <c r="C249" s="1045" t="s">
        <v>153</v>
      </c>
      <c r="D249" s="1048" t="s">
        <v>154</v>
      </c>
      <c r="E249" s="1048" t="s">
        <v>169</v>
      </c>
      <c r="F249" s="1051" t="s">
        <v>55</v>
      </c>
      <c r="G249" s="203"/>
      <c r="H249" s="979">
        <v>120361441.64</v>
      </c>
      <c r="I249" s="982">
        <v>138964990.73000002</v>
      </c>
      <c r="J249" s="982"/>
      <c r="K249" s="1017">
        <f t="shared" si="88"/>
        <v>138964990.73000002</v>
      </c>
      <c r="L249" s="548">
        <v>6948249.54</v>
      </c>
      <c r="M249" s="120">
        <v>6948249.54</v>
      </c>
      <c r="N249" s="64">
        <v>4950761.84</v>
      </c>
      <c r="O249" s="118">
        <f t="shared" si="49"/>
        <v>0.71251929158548899</v>
      </c>
    </row>
    <row r="250" spans="1:15" s="201" customFormat="1" ht="12.75" hidden="1" customHeight="1" x14ac:dyDescent="0.25">
      <c r="A250" s="51"/>
      <c r="B250" s="997"/>
      <c r="C250" s="1046"/>
      <c r="D250" s="1049"/>
      <c r="E250" s="1049"/>
      <c r="F250" s="1052"/>
      <c r="G250" s="203" t="s">
        <v>12</v>
      </c>
      <c r="H250" s="980"/>
      <c r="I250" s="983">
        <v>0</v>
      </c>
      <c r="J250" s="983"/>
      <c r="K250" s="1018">
        <f t="shared" si="88"/>
        <v>0</v>
      </c>
      <c r="L250" s="548">
        <v>10561341.189999999</v>
      </c>
      <c r="M250" s="218">
        <v>10561341.190000001</v>
      </c>
      <c r="N250" s="120">
        <v>7525158.0300000003</v>
      </c>
      <c r="O250" s="121">
        <f t="shared" si="49"/>
        <v>0.71251916727443587</v>
      </c>
    </row>
    <row r="251" spans="1:15" s="201" customFormat="1" ht="12.75" hidden="1" customHeight="1" x14ac:dyDescent="0.25">
      <c r="A251" s="51"/>
      <c r="B251" s="997"/>
      <c r="C251" s="1046"/>
      <c r="D251" s="1049"/>
      <c r="E251" s="1049"/>
      <c r="F251" s="1052"/>
      <c r="G251" s="203" t="s">
        <v>14</v>
      </c>
      <c r="H251" s="989"/>
      <c r="I251" s="990">
        <v>0</v>
      </c>
      <c r="J251" s="990"/>
      <c r="K251" s="1018">
        <f t="shared" si="88"/>
        <v>0</v>
      </c>
      <c r="L251" s="64">
        <v>121455400</v>
      </c>
      <c r="M251" s="218">
        <v>121455400</v>
      </c>
      <c r="N251" s="119">
        <v>86539317.269999996</v>
      </c>
      <c r="O251" s="219">
        <f t="shared" ref="O251:O314" si="89">N251/M251</f>
        <v>0.71251930560518506</v>
      </c>
    </row>
    <row r="252" spans="1:15" s="201" customFormat="1" ht="12.75" hidden="1" customHeight="1" x14ac:dyDescent="0.25">
      <c r="A252" s="51"/>
      <c r="B252" s="997"/>
      <c r="C252" s="1045" t="s">
        <v>153</v>
      </c>
      <c r="D252" s="1048" t="s">
        <v>154</v>
      </c>
      <c r="E252" s="1048" t="s">
        <v>170</v>
      </c>
      <c r="F252" s="1051" t="s">
        <v>55</v>
      </c>
      <c r="G252" s="203"/>
      <c r="H252" s="979"/>
      <c r="I252" s="982"/>
      <c r="J252" s="982"/>
      <c r="K252" s="1017">
        <f t="shared" si="88"/>
        <v>0</v>
      </c>
      <c r="L252" s="119"/>
      <c r="M252" s="119"/>
      <c r="N252" s="119"/>
      <c r="O252" s="118" t="e">
        <f t="shared" si="89"/>
        <v>#DIV/0!</v>
      </c>
    </row>
    <row r="253" spans="1:15" s="201" customFormat="1" ht="12.75" hidden="1" customHeight="1" x14ac:dyDescent="0.25">
      <c r="A253" s="51"/>
      <c r="B253" s="997"/>
      <c r="C253" s="1046"/>
      <c r="D253" s="1049"/>
      <c r="E253" s="1049"/>
      <c r="F253" s="1052"/>
      <c r="G253" s="203"/>
      <c r="H253" s="980"/>
      <c r="I253" s="983"/>
      <c r="J253" s="983"/>
      <c r="K253" s="1018"/>
      <c r="L253" s="64"/>
      <c r="M253" s="120"/>
      <c r="N253" s="120"/>
      <c r="O253" s="121" t="e">
        <f t="shared" si="89"/>
        <v>#DIV/0!</v>
      </c>
    </row>
    <row r="254" spans="1:15" s="201" customFormat="1" ht="12.75" hidden="1" customHeight="1" x14ac:dyDescent="0.25">
      <c r="A254" s="51"/>
      <c r="B254" s="997"/>
      <c r="C254" s="1047"/>
      <c r="D254" s="1050"/>
      <c r="E254" s="1050"/>
      <c r="F254" s="1053"/>
      <c r="G254" s="203"/>
      <c r="H254" s="989"/>
      <c r="I254" s="990"/>
      <c r="J254" s="990"/>
      <c r="K254" s="1019">
        <f>I254+J254</f>
        <v>0</v>
      </c>
      <c r="L254" s="547"/>
      <c r="M254" s="120"/>
      <c r="N254" s="120"/>
      <c r="O254" s="121" t="e">
        <f t="shared" si="89"/>
        <v>#DIV/0!</v>
      </c>
    </row>
    <row r="255" spans="1:15" s="110" customFormat="1" ht="30" customHeight="1" x14ac:dyDescent="0.25">
      <c r="A255" s="40"/>
      <c r="B255" s="998"/>
      <c r="C255" s="220"/>
      <c r="D255" s="721"/>
      <c r="E255" s="721"/>
      <c r="F255" s="722"/>
      <c r="G255" s="723" t="s">
        <v>175</v>
      </c>
      <c r="H255" s="724">
        <f t="shared" ref="H255:N255" si="90">H256+H260+H262+H264+H267+H269+H272+H276+H279</f>
        <v>1986650962.25</v>
      </c>
      <c r="I255" s="725">
        <f t="shared" si="90"/>
        <v>2183052939.9100003</v>
      </c>
      <c r="J255" s="725">
        <f t="shared" si="90"/>
        <v>7033820</v>
      </c>
      <c r="K255" s="221">
        <f t="shared" si="90"/>
        <v>2190086759.9099998</v>
      </c>
      <c r="L255" s="221">
        <f t="shared" si="90"/>
        <v>2421777001.9100003</v>
      </c>
      <c r="M255" s="221">
        <f t="shared" si="90"/>
        <v>2199219686.96</v>
      </c>
      <c r="N255" s="221">
        <f t="shared" si="90"/>
        <v>1695763166.5600002</v>
      </c>
      <c r="O255" s="222">
        <f t="shared" si="89"/>
        <v>0.77107493017401452</v>
      </c>
    </row>
    <row r="256" spans="1:15" s="116" customFormat="1" ht="27" customHeight="1" x14ac:dyDescent="0.25">
      <c r="A256" s="111"/>
      <c r="B256" s="998"/>
      <c r="C256" s="223"/>
      <c r="D256" s="726"/>
      <c r="E256" s="726"/>
      <c r="F256" s="727"/>
      <c r="G256" s="224" t="s">
        <v>176</v>
      </c>
      <c r="H256" s="728">
        <f t="shared" ref="H256:N256" si="91">SUM(H257:H259)</f>
        <v>1417474864</v>
      </c>
      <c r="I256" s="729">
        <f t="shared" si="91"/>
        <v>1502994830</v>
      </c>
      <c r="J256" s="729">
        <f t="shared" si="91"/>
        <v>0</v>
      </c>
      <c r="K256" s="225">
        <f t="shared" si="91"/>
        <v>1502994830</v>
      </c>
      <c r="L256" s="225">
        <f t="shared" si="91"/>
        <v>1502994830</v>
      </c>
      <c r="M256" s="225">
        <f t="shared" si="91"/>
        <v>1502994830</v>
      </c>
      <c r="N256" s="225">
        <f t="shared" si="91"/>
        <v>1170666735.01</v>
      </c>
      <c r="O256" s="226">
        <f t="shared" si="89"/>
        <v>0.77888939578720973</v>
      </c>
    </row>
    <row r="257" spans="1:15" s="9" customFormat="1" ht="12.75" hidden="1" customHeight="1" x14ac:dyDescent="0.25">
      <c r="A257" s="61"/>
      <c r="B257" s="998"/>
      <c r="C257" s="148" t="s">
        <v>165</v>
      </c>
      <c r="D257" s="501" t="s">
        <v>154</v>
      </c>
      <c r="E257" s="501" t="s">
        <v>177</v>
      </c>
      <c r="F257" s="502" t="s">
        <v>21</v>
      </c>
      <c r="G257" s="203" t="s">
        <v>12</v>
      </c>
      <c r="H257" s="199">
        <v>1416828664</v>
      </c>
      <c r="I257" s="200">
        <v>1502348630</v>
      </c>
      <c r="J257" s="200"/>
      <c r="K257" s="468">
        <f>I257+J257</f>
        <v>1502348630</v>
      </c>
      <c r="L257" s="119">
        <v>1502348630</v>
      </c>
      <c r="M257" s="64">
        <v>1502348630</v>
      </c>
      <c r="N257" s="64">
        <v>1170205064.4000001</v>
      </c>
      <c r="O257" s="118">
        <f t="shared" si="89"/>
        <v>0.77891711752684201</v>
      </c>
    </row>
    <row r="258" spans="1:15" s="9" customFormat="1" ht="12.75" hidden="1" customHeight="1" x14ac:dyDescent="0.25">
      <c r="A258" s="61"/>
      <c r="B258" s="998"/>
      <c r="C258" s="148" t="s">
        <v>165</v>
      </c>
      <c r="D258" s="501" t="s">
        <v>154</v>
      </c>
      <c r="E258" s="501" t="s">
        <v>178</v>
      </c>
      <c r="F258" s="502" t="s">
        <v>21</v>
      </c>
      <c r="G258" s="227" t="s">
        <v>12</v>
      </c>
      <c r="H258" s="199">
        <v>646200</v>
      </c>
      <c r="I258" s="200">
        <v>646200</v>
      </c>
      <c r="J258" s="200"/>
      <c r="K258" s="468">
        <f>I258+J258</f>
        <v>646200</v>
      </c>
      <c r="L258" s="120">
        <v>646200</v>
      </c>
      <c r="M258" s="64">
        <v>646200</v>
      </c>
      <c r="N258" s="64">
        <v>461670.61</v>
      </c>
      <c r="O258" s="118">
        <f t="shared" si="89"/>
        <v>0.71443919839059111</v>
      </c>
    </row>
    <row r="259" spans="1:15" s="122" customFormat="1" ht="12.75" hidden="1" customHeight="1" x14ac:dyDescent="0.25">
      <c r="A259" s="61"/>
      <c r="B259" s="998"/>
      <c r="C259" s="148"/>
      <c r="D259" s="501"/>
      <c r="E259" s="501"/>
      <c r="F259" s="502"/>
      <c r="G259" s="229" t="s">
        <v>15</v>
      </c>
      <c r="H259" s="199"/>
      <c r="I259" s="200"/>
      <c r="J259" s="200"/>
      <c r="K259" s="468">
        <f>I259+J259</f>
        <v>0</v>
      </c>
      <c r="L259" s="64"/>
      <c r="M259" s="64"/>
      <c r="N259" s="64"/>
      <c r="O259" s="118" t="e">
        <f t="shared" si="89"/>
        <v>#DIV/0!</v>
      </c>
    </row>
    <row r="260" spans="1:15" s="116" customFormat="1" ht="45" hidden="1" customHeight="1" x14ac:dyDescent="0.25">
      <c r="A260" s="111"/>
      <c r="B260" s="998"/>
      <c r="C260" s="223"/>
      <c r="D260" s="726"/>
      <c r="E260" s="726"/>
      <c r="F260" s="727"/>
      <c r="G260" s="224" t="s">
        <v>179</v>
      </c>
      <c r="H260" s="728">
        <f>H261</f>
        <v>0</v>
      </c>
      <c r="I260" s="729">
        <v>0</v>
      </c>
      <c r="J260" s="729">
        <f>J261</f>
        <v>0</v>
      </c>
      <c r="K260" s="225">
        <f>K261</f>
        <v>0</v>
      </c>
      <c r="L260" s="225">
        <f>L261</f>
        <v>0</v>
      </c>
      <c r="M260" s="225">
        <f>M261</f>
        <v>0</v>
      </c>
      <c r="N260" s="225">
        <f>N261</f>
        <v>0</v>
      </c>
      <c r="O260" s="226" t="e">
        <f t="shared" si="89"/>
        <v>#DIV/0!</v>
      </c>
    </row>
    <row r="261" spans="1:15" s="9" customFormat="1" ht="12.75" hidden="1" customHeight="1" x14ac:dyDescent="0.25">
      <c r="A261" s="61"/>
      <c r="B261" s="998"/>
      <c r="C261" s="148" t="s">
        <v>165</v>
      </c>
      <c r="D261" s="501" t="s">
        <v>154</v>
      </c>
      <c r="E261" s="501" t="s">
        <v>180</v>
      </c>
      <c r="F261" s="502" t="s">
        <v>21</v>
      </c>
      <c r="G261" s="203" t="s">
        <v>12</v>
      </c>
      <c r="H261" s="199"/>
      <c r="I261" s="200"/>
      <c r="J261" s="200"/>
      <c r="K261" s="468">
        <f>I261+J261</f>
        <v>0</v>
      </c>
      <c r="L261" s="64"/>
      <c r="M261" s="64"/>
      <c r="N261" s="64"/>
      <c r="O261" s="118" t="e">
        <f t="shared" si="89"/>
        <v>#DIV/0!</v>
      </c>
    </row>
    <row r="262" spans="1:15" s="116" customFormat="1" ht="45" customHeight="1" x14ac:dyDescent="0.25">
      <c r="A262" s="111"/>
      <c r="B262" s="998"/>
      <c r="C262" s="223"/>
      <c r="D262" s="726"/>
      <c r="E262" s="726"/>
      <c r="F262" s="727"/>
      <c r="G262" s="224" t="s">
        <v>503</v>
      </c>
      <c r="H262" s="728">
        <f t="shared" ref="H262:N262" si="92">H263</f>
        <v>79536018</v>
      </c>
      <c r="I262" s="729">
        <f t="shared" si="92"/>
        <v>79536018</v>
      </c>
      <c r="J262" s="729">
        <f t="shared" si="92"/>
        <v>0</v>
      </c>
      <c r="K262" s="225">
        <f t="shared" si="92"/>
        <v>79536018</v>
      </c>
      <c r="L262" s="225">
        <f t="shared" si="92"/>
        <v>79536018</v>
      </c>
      <c r="M262" s="225">
        <f t="shared" si="92"/>
        <v>79536018</v>
      </c>
      <c r="N262" s="225">
        <f t="shared" si="92"/>
        <v>40082849.920000002</v>
      </c>
      <c r="O262" s="226">
        <f t="shared" si="89"/>
        <v>0.50395846973380043</v>
      </c>
    </row>
    <row r="263" spans="1:15" s="122" customFormat="1" ht="12.75" hidden="1" customHeight="1" x14ac:dyDescent="0.25">
      <c r="A263" s="61"/>
      <c r="B263" s="998"/>
      <c r="C263" s="536" t="s">
        <v>165</v>
      </c>
      <c r="D263" s="558" t="s">
        <v>36</v>
      </c>
      <c r="E263" s="558" t="s">
        <v>181</v>
      </c>
      <c r="F263" s="559" t="s">
        <v>182</v>
      </c>
      <c r="G263" s="203" t="s">
        <v>12</v>
      </c>
      <c r="H263" s="199">
        <v>79536018</v>
      </c>
      <c r="I263" s="64">
        <v>79536018</v>
      </c>
      <c r="J263" s="510"/>
      <c r="K263" s="468">
        <f>I263+J263</f>
        <v>79536018</v>
      </c>
      <c r="L263" s="64">
        <v>79536018</v>
      </c>
      <c r="M263" s="200">
        <v>79536018</v>
      </c>
      <c r="N263" s="64">
        <v>40082849.920000002</v>
      </c>
      <c r="O263" s="118">
        <f t="shared" si="89"/>
        <v>0.50395846973380043</v>
      </c>
    </row>
    <row r="264" spans="1:15" s="116" customFormat="1" ht="15" customHeight="1" x14ac:dyDescent="0.25">
      <c r="A264" s="111"/>
      <c r="B264" s="998"/>
      <c r="C264" s="223"/>
      <c r="D264" s="726"/>
      <c r="E264" s="726"/>
      <c r="F264" s="727"/>
      <c r="G264" s="224" t="s">
        <v>183</v>
      </c>
      <c r="H264" s="728">
        <f>H265+H266</f>
        <v>459559257.25</v>
      </c>
      <c r="I264" s="729">
        <f t="shared" ref="I264:K264" si="93">I265</f>
        <v>535363215.42000002</v>
      </c>
      <c r="J264" s="729">
        <f t="shared" si="93"/>
        <v>7516619.4100000001</v>
      </c>
      <c r="K264" s="225">
        <f t="shared" si="93"/>
        <v>542879834.83000004</v>
      </c>
      <c r="L264" s="225">
        <f t="shared" ref="L264:N264" si="94">L265+L266</f>
        <v>774087277.42000008</v>
      </c>
      <c r="M264" s="225">
        <f t="shared" si="94"/>
        <v>543431372.74000001</v>
      </c>
      <c r="N264" s="225">
        <f t="shared" si="94"/>
        <v>449055645.66000003</v>
      </c>
      <c r="O264" s="226">
        <f t="shared" si="89"/>
        <v>0.82633367925713552</v>
      </c>
    </row>
    <row r="265" spans="1:15" s="9" customFormat="1" ht="12.75" hidden="1" customHeight="1" x14ac:dyDescent="0.25">
      <c r="A265" s="61"/>
      <c r="B265" s="998"/>
      <c r="C265" s="148" t="s">
        <v>165</v>
      </c>
      <c r="D265" s="501" t="s">
        <v>154</v>
      </c>
      <c r="E265" s="501" t="s">
        <v>184</v>
      </c>
      <c r="F265" s="502" t="s">
        <v>185</v>
      </c>
      <c r="G265" s="503"/>
      <c r="H265" s="199">
        <v>459559257.25</v>
      </c>
      <c r="I265" s="200">
        <v>535363215.42000002</v>
      </c>
      <c r="J265" s="200">
        <v>7516619.4100000001</v>
      </c>
      <c r="K265" s="468">
        <f>I265+J265</f>
        <v>542879834.83000004</v>
      </c>
      <c r="L265" s="64">
        <v>535363215.42000002</v>
      </c>
      <c r="M265" s="64">
        <v>543431372.74000001</v>
      </c>
      <c r="N265" s="64">
        <v>449055645.66000003</v>
      </c>
      <c r="O265" s="62">
        <f t="shared" si="89"/>
        <v>0.82633367925713552</v>
      </c>
    </row>
    <row r="266" spans="1:15" s="122" customFormat="1" ht="12.75" hidden="1" customHeight="1" x14ac:dyDescent="0.25">
      <c r="A266" s="61"/>
      <c r="B266" s="998"/>
      <c r="C266" s="148"/>
      <c r="D266" s="501"/>
      <c r="E266" s="501"/>
      <c r="F266" s="502"/>
      <c r="G266" s="229" t="s">
        <v>15</v>
      </c>
      <c r="H266" s="199"/>
      <c r="I266" s="200"/>
      <c r="J266" s="200"/>
      <c r="K266" s="468">
        <f>I266+J266</f>
        <v>0</v>
      </c>
      <c r="L266" s="64">
        <v>238724062</v>
      </c>
      <c r="M266" s="64"/>
      <c r="N266" s="64"/>
      <c r="O266" s="118" t="e">
        <f t="shared" si="89"/>
        <v>#DIV/0!</v>
      </c>
    </row>
    <row r="267" spans="1:15" s="116" customFormat="1" ht="15" customHeight="1" x14ac:dyDescent="0.25">
      <c r="A267" s="111"/>
      <c r="B267" s="998"/>
      <c r="C267" s="223"/>
      <c r="D267" s="726"/>
      <c r="E267" s="726"/>
      <c r="F267" s="727"/>
      <c r="G267" s="224" t="s">
        <v>186</v>
      </c>
      <c r="H267" s="728">
        <f t="shared" ref="H267:N267" si="95">H268</f>
        <v>30080823</v>
      </c>
      <c r="I267" s="729">
        <f t="shared" si="95"/>
        <v>32486540.34</v>
      </c>
      <c r="J267" s="729">
        <f t="shared" si="95"/>
        <v>780960.59</v>
      </c>
      <c r="K267" s="225">
        <f t="shared" si="95"/>
        <v>33267500.93</v>
      </c>
      <c r="L267" s="225">
        <f t="shared" si="95"/>
        <v>32486540.34</v>
      </c>
      <c r="M267" s="225">
        <f t="shared" si="95"/>
        <v>33267500.93</v>
      </c>
      <c r="N267" s="225">
        <f t="shared" si="95"/>
        <v>26184592</v>
      </c>
      <c r="O267" s="226">
        <f t="shared" si="89"/>
        <v>0.78709224522444465</v>
      </c>
    </row>
    <row r="268" spans="1:15" s="9" customFormat="1" ht="12.75" hidden="1" customHeight="1" x14ac:dyDescent="0.25">
      <c r="A268" s="61"/>
      <c r="B268" s="998"/>
      <c r="C268" s="148" t="s">
        <v>165</v>
      </c>
      <c r="D268" s="501" t="s">
        <v>154</v>
      </c>
      <c r="E268" s="501" t="s">
        <v>187</v>
      </c>
      <c r="F268" s="502" t="s">
        <v>185</v>
      </c>
      <c r="G268" s="229"/>
      <c r="H268" s="616">
        <v>30080823</v>
      </c>
      <c r="I268" s="617">
        <v>32486540.34</v>
      </c>
      <c r="J268" s="617">
        <v>780960.59</v>
      </c>
      <c r="K268" s="468">
        <f>I268+J268</f>
        <v>33267500.93</v>
      </c>
      <c r="L268" s="64">
        <v>32486540.34</v>
      </c>
      <c r="M268" s="64">
        <v>33267500.93</v>
      </c>
      <c r="N268" s="64">
        <v>26184592</v>
      </c>
      <c r="O268" s="62">
        <f t="shared" si="89"/>
        <v>0.78709224522444465</v>
      </c>
    </row>
    <row r="269" spans="1:15" s="116" customFormat="1" ht="15" customHeight="1" x14ac:dyDescent="0.25">
      <c r="A269" s="111"/>
      <c r="B269" s="998"/>
      <c r="C269" s="223"/>
      <c r="D269" s="726"/>
      <c r="E269" s="726"/>
      <c r="F269" s="727"/>
      <c r="G269" s="224" t="s">
        <v>188</v>
      </c>
      <c r="H269" s="728">
        <f>H270</f>
        <v>0</v>
      </c>
      <c r="I269" s="729">
        <v>0</v>
      </c>
      <c r="J269" s="729">
        <f>J270</f>
        <v>0</v>
      </c>
      <c r="K269" s="225">
        <f>K270</f>
        <v>0</v>
      </c>
      <c r="L269" s="225">
        <f>SUM(L270:L271)</f>
        <v>0</v>
      </c>
      <c r="M269" s="225">
        <f>SUM(M270:M271)</f>
        <v>8581389.1399999987</v>
      </c>
      <c r="N269" s="225">
        <f>SUM(N270:N271)</f>
        <v>7775483.9700000007</v>
      </c>
      <c r="O269" s="226">
        <f t="shared" si="89"/>
        <v>0.90608686346089673</v>
      </c>
    </row>
    <row r="270" spans="1:15" s="9" customFormat="1" ht="12.75" hidden="1" customHeight="1" x14ac:dyDescent="0.25">
      <c r="A270" s="61"/>
      <c r="B270" s="998"/>
      <c r="C270" s="970" t="s">
        <v>165</v>
      </c>
      <c r="D270" s="973" t="s">
        <v>154</v>
      </c>
      <c r="E270" s="973" t="s">
        <v>189</v>
      </c>
      <c r="F270" s="976" t="s">
        <v>74</v>
      </c>
      <c r="G270" s="229"/>
      <c r="H270" s="616"/>
      <c r="I270" s="1043"/>
      <c r="J270" s="1043"/>
      <c r="K270" s="1017">
        <f>I270+J270</f>
        <v>0</v>
      </c>
      <c r="L270" s="64"/>
      <c r="M270" s="64">
        <v>858138.91</v>
      </c>
      <c r="N270" s="64">
        <v>777548.4</v>
      </c>
      <c r="O270" s="62">
        <f t="shared" si="89"/>
        <v>0.90608687118033138</v>
      </c>
    </row>
    <row r="271" spans="1:15" s="122" customFormat="1" ht="12.75" hidden="1" customHeight="1" x14ac:dyDescent="0.25">
      <c r="A271" s="61"/>
      <c r="B271" s="998"/>
      <c r="C271" s="991"/>
      <c r="D271" s="992"/>
      <c r="E271" s="992"/>
      <c r="F271" s="993"/>
      <c r="G271" s="203" t="s">
        <v>12</v>
      </c>
      <c r="H271" s="199"/>
      <c r="I271" s="1044"/>
      <c r="J271" s="1044"/>
      <c r="K271" s="1019">
        <f>I271+J271</f>
        <v>0</v>
      </c>
      <c r="L271" s="64"/>
      <c r="M271" s="64">
        <v>7723250.2299999995</v>
      </c>
      <c r="N271" s="64">
        <v>6997935.5700000003</v>
      </c>
      <c r="O271" s="118">
        <f t="shared" si="89"/>
        <v>0.90608686260318161</v>
      </c>
    </row>
    <row r="272" spans="1:15" s="116" customFormat="1" ht="15" customHeight="1" x14ac:dyDescent="0.25">
      <c r="A272" s="111"/>
      <c r="B272" s="998"/>
      <c r="C272" s="223"/>
      <c r="D272" s="726"/>
      <c r="E272" s="726"/>
      <c r="F272" s="727"/>
      <c r="G272" s="224" t="s">
        <v>191</v>
      </c>
      <c r="H272" s="728">
        <f>SUM(H273:H275)</f>
        <v>0</v>
      </c>
      <c r="I272" s="729">
        <f t="shared" ref="I272:N272" si="96">SUM(I273:I275)</f>
        <v>25831000</v>
      </c>
      <c r="J272" s="729">
        <f t="shared" si="96"/>
        <v>-1263760</v>
      </c>
      <c r="K272" s="225">
        <f t="shared" si="96"/>
        <v>24567240</v>
      </c>
      <c r="L272" s="225">
        <f t="shared" si="96"/>
        <v>25831000</v>
      </c>
      <c r="M272" s="225">
        <f t="shared" si="96"/>
        <v>24567240</v>
      </c>
      <c r="N272" s="225">
        <f t="shared" si="96"/>
        <v>1997860</v>
      </c>
      <c r="O272" s="226">
        <f t="shared" si="89"/>
        <v>8.1322118398322318E-2</v>
      </c>
    </row>
    <row r="273" spans="1:15" s="122" customFormat="1" ht="12.75" hidden="1" customHeight="1" x14ac:dyDescent="0.25">
      <c r="A273" s="61"/>
      <c r="B273" s="998"/>
      <c r="C273" s="970" t="s">
        <v>165</v>
      </c>
      <c r="D273" s="973" t="s">
        <v>154</v>
      </c>
      <c r="E273" s="973" t="s">
        <v>192</v>
      </c>
      <c r="F273" s="976" t="s">
        <v>74</v>
      </c>
      <c r="G273" s="227"/>
      <c r="H273" s="979"/>
      <c r="I273" s="982">
        <v>25831000</v>
      </c>
      <c r="J273" s="982">
        <v>-1263760</v>
      </c>
      <c r="K273" s="1017">
        <f>I273+J273</f>
        <v>24567240</v>
      </c>
      <c r="L273" s="64">
        <v>2583100</v>
      </c>
      <c r="M273" s="548">
        <v>2456724</v>
      </c>
      <c r="N273" s="548">
        <v>199786</v>
      </c>
      <c r="O273" s="121">
        <f t="shared" si="89"/>
        <v>8.1322118398322318E-2</v>
      </c>
    </row>
    <row r="274" spans="1:15" s="122" customFormat="1" ht="12.75" hidden="1" customHeight="1" x14ac:dyDescent="0.25">
      <c r="A274" s="61"/>
      <c r="B274" s="998"/>
      <c r="C274" s="971"/>
      <c r="D274" s="974"/>
      <c r="E274" s="974"/>
      <c r="F274" s="977"/>
      <c r="G274" s="203" t="s">
        <v>12</v>
      </c>
      <c r="H274" s="980"/>
      <c r="I274" s="983"/>
      <c r="J274" s="983"/>
      <c r="K274" s="1018">
        <f>I274+J274</f>
        <v>0</v>
      </c>
      <c r="L274" s="64">
        <v>23247900</v>
      </c>
      <c r="M274" s="120">
        <v>22110516</v>
      </c>
      <c r="N274" s="120">
        <v>1798074</v>
      </c>
      <c r="O274" s="121">
        <f t="shared" si="89"/>
        <v>8.1322118398322318E-2</v>
      </c>
    </row>
    <row r="275" spans="1:15" s="122" customFormat="1" ht="12.75" hidden="1" customHeight="1" x14ac:dyDescent="0.25">
      <c r="A275" s="61"/>
      <c r="B275" s="998"/>
      <c r="C275" s="971"/>
      <c r="D275" s="974"/>
      <c r="E275" s="974"/>
      <c r="F275" s="977"/>
      <c r="G275" s="229" t="s">
        <v>14</v>
      </c>
      <c r="H275" s="989"/>
      <c r="I275" s="990"/>
      <c r="J275" s="990"/>
      <c r="K275" s="1018">
        <f>I275+J275</f>
        <v>0</v>
      </c>
      <c r="L275" s="64"/>
      <c r="M275" s="119"/>
      <c r="N275" s="119"/>
      <c r="O275" s="118" t="e">
        <f t="shared" si="89"/>
        <v>#DIV/0!</v>
      </c>
    </row>
    <row r="276" spans="1:15" s="116" customFormat="1" ht="30" customHeight="1" x14ac:dyDescent="0.25">
      <c r="A276" s="111"/>
      <c r="B276" s="998"/>
      <c r="C276" s="223"/>
      <c r="D276" s="726"/>
      <c r="E276" s="726"/>
      <c r="F276" s="727"/>
      <c r="G276" s="224" t="s">
        <v>208</v>
      </c>
      <c r="H276" s="728">
        <f t="shared" ref="H276:N276" si="97">SUM(H277:H278)</f>
        <v>0</v>
      </c>
      <c r="I276" s="729">
        <f t="shared" si="97"/>
        <v>6841336.1500000004</v>
      </c>
      <c r="J276" s="729">
        <f t="shared" si="97"/>
        <v>0</v>
      </c>
      <c r="K276" s="225">
        <f t="shared" si="97"/>
        <v>6841336.1500000004</v>
      </c>
      <c r="L276" s="225">
        <f t="shared" si="97"/>
        <v>6841336.1500000004</v>
      </c>
      <c r="M276" s="225">
        <f t="shared" si="97"/>
        <v>6841336.1500000004</v>
      </c>
      <c r="N276" s="225">
        <f t="shared" si="97"/>
        <v>0</v>
      </c>
      <c r="O276" s="226">
        <f t="shared" si="89"/>
        <v>0</v>
      </c>
    </row>
    <row r="277" spans="1:15" s="9" customFormat="1" ht="12.75" hidden="1" customHeight="1" x14ac:dyDescent="0.25">
      <c r="A277" s="61"/>
      <c r="B277" s="998"/>
      <c r="C277" s="970" t="s">
        <v>165</v>
      </c>
      <c r="D277" s="973" t="s">
        <v>154</v>
      </c>
      <c r="E277" s="973" t="s">
        <v>514</v>
      </c>
      <c r="F277" s="976" t="s">
        <v>74</v>
      </c>
      <c r="G277" s="203"/>
      <c r="H277" s="979"/>
      <c r="I277" s="982">
        <v>6841336.1500000004</v>
      </c>
      <c r="J277" s="982"/>
      <c r="K277" s="1017">
        <f>I277+J277</f>
        <v>6841336.1500000004</v>
      </c>
      <c r="L277" s="64">
        <v>684133.62</v>
      </c>
      <c r="M277" s="64">
        <v>684133.62</v>
      </c>
      <c r="N277" s="64"/>
      <c r="O277" s="118">
        <f t="shared" si="89"/>
        <v>0</v>
      </c>
    </row>
    <row r="278" spans="1:15" s="122" customFormat="1" ht="12.75" hidden="1" customHeight="1" x14ac:dyDescent="0.25">
      <c r="A278" s="61"/>
      <c r="B278" s="998"/>
      <c r="C278" s="991"/>
      <c r="D278" s="992"/>
      <c r="E278" s="992"/>
      <c r="F278" s="993"/>
      <c r="G278" s="203" t="s">
        <v>12</v>
      </c>
      <c r="H278" s="989"/>
      <c r="I278" s="990"/>
      <c r="J278" s="990"/>
      <c r="K278" s="1019">
        <f>I278+J278</f>
        <v>0</v>
      </c>
      <c r="L278" s="64">
        <v>6157202.5300000003</v>
      </c>
      <c r="M278" s="64">
        <v>6157202.5300000003</v>
      </c>
      <c r="N278" s="64"/>
      <c r="O278" s="118">
        <f t="shared" si="89"/>
        <v>0</v>
      </c>
    </row>
    <row r="279" spans="1:15" s="116" customFormat="1" ht="15" hidden="1" customHeight="1" x14ac:dyDescent="0.25">
      <c r="A279" s="111"/>
      <c r="B279" s="998"/>
      <c r="C279" s="223"/>
      <c r="D279" s="726"/>
      <c r="E279" s="726"/>
      <c r="F279" s="727"/>
      <c r="G279" s="224" t="s">
        <v>191</v>
      </c>
      <c r="H279" s="728">
        <f t="shared" ref="H279:N279" si="98">SUM(H280:H282)</f>
        <v>0</v>
      </c>
      <c r="I279" s="729">
        <f t="shared" si="98"/>
        <v>0</v>
      </c>
      <c r="J279" s="729">
        <f t="shared" si="98"/>
        <v>0</v>
      </c>
      <c r="K279" s="225">
        <f t="shared" si="98"/>
        <v>0</v>
      </c>
      <c r="L279" s="225">
        <f t="shared" si="98"/>
        <v>0</v>
      </c>
      <c r="M279" s="225">
        <f t="shared" si="98"/>
        <v>0</v>
      </c>
      <c r="N279" s="225">
        <f t="shared" si="98"/>
        <v>0</v>
      </c>
      <c r="O279" s="226" t="e">
        <f t="shared" si="89"/>
        <v>#DIV/0!</v>
      </c>
    </row>
    <row r="280" spans="1:15" s="122" customFormat="1" ht="12.75" hidden="1" customHeight="1" x14ac:dyDescent="0.25">
      <c r="A280" s="61"/>
      <c r="B280" s="998"/>
      <c r="C280" s="970" t="s">
        <v>165</v>
      </c>
      <c r="D280" s="973" t="s">
        <v>154</v>
      </c>
      <c r="E280" s="973" t="s">
        <v>192</v>
      </c>
      <c r="F280" s="976" t="s">
        <v>74</v>
      </c>
      <c r="G280" s="229"/>
      <c r="H280" s="979"/>
      <c r="I280" s="982"/>
      <c r="J280" s="982"/>
      <c r="K280" s="1017">
        <f>I280+J280</f>
        <v>0</v>
      </c>
      <c r="L280" s="64"/>
      <c r="M280" s="64"/>
      <c r="N280" s="64"/>
      <c r="O280" s="118" t="e">
        <f t="shared" si="89"/>
        <v>#DIV/0!</v>
      </c>
    </row>
    <row r="281" spans="1:15" s="122" customFormat="1" ht="12.75" hidden="1" customHeight="1" x14ac:dyDescent="0.25">
      <c r="A281" s="61"/>
      <c r="B281" s="998"/>
      <c r="C281" s="991"/>
      <c r="D281" s="992"/>
      <c r="E281" s="992"/>
      <c r="F281" s="993"/>
      <c r="G281" s="229" t="s">
        <v>12</v>
      </c>
      <c r="H281" s="989"/>
      <c r="I281" s="990"/>
      <c r="J281" s="990"/>
      <c r="K281" s="1019">
        <f>I281+J281</f>
        <v>0</v>
      </c>
      <c r="L281" s="64"/>
      <c r="M281" s="64"/>
      <c r="N281" s="64"/>
      <c r="O281" s="118" t="e">
        <f t="shared" si="89"/>
        <v>#DIV/0!</v>
      </c>
    </row>
    <row r="282" spans="1:15" s="122" customFormat="1" ht="12.75" hidden="1" customHeight="1" x14ac:dyDescent="0.25">
      <c r="A282" s="61"/>
      <c r="B282" s="998"/>
      <c r="C282" s="152"/>
      <c r="D282" s="501"/>
      <c r="E282" s="501"/>
      <c r="F282" s="502"/>
      <c r="G282" s="230"/>
      <c r="H282" s="199"/>
      <c r="I282" s="200"/>
      <c r="J282" s="200"/>
      <c r="K282" s="468">
        <f>I282+J282</f>
        <v>0</v>
      </c>
      <c r="L282" s="64"/>
      <c r="M282" s="64"/>
      <c r="N282" s="64"/>
      <c r="O282" s="118" t="e">
        <f t="shared" si="89"/>
        <v>#DIV/0!</v>
      </c>
    </row>
    <row r="283" spans="1:15" s="110" customFormat="1" ht="30" customHeight="1" x14ac:dyDescent="0.25">
      <c r="A283" s="175"/>
      <c r="B283" s="998"/>
      <c r="C283" s="228"/>
      <c r="D283" s="730"/>
      <c r="E283" s="730"/>
      <c r="F283" s="722"/>
      <c r="G283" s="723" t="s">
        <v>193</v>
      </c>
      <c r="H283" s="724">
        <f>H284+H287+H289+H291+H293+H295+H299+H303+H306+H309+H320+H312+H316</f>
        <v>2644917556.0300002</v>
      </c>
      <c r="I283" s="725">
        <f t="shared" ref="I283:N283" si="99">I284+I287+I289+I291+I293+I295+I299+I303+I306+I309+I320+I312+I316</f>
        <v>2711384784.3800001</v>
      </c>
      <c r="J283" s="725">
        <f t="shared" si="99"/>
        <v>-7191170</v>
      </c>
      <c r="K283" s="221">
        <f t="shared" si="99"/>
        <v>2704193614.3800001</v>
      </c>
      <c r="L283" s="221">
        <f t="shared" si="99"/>
        <v>2711384784.3800001</v>
      </c>
      <c r="M283" s="221">
        <f t="shared" si="99"/>
        <v>2727389094.9999995</v>
      </c>
      <c r="N283" s="221">
        <f t="shared" si="99"/>
        <v>1867868604.3699999</v>
      </c>
      <c r="O283" s="222">
        <f t="shared" si="89"/>
        <v>0.68485593338855821</v>
      </c>
    </row>
    <row r="284" spans="1:15" s="116" customFormat="1" ht="30" customHeight="1" x14ac:dyDescent="0.25">
      <c r="A284" s="111"/>
      <c r="B284" s="998"/>
      <c r="C284" s="223"/>
      <c r="D284" s="726"/>
      <c r="E284" s="726"/>
      <c r="F284" s="727"/>
      <c r="G284" s="224" t="s">
        <v>176</v>
      </c>
      <c r="H284" s="728">
        <f t="shared" ref="H284:N284" si="100">SUM(H285:H286)</f>
        <v>1569122721</v>
      </c>
      <c r="I284" s="729">
        <f t="shared" si="100"/>
        <v>1569122721</v>
      </c>
      <c r="J284" s="729">
        <f t="shared" si="100"/>
        <v>0</v>
      </c>
      <c r="K284" s="225">
        <f t="shared" si="100"/>
        <v>1569122721</v>
      </c>
      <c r="L284" s="225">
        <f t="shared" si="100"/>
        <v>1569122721</v>
      </c>
      <c r="M284" s="225">
        <f t="shared" si="100"/>
        <v>1569122721</v>
      </c>
      <c r="N284" s="225">
        <f t="shared" si="100"/>
        <v>1115445083.49</v>
      </c>
      <c r="O284" s="226">
        <f t="shared" si="89"/>
        <v>0.71087179387672639</v>
      </c>
    </row>
    <row r="285" spans="1:15" s="122" customFormat="1" ht="12.75" hidden="1" customHeight="1" x14ac:dyDescent="0.25">
      <c r="A285" s="61"/>
      <c r="B285" s="998"/>
      <c r="C285" s="148" t="s">
        <v>165</v>
      </c>
      <c r="D285" s="501" t="s">
        <v>162</v>
      </c>
      <c r="E285" s="501" t="s">
        <v>194</v>
      </c>
      <c r="F285" s="502" t="s">
        <v>21</v>
      </c>
      <c r="G285" s="203" t="s">
        <v>12</v>
      </c>
      <c r="H285" s="199">
        <v>1567704921</v>
      </c>
      <c r="I285" s="200">
        <v>1567704921</v>
      </c>
      <c r="J285" s="200"/>
      <c r="K285" s="468">
        <f>I285+J285</f>
        <v>1567704921</v>
      </c>
      <c r="L285" s="64">
        <v>1567704921</v>
      </c>
      <c r="M285" s="64">
        <v>1567704921</v>
      </c>
      <c r="N285" s="64">
        <v>1114406015.4300001</v>
      </c>
      <c r="O285" s="118">
        <f t="shared" si="89"/>
        <v>0.71085189597998333</v>
      </c>
    </row>
    <row r="286" spans="1:15" s="122" customFormat="1" ht="12.75" hidden="1" customHeight="1" x14ac:dyDescent="0.25">
      <c r="A286" s="61"/>
      <c r="B286" s="998"/>
      <c r="C286" s="148" t="s">
        <v>165</v>
      </c>
      <c r="D286" s="501" t="s">
        <v>162</v>
      </c>
      <c r="E286" s="501" t="s">
        <v>195</v>
      </c>
      <c r="F286" s="502" t="s">
        <v>21</v>
      </c>
      <c r="G286" s="203" t="s">
        <v>12</v>
      </c>
      <c r="H286" s="199">
        <v>1417800</v>
      </c>
      <c r="I286" s="200">
        <v>1417800</v>
      </c>
      <c r="J286" s="200"/>
      <c r="K286" s="468">
        <f>I286+J286</f>
        <v>1417800</v>
      </c>
      <c r="L286" s="64">
        <v>1417800</v>
      </c>
      <c r="M286" s="64">
        <v>1417800</v>
      </c>
      <c r="N286" s="64">
        <v>1039068.06</v>
      </c>
      <c r="O286" s="118">
        <f t="shared" si="89"/>
        <v>0.73287350825222175</v>
      </c>
    </row>
    <row r="287" spans="1:15" s="116" customFormat="1" ht="45" customHeight="1" x14ac:dyDescent="0.25">
      <c r="A287" s="111"/>
      <c r="B287" s="998"/>
      <c r="C287" s="223"/>
      <c r="D287" s="726"/>
      <c r="E287" s="726"/>
      <c r="F287" s="727"/>
      <c r="G287" s="224" t="s">
        <v>196</v>
      </c>
      <c r="H287" s="728">
        <f t="shared" ref="H287:N287" si="101">H288</f>
        <v>154130760</v>
      </c>
      <c r="I287" s="729">
        <f t="shared" si="101"/>
        <v>154130760</v>
      </c>
      <c r="J287" s="729">
        <f t="shared" si="101"/>
        <v>0</v>
      </c>
      <c r="K287" s="225">
        <f t="shared" si="101"/>
        <v>154130760</v>
      </c>
      <c r="L287" s="225">
        <f t="shared" si="101"/>
        <v>154130760</v>
      </c>
      <c r="M287" s="225">
        <f t="shared" si="101"/>
        <v>154130760</v>
      </c>
      <c r="N287" s="225">
        <f t="shared" si="101"/>
        <v>111335659.05</v>
      </c>
      <c r="O287" s="226">
        <f t="shared" si="89"/>
        <v>0.72234548801290543</v>
      </c>
    </row>
    <row r="288" spans="1:15" s="9" customFormat="1" ht="12.75" hidden="1" customHeight="1" x14ac:dyDescent="0.25">
      <c r="A288" s="61"/>
      <c r="B288" s="998"/>
      <c r="C288" s="148" t="s">
        <v>165</v>
      </c>
      <c r="D288" s="501" t="s">
        <v>162</v>
      </c>
      <c r="E288" s="501" t="s">
        <v>197</v>
      </c>
      <c r="F288" s="502" t="s">
        <v>21</v>
      </c>
      <c r="G288" s="203" t="s">
        <v>14</v>
      </c>
      <c r="H288" s="199">
        <v>154130760</v>
      </c>
      <c r="I288" s="200">
        <v>154130760</v>
      </c>
      <c r="J288" s="200"/>
      <c r="K288" s="468">
        <f>I288+J288</f>
        <v>154130760</v>
      </c>
      <c r="L288" s="64">
        <v>154130760</v>
      </c>
      <c r="M288" s="64">
        <v>154130760</v>
      </c>
      <c r="N288" s="64">
        <v>111335659.05</v>
      </c>
      <c r="O288" s="118">
        <f t="shared" si="89"/>
        <v>0.72234548801290543</v>
      </c>
    </row>
    <row r="289" spans="1:15" s="116" customFormat="1" ht="15" customHeight="1" x14ac:dyDescent="0.25">
      <c r="A289" s="111"/>
      <c r="B289" s="998"/>
      <c r="C289" s="223"/>
      <c r="D289" s="726"/>
      <c r="E289" s="726"/>
      <c r="F289" s="727"/>
      <c r="G289" s="224" t="s">
        <v>186</v>
      </c>
      <c r="H289" s="728">
        <f t="shared" ref="H289:N289" si="102">SUM(H290:H290)</f>
        <v>344587666.55000001</v>
      </c>
      <c r="I289" s="729">
        <f t="shared" si="102"/>
        <v>361176231.05000001</v>
      </c>
      <c r="J289" s="729">
        <f t="shared" si="102"/>
        <v>-3000000</v>
      </c>
      <c r="K289" s="225">
        <f t="shared" si="102"/>
        <v>358176231.05000001</v>
      </c>
      <c r="L289" s="225">
        <f t="shared" si="102"/>
        <v>361176231.05000001</v>
      </c>
      <c r="M289" s="225">
        <f t="shared" si="102"/>
        <v>356321057.14999998</v>
      </c>
      <c r="N289" s="225">
        <f t="shared" si="102"/>
        <v>272693295.69999999</v>
      </c>
      <c r="O289" s="226">
        <f t="shared" si="89"/>
        <v>0.76530221896261574</v>
      </c>
    </row>
    <row r="290" spans="1:15" s="122" customFormat="1" ht="12.75" hidden="1" customHeight="1" x14ac:dyDescent="0.25">
      <c r="A290" s="61"/>
      <c r="B290" s="998"/>
      <c r="C290" s="148" t="s">
        <v>165</v>
      </c>
      <c r="D290" s="501" t="s">
        <v>162</v>
      </c>
      <c r="E290" s="501" t="s">
        <v>198</v>
      </c>
      <c r="F290" s="502" t="s">
        <v>185</v>
      </c>
      <c r="G290" s="229"/>
      <c r="H290" s="199">
        <v>344587666.55000001</v>
      </c>
      <c r="I290" s="200">
        <v>361176231.05000001</v>
      </c>
      <c r="J290" s="200">
        <v>-3000000</v>
      </c>
      <c r="K290" s="468">
        <f>I290+J290</f>
        <v>358176231.05000001</v>
      </c>
      <c r="L290" s="64">
        <v>361176231.05000001</v>
      </c>
      <c r="M290" s="64">
        <v>356321057.14999998</v>
      </c>
      <c r="N290" s="64">
        <v>272693295.69999999</v>
      </c>
      <c r="O290" s="118">
        <f t="shared" si="89"/>
        <v>0.76530221896261574</v>
      </c>
    </row>
    <row r="291" spans="1:15" s="116" customFormat="1" ht="30" customHeight="1" x14ac:dyDescent="0.25">
      <c r="A291" s="111"/>
      <c r="B291" s="998"/>
      <c r="C291" s="223"/>
      <c r="D291" s="726"/>
      <c r="E291" s="726"/>
      <c r="F291" s="727"/>
      <c r="G291" s="224" t="s">
        <v>199</v>
      </c>
      <c r="H291" s="728">
        <f t="shared" ref="H291:N291" si="103">H292</f>
        <v>226283691</v>
      </c>
      <c r="I291" s="729">
        <f t="shared" si="103"/>
        <v>225923691</v>
      </c>
      <c r="J291" s="729">
        <f t="shared" si="103"/>
        <v>-3240000</v>
      </c>
      <c r="K291" s="225">
        <f t="shared" si="103"/>
        <v>222683691</v>
      </c>
      <c r="L291" s="225">
        <f t="shared" si="103"/>
        <v>225923691</v>
      </c>
      <c r="M291" s="225">
        <f t="shared" si="103"/>
        <v>220840395.41</v>
      </c>
      <c r="N291" s="225">
        <f t="shared" si="103"/>
        <v>150169422.91999999</v>
      </c>
      <c r="O291" s="226">
        <f t="shared" si="89"/>
        <v>0.6799907355771746</v>
      </c>
    </row>
    <row r="292" spans="1:15" s="122" customFormat="1" ht="12.75" hidden="1" customHeight="1" x14ac:dyDescent="0.25">
      <c r="A292" s="61"/>
      <c r="B292" s="998"/>
      <c r="C292" s="152" t="s">
        <v>165</v>
      </c>
      <c r="D292" s="501" t="s">
        <v>162</v>
      </c>
      <c r="E292" s="501" t="s">
        <v>200</v>
      </c>
      <c r="F292" s="502" t="s">
        <v>185</v>
      </c>
      <c r="G292" s="229"/>
      <c r="H292" s="199">
        <v>226283691</v>
      </c>
      <c r="I292" s="200">
        <v>225923691</v>
      </c>
      <c r="J292" s="200">
        <v>-3240000</v>
      </c>
      <c r="K292" s="468">
        <f>I292+J292</f>
        <v>222683691</v>
      </c>
      <c r="L292" s="64">
        <v>225923691</v>
      </c>
      <c r="M292" s="64">
        <v>220840395.41</v>
      </c>
      <c r="N292" s="64">
        <v>150169422.91999999</v>
      </c>
      <c r="O292" s="118">
        <f t="shared" si="89"/>
        <v>0.6799907355771746</v>
      </c>
    </row>
    <row r="293" spans="1:15" s="116" customFormat="1" ht="15" customHeight="1" x14ac:dyDescent="0.25">
      <c r="A293" s="111"/>
      <c r="B293" s="998"/>
      <c r="C293" s="223"/>
      <c r="D293" s="726"/>
      <c r="E293" s="726"/>
      <c r="F293" s="727"/>
      <c r="G293" s="224" t="s">
        <v>201</v>
      </c>
      <c r="H293" s="728">
        <f t="shared" ref="H293:N293" si="104">H294</f>
        <v>56053386</v>
      </c>
      <c r="I293" s="729">
        <f t="shared" si="104"/>
        <v>56053386</v>
      </c>
      <c r="J293" s="729">
        <f t="shared" si="104"/>
        <v>-2151000</v>
      </c>
      <c r="K293" s="225">
        <f t="shared" si="104"/>
        <v>53902386</v>
      </c>
      <c r="L293" s="225">
        <f t="shared" si="104"/>
        <v>56053386</v>
      </c>
      <c r="M293" s="225">
        <f t="shared" si="104"/>
        <v>53902386</v>
      </c>
      <c r="N293" s="225">
        <f t="shared" si="104"/>
        <v>35250184.859999999</v>
      </c>
      <c r="O293" s="226">
        <f t="shared" si="89"/>
        <v>0.65396334885806351</v>
      </c>
    </row>
    <row r="294" spans="1:15" s="122" customFormat="1" ht="12.75" hidden="1" customHeight="1" x14ac:dyDescent="0.25">
      <c r="A294" s="61"/>
      <c r="B294" s="998"/>
      <c r="C294" s="148" t="s">
        <v>165</v>
      </c>
      <c r="D294" s="501" t="s">
        <v>162</v>
      </c>
      <c r="E294" s="501" t="s">
        <v>202</v>
      </c>
      <c r="F294" s="502" t="s">
        <v>21</v>
      </c>
      <c r="G294" s="229"/>
      <c r="H294" s="199">
        <v>56053386</v>
      </c>
      <c r="I294" s="200">
        <v>56053386</v>
      </c>
      <c r="J294" s="200">
        <v>-2151000</v>
      </c>
      <c r="K294" s="468">
        <f>I294+J294</f>
        <v>53902386</v>
      </c>
      <c r="L294" s="64">
        <v>56053386</v>
      </c>
      <c r="M294" s="64">
        <v>53902386</v>
      </c>
      <c r="N294" s="64">
        <v>35250184.859999999</v>
      </c>
      <c r="O294" s="118">
        <f t="shared" si="89"/>
        <v>0.65396334885806351</v>
      </c>
    </row>
    <row r="295" spans="1:15" s="116" customFormat="1" ht="45" hidden="1" customHeight="1" x14ac:dyDescent="0.25">
      <c r="A295" s="111"/>
      <c r="B295" s="998"/>
      <c r="C295" s="223"/>
      <c r="D295" s="726"/>
      <c r="E295" s="726"/>
      <c r="F295" s="727"/>
      <c r="G295" s="224" t="s">
        <v>203</v>
      </c>
      <c r="H295" s="728">
        <f t="shared" ref="H295:N295" si="105">SUM(H296:H298)</f>
        <v>0</v>
      </c>
      <c r="I295" s="729">
        <f t="shared" si="105"/>
        <v>0</v>
      </c>
      <c r="J295" s="729">
        <f t="shared" si="105"/>
        <v>0</v>
      </c>
      <c r="K295" s="225">
        <f t="shared" si="105"/>
        <v>0</v>
      </c>
      <c r="L295" s="225">
        <f t="shared" si="105"/>
        <v>0</v>
      </c>
      <c r="M295" s="225">
        <f t="shared" si="105"/>
        <v>0</v>
      </c>
      <c r="N295" s="225">
        <f t="shared" si="105"/>
        <v>0</v>
      </c>
      <c r="O295" s="226" t="e">
        <f t="shared" si="89"/>
        <v>#DIV/0!</v>
      </c>
    </row>
    <row r="296" spans="1:15" s="122" customFormat="1" ht="12.75" hidden="1" customHeight="1" x14ac:dyDescent="0.25">
      <c r="A296" s="61"/>
      <c r="B296" s="998"/>
      <c r="C296" s="970" t="s">
        <v>165</v>
      </c>
      <c r="D296" s="973" t="s">
        <v>162</v>
      </c>
      <c r="E296" s="973" t="s">
        <v>204</v>
      </c>
      <c r="F296" s="976" t="s">
        <v>74</v>
      </c>
      <c r="G296" s="227"/>
      <c r="H296" s="979"/>
      <c r="I296" s="982"/>
      <c r="J296" s="982"/>
      <c r="K296" s="1017">
        <f>I296+J296</f>
        <v>0</v>
      </c>
      <c r="L296" s="64"/>
      <c r="M296" s="548"/>
      <c r="N296" s="548"/>
      <c r="O296" s="121" t="e">
        <f>N296/M296</f>
        <v>#DIV/0!</v>
      </c>
    </row>
    <row r="297" spans="1:15" s="122" customFormat="1" ht="12.75" hidden="1" customHeight="1" x14ac:dyDescent="0.25">
      <c r="A297" s="61"/>
      <c r="B297" s="998"/>
      <c r="C297" s="971"/>
      <c r="D297" s="974"/>
      <c r="E297" s="974"/>
      <c r="F297" s="977"/>
      <c r="G297" s="203" t="s">
        <v>12</v>
      </c>
      <c r="H297" s="980"/>
      <c r="I297" s="983"/>
      <c r="J297" s="983"/>
      <c r="K297" s="1018">
        <f>I297+J297</f>
        <v>0</v>
      </c>
      <c r="L297" s="64"/>
      <c r="M297" s="120"/>
      <c r="N297" s="120"/>
      <c r="O297" s="121" t="e">
        <f t="shared" si="89"/>
        <v>#DIV/0!</v>
      </c>
    </row>
    <row r="298" spans="1:15" s="122" customFormat="1" ht="12.75" hidden="1" customHeight="1" x14ac:dyDescent="0.25">
      <c r="A298" s="61"/>
      <c r="B298" s="998"/>
      <c r="C298" s="971"/>
      <c r="D298" s="974"/>
      <c r="E298" s="974"/>
      <c r="F298" s="977"/>
      <c r="G298" s="229" t="s">
        <v>14</v>
      </c>
      <c r="H298" s="989"/>
      <c r="I298" s="990"/>
      <c r="J298" s="990"/>
      <c r="K298" s="1018">
        <f>I298+J298</f>
        <v>0</v>
      </c>
      <c r="L298" s="64"/>
      <c r="M298" s="119"/>
      <c r="N298" s="119"/>
      <c r="O298" s="118" t="e">
        <f t="shared" si="89"/>
        <v>#DIV/0!</v>
      </c>
    </row>
    <row r="299" spans="1:15" s="116" customFormat="1" ht="12.75" customHeight="1" x14ac:dyDescent="0.25">
      <c r="A299" s="111"/>
      <c r="B299" s="998"/>
      <c r="C299" s="223"/>
      <c r="D299" s="726"/>
      <c r="E299" s="726"/>
      <c r="F299" s="727"/>
      <c r="G299" s="224" t="s">
        <v>205</v>
      </c>
      <c r="H299" s="728">
        <f>H300</f>
        <v>268933405.56</v>
      </c>
      <c r="I299" s="729">
        <f>I300</f>
        <v>268933405.56</v>
      </c>
      <c r="J299" s="729">
        <f>J300</f>
        <v>0</v>
      </c>
      <c r="K299" s="225">
        <f>K300</f>
        <v>268933405.56</v>
      </c>
      <c r="L299" s="225">
        <f>SUM(L300:L302)</f>
        <v>268933405.56</v>
      </c>
      <c r="M299" s="225">
        <f>SUM(M300:M302)</f>
        <v>268933405.56</v>
      </c>
      <c r="N299" s="225">
        <f>SUM(N300:N302)</f>
        <v>138035769.19</v>
      </c>
      <c r="O299" s="226">
        <f t="shared" si="89"/>
        <v>0.51327119032523361</v>
      </c>
    </row>
    <row r="300" spans="1:15" s="9" customFormat="1" ht="12.75" hidden="1" customHeight="1" x14ac:dyDescent="0.25">
      <c r="A300" s="61"/>
      <c r="B300" s="998"/>
      <c r="C300" s="970" t="s">
        <v>165</v>
      </c>
      <c r="D300" s="973" t="s">
        <v>162</v>
      </c>
      <c r="E300" s="973" t="s">
        <v>206</v>
      </c>
      <c r="F300" s="976" t="s">
        <v>74</v>
      </c>
      <c r="G300" s="503"/>
      <c r="H300" s="979">
        <v>268933405.56</v>
      </c>
      <c r="I300" s="982">
        <v>268933405.56</v>
      </c>
      <c r="J300" s="982"/>
      <c r="K300" s="1017">
        <f>I300+J300</f>
        <v>268933405.56</v>
      </c>
      <c r="L300" s="64">
        <v>26893340.559999999</v>
      </c>
      <c r="M300" s="64">
        <v>26893340.559999999</v>
      </c>
      <c r="N300" s="64">
        <v>13803576.939999999</v>
      </c>
      <c r="O300" s="62">
        <f t="shared" si="89"/>
        <v>0.51327119102975427</v>
      </c>
    </row>
    <row r="301" spans="1:15" s="9" customFormat="1" ht="12.75" hidden="1" customHeight="1" x14ac:dyDescent="0.25">
      <c r="A301" s="61"/>
      <c r="B301" s="998"/>
      <c r="C301" s="971"/>
      <c r="D301" s="974"/>
      <c r="E301" s="974"/>
      <c r="F301" s="977"/>
      <c r="G301" s="203" t="s">
        <v>12</v>
      </c>
      <c r="H301" s="980"/>
      <c r="I301" s="983"/>
      <c r="J301" s="983"/>
      <c r="K301" s="1018">
        <f>I301+J301</f>
        <v>0</v>
      </c>
      <c r="L301" s="64">
        <v>19363205.199999999</v>
      </c>
      <c r="M301" s="64">
        <v>19363205.199999999</v>
      </c>
      <c r="N301" s="64">
        <v>9938575.3699999992</v>
      </c>
      <c r="O301" s="62">
        <f t="shared" si="89"/>
        <v>0.51327118973051011</v>
      </c>
    </row>
    <row r="302" spans="1:15" s="9" customFormat="1" ht="0.75" hidden="1" customHeight="1" x14ac:dyDescent="0.25">
      <c r="A302" s="61"/>
      <c r="B302" s="998"/>
      <c r="C302" s="991"/>
      <c r="D302" s="992"/>
      <c r="E302" s="992"/>
      <c r="F302" s="993"/>
      <c r="G302" s="229" t="s">
        <v>14</v>
      </c>
      <c r="H302" s="989"/>
      <c r="I302" s="990"/>
      <c r="J302" s="990"/>
      <c r="K302" s="1019">
        <f>I302+J302</f>
        <v>0</v>
      </c>
      <c r="L302" s="64">
        <v>222676859.80000001</v>
      </c>
      <c r="M302" s="64">
        <v>222676859.80000001</v>
      </c>
      <c r="N302" s="64">
        <v>114293616.88</v>
      </c>
      <c r="O302" s="62">
        <f t="shared" si="89"/>
        <v>0.51327119029186163</v>
      </c>
    </row>
    <row r="303" spans="1:15" s="116" customFormat="1" ht="30" customHeight="1" x14ac:dyDescent="0.25">
      <c r="A303" s="111"/>
      <c r="B303" s="998"/>
      <c r="C303" s="223"/>
      <c r="D303" s="726"/>
      <c r="E303" s="726"/>
      <c r="F303" s="727"/>
      <c r="G303" s="224" t="s">
        <v>552</v>
      </c>
      <c r="H303" s="728">
        <f t="shared" ref="H303:N303" si="106">SUM(H304:H305)</f>
        <v>0</v>
      </c>
      <c r="I303" s="729">
        <f t="shared" si="106"/>
        <v>0</v>
      </c>
      <c r="J303" s="729">
        <f t="shared" si="106"/>
        <v>0</v>
      </c>
      <c r="K303" s="225">
        <f t="shared" si="106"/>
        <v>0</v>
      </c>
      <c r="L303" s="225">
        <f t="shared" si="106"/>
        <v>0</v>
      </c>
      <c r="M303" s="225">
        <f t="shared" si="106"/>
        <v>12515263.33</v>
      </c>
      <c r="N303" s="225">
        <f t="shared" si="106"/>
        <v>12198763.32</v>
      </c>
      <c r="O303" s="226">
        <f t="shared" si="89"/>
        <v>0.97471087889606556</v>
      </c>
    </row>
    <row r="304" spans="1:15" s="9" customFormat="1" ht="12.75" hidden="1" customHeight="1" x14ac:dyDescent="0.25">
      <c r="A304" s="61"/>
      <c r="B304" s="998"/>
      <c r="C304" s="970" t="s">
        <v>165</v>
      </c>
      <c r="D304" s="973" t="s">
        <v>162</v>
      </c>
      <c r="E304" s="973" t="s">
        <v>551</v>
      </c>
      <c r="F304" s="976" t="s">
        <v>74</v>
      </c>
      <c r="G304" s="203"/>
      <c r="H304" s="979"/>
      <c r="I304" s="982"/>
      <c r="J304" s="982"/>
      <c r="K304" s="1017">
        <f>I304+J304</f>
        <v>0</v>
      </c>
      <c r="L304" s="64"/>
      <c r="M304" s="64">
        <v>1251526.33</v>
      </c>
      <c r="N304" s="64">
        <v>1219876.33</v>
      </c>
      <c r="O304" s="118">
        <f t="shared" si="89"/>
        <v>0.97471087963447001</v>
      </c>
    </row>
    <row r="305" spans="1:15" s="122" customFormat="1" ht="12.75" hidden="1" customHeight="1" x14ac:dyDescent="0.25">
      <c r="A305" s="61"/>
      <c r="B305" s="998"/>
      <c r="C305" s="991"/>
      <c r="D305" s="992"/>
      <c r="E305" s="992"/>
      <c r="F305" s="993"/>
      <c r="G305" s="203" t="s">
        <v>12</v>
      </c>
      <c r="H305" s="989"/>
      <c r="I305" s="990"/>
      <c r="J305" s="990"/>
      <c r="K305" s="1019">
        <f>I305+J305</f>
        <v>0</v>
      </c>
      <c r="L305" s="64"/>
      <c r="M305" s="64">
        <v>11263737</v>
      </c>
      <c r="N305" s="64">
        <v>10978886.99</v>
      </c>
      <c r="O305" s="118">
        <f t="shared" si="89"/>
        <v>0.97471087881402063</v>
      </c>
    </row>
    <row r="306" spans="1:15" s="116" customFormat="1" ht="15" customHeight="1" x14ac:dyDescent="0.25">
      <c r="A306" s="111"/>
      <c r="B306" s="998"/>
      <c r="C306" s="223"/>
      <c r="D306" s="726"/>
      <c r="E306" s="726"/>
      <c r="F306" s="727"/>
      <c r="G306" s="224" t="s">
        <v>188</v>
      </c>
      <c r="H306" s="728">
        <f t="shared" ref="H306:N306" si="107">SUM(H307:H308)</f>
        <v>0</v>
      </c>
      <c r="I306" s="729">
        <f t="shared" si="107"/>
        <v>0</v>
      </c>
      <c r="J306" s="729">
        <f t="shared" si="107"/>
        <v>0</v>
      </c>
      <c r="K306" s="225">
        <f t="shared" si="107"/>
        <v>0</v>
      </c>
      <c r="L306" s="225">
        <f t="shared" si="107"/>
        <v>0</v>
      </c>
      <c r="M306" s="225">
        <f t="shared" si="107"/>
        <v>14496909</v>
      </c>
      <c r="N306" s="225">
        <f t="shared" si="107"/>
        <v>14496908.09</v>
      </c>
      <c r="O306" s="226">
        <f t="shared" si="89"/>
        <v>0.99999993722799807</v>
      </c>
    </row>
    <row r="307" spans="1:15" s="122" customFormat="1" ht="12.75" hidden="1" customHeight="1" x14ac:dyDescent="0.25">
      <c r="A307" s="61"/>
      <c r="B307" s="998"/>
      <c r="C307" s="970" t="s">
        <v>165</v>
      </c>
      <c r="D307" s="973" t="s">
        <v>162</v>
      </c>
      <c r="E307" s="973" t="s">
        <v>566</v>
      </c>
      <c r="F307" s="976" t="s">
        <v>74</v>
      </c>
      <c r="G307" s="229"/>
      <c r="H307" s="979"/>
      <c r="I307" s="982"/>
      <c r="J307" s="982"/>
      <c r="K307" s="1017">
        <f>I307+J307</f>
        <v>0</v>
      </c>
      <c r="L307" s="64"/>
      <c r="M307" s="64">
        <v>1449690.9000000001</v>
      </c>
      <c r="N307" s="64">
        <v>1449690.82</v>
      </c>
      <c r="O307" s="118">
        <f t="shared" si="89"/>
        <v>0.99999994481582244</v>
      </c>
    </row>
    <row r="308" spans="1:15" s="122" customFormat="1" ht="12.75" hidden="1" customHeight="1" x14ac:dyDescent="0.25">
      <c r="A308" s="61"/>
      <c r="B308" s="998"/>
      <c r="C308" s="991"/>
      <c r="D308" s="992"/>
      <c r="E308" s="992"/>
      <c r="F308" s="993"/>
      <c r="G308" s="229" t="s">
        <v>12</v>
      </c>
      <c r="H308" s="989"/>
      <c r="I308" s="990"/>
      <c r="J308" s="990"/>
      <c r="K308" s="1019">
        <f>I308+J308</f>
        <v>0</v>
      </c>
      <c r="L308" s="64"/>
      <c r="M308" s="64">
        <v>13047218.1</v>
      </c>
      <c r="N308" s="64">
        <v>13047217.27</v>
      </c>
      <c r="O308" s="118">
        <f t="shared" si="89"/>
        <v>0.99999993638490647</v>
      </c>
    </row>
    <row r="309" spans="1:15" s="116" customFormat="1" ht="22.5" customHeight="1" x14ac:dyDescent="0.25">
      <c r="A309" s="111"/>
      <c r="B309" s="998"/>
      <c r="C309" s="223"/>
      <c r="D309" s="726"/>
      <c r="E309" s="726"/>
      <c r="F309" s="727"/>
      <c r="G309" s="224" t="s">
        <v>191</v>
      </c>
      <c r="H309" s="728">
        <f t="shared" ref="H309:N309" si="108">SUM(H310:H311)</f>
        <v>0</v>
      </c>
      <c r="I309" s="729">
        <f t="shared" si="108"/>
        <v>58144000</v>
      </c>
      <c r="J309" s="729">
        <f t="shared" si="108"/>
        <v>1199830</v>
      </c>
      <c r="K309" s="225">
        <f t="shared" si="108"/>
        <v>59343830</v>
      </c>
      <c r="L309" s="225">
        <f t="shared" si="108"/>
        <v>58144000</v>
      </c>
      <c r="M309" s="225">
        <f t="shared" si="108"/>
        <v>59343830</v>
      </c>
      <c r="N309" s="225">
        <f t="shared" si="108"/>
        <v>1843607.97</v>
      </c>
      <c r="O309" s="226">
        <f t="shared" si="89"/>
        <v>3.1066548451625046E-2</v>
      </c>
    </row>
    <row r="310" spans="1:15" s="122" customFormat="1" ht="12.75" hidden="1" customHeight="1" x14ac:dyDescent="0.25">
      <c r="A310" s="61"/>
      <c r="B310" s="998"/>
      <c r="C310" s="970" t="s">
        <v>165</v>
      </c>
      <c r="D310" s="973" t="s">
        <v>162</v>
      </c>
      <c r="E310" s="973" t="s">
        <v>207</v>
      </c>
      <c r="F310" s="976" t="s">
        <v>74</v>
      </c>
      <c r="G310" s="229"/>
      <c r="H310" s="979"/>
      <c r="I310" s="982">
        <v>58144000</v>
      </c>
      <c r="J310" s="982">
        <v>1199830</v>
      </c>
      <c r="K310" s="1017">
        <f>I310+J310</f>
        <v>59343830</v>
      </c>
      <c r="L310" s="64">
        <v>5814400</v>
      </c>
      <c r="M310" s="64">
        <v>5934383</v>
      </c>
      <c r="N310" s="64">
        <v>184360.8</v>
      </c>
      <c r="O310" s="118">
        <f t="shared" si="89"/>
        <v>3.1066548957153588E-2</v>
      </c>
    </row>
    <row r="311" spans="1:15" s="122" customFormat="1" ht="12.75" hidden="1" customHeight="1" x14ac:dyDescent="0.25">
      <c r="A311" s="61"/>
      <c r="B311" s="998"/>
      <c r="C311" s="991"/>
      <c r="D311" s="992"/>
      <c r="E311" s="992"/>
      <c r="F311" s="993"/>
      <c r="G311" s="229" t="s">
        <v>12</v>
      </c>
      <c r="H311" s="989"/>
      <c r="I311" s="990"/>
      <c r="J311" s="990"/>
      <c r="K311" s="1019">
        <f>I311+J311</f>
        <v>0</v>
      </c>
      <c r="L311" s="64">
        <v>52329600</v>
      </c>
      <c r="M311" s="64">
        <v>53409447</v>
      </c>
      <c r="N311" s="64">
        <v>1659247.17</v>
      </c>
      <c r="O311" s="118">
        <f t="shared" si="89"/>
        <v>3.1066548395455206E-2</v>
      </c>
    </row>
    <row r="312" spans="1:15" s="116" customFormat="1" ht="30" customHeight="1" x14ac:dyDescent="0.25">
      <c r="A312" s="111"/>
      <c r="B312" s="998"/>
      <c r="C312" s="223"/>
      <c r="D312" s="726"/>
      <c r="E312" s="726"/>
      <c r="F312" s="727"/>
      <c r="G312" s="224" t="s">
        <v>208</v>
      </c>
      <c r="H312" s="728">
        <f t="shared" ref="H312:N312" si="109">SUM(H313:H315)</f>
        <v>21761481.48</v>
      </c>
      <c r="I312" s="729">
        <f t="shared" si="109"/>
        <v>14920145.33</v>
      </c>
      <c r="J312" s="729">
        <f t="shared" si="109"/>
        <v>0</v>
      </c>
      <c r="K312" s="225">
        <f t="shared" si="109"/>
        <v>14920145.33</v>
      </c>
      <c r="L312" s="225">
        <f t="shared" si="109"/>
        <v>14920145.33</v>
      </c>
      <c r="M312" s="225">
        <f t="shared" si="109"/>
        <v>14920145.33</v>
      </c>
      <c r="N312" s="225">
        <f t="shared" si="109"/>
        <v>13662132</v>
      </c>
      <c r="O312" s="226">
        <f t="shared" si="89"/>
        <v>0.91568357397494604</v>
      </c>
    </row>
    <row r="313" spans="1:15" s="122" customFormat="1" ht="12.75" hidden="1" customHeight="1" x14ac:dyDescent="0.25">
      <c r="A313" s="61"/>
      <c r="B313" s="998"/>
      <c r="C313" s="970" t="s">
        <v>165</v>
      </c>
      <c r="D313" s="973" t="s">
        <v>162</v>
      </c>
      <c r="E313" s="973" t="s">
        <v>209</v>
      </c>
      <c r="F313" s="976" t="s">
        <v>74</v>
      </c>
      <c r="G313" s="229"/>
      <c r="H313" s="979">
        <v>21761481.48</v>
      </c>
      <c r="I313" s="982">
        <v>14920145.33</v>
      </c>
      <c r="J313" s="982"/>
      <c r="K313" s="1017">
        <f>I313+J313</f>
        <v>14920145.33</v>
      </c>
      <c r="L313" s="64">
        <v>1492014.53</v>
      </c>
      <c r="M313" s="64">
        <v>1492014.53</v>
      </c>
      <c r="N313" s="64">
        <v>1366213.2</v>
      </c>
      <c r="O313" s="118">
        <f t="shared" si="89"/>
        <v>0.91568357581611481</v>
      </c>
    </row>
    <row r="314" spans="1:15" s="122" customFormat="1" ht="12.75" hidden="1" customHeight="1" x14ac:dyDescent="0.25">
      <c r="A314" s="61"/>
      <c r="B314" s="998"/>
      <c r="C314" s="991"/>
      <c r="D314" s="992"/>
      <c r="E314" s="992"/>
      <c r="F314" s="993"/>
      <c r="G314" s="229" t="s">
        <v>12</v>
      </c>
      <c r="H314" s="980"/>
      <c r="I314" s="983">
        <v>0</v>
      </c>
      <c r="J314" s="983"/>
      <c r="K314" s="1018">
        <f>I314+J314</f>
        <v>0</v>
      </c>
      <c r="L314" s="64">
        <v>13428130.800000001</v>
      </c>
      <c r="M314" s="64">
        <v>13428130.800000001</v>
      </c>
      <c r="N314" s="64">
        <v>12295918.800000001</v>
      </c>
      <c r="O314" s="118">
        <f t="shared" si="89"/>
        <v>0.91568357377037168</v>
      </c>
    </row>
    <row r="315" spans="1:15" s="122" customFormat="1" ht="12.75" hidden="1" customHeight="1" x14ac:dyDescent="0.25">
      <c r="A315" s="61"/>
      <c r="B315" s="998"/>
      <c r="C315" s="152"/>
      <c r="D315" s="501"/>
      <c r="E315" s="501"/>
      <c r="F315" s="502"/>
      <c r="G315" s="230" t="s">
        <v>14</v>
      </c>
      <c r="H315" s="989"/>
      <c r="I315" s="990">
        <v>0</v>
      </c>
      <c r="J315" s="990"/>
      <c r="K315" s="1019">
        <f>I315+J315</f>
        <v>0</v>
      </c>
      <c r="L315" s="64"/>
      <c r="M315" s="64"/>
      <c r="N315" s="64"/>
      <c r="O315" s="118" t="e">
        <f t="shared" ref="O315:O390" si="110">N315/M315</f>
        <v>#DIV/0!</v>
      </c>
    </row>
    <row r="316" spans="1:15" s="116" customFormat="1" ht="45.75" customHeight="1" x14ac:dyDescent="0.25">
      <c r="A316" s="111"/>
      <c r="B316" s="998"/>
      <c r="C316" s="223"/>
      <c r="D316" s="726"/>
      <c r="E316" s="726"/>
      <c r="F316" s="727"/>
      <c r="G316" s="224" t="s">
        <v>210</v>
      </c>
      <c r="H316" s="728">
        <f t="shared" ref="H316:N316" si="111">SUM(H317:H319)</f>
        <v>4044444.44</v>
      </c>
      <c r="I316" s="729">
        <f t="shared" si="111"/>
        <v>2980444.44</v>
      </c>
      <c r="J316" s="729">
        <f t="shared" si="111"/>
        <v>0</v>
      </c>
      <c r="K316" s="225">
        <f t="shared" si="111"/>
        <v>2980444.44</v>
      </c>
      <c r="L316" s="225">
        <f t="shared" si="111"/>
        <v>2980444.44</v>
      </c>
      <c r="M316" s="225">
        <f t="shared" si="111"/>
        <v>2862222.2199999997</v>
      </c>
      <c r="N316" s="225">
        <f t="shared" si="111"/>
        <v>2737777.7800000003</v>
      </c>
      <c r="O316" s="226">
        <f t="shared" si="110"/>
        <v>0.9565217406494736</v>
      </c>
    </row>
    <row r="317" spans="1:15" s="122" customFormat="1" ht="12.75" hidden="1" customHeight="1" x14ac:dyDescent="0.25">
      <c r="A317" s="61"/>
      <c r="B317" s="998"/>
      <c r="C317" s="970" t="s">
        <v>165</v>
      </c>
      <c r="D317" s="973" t="s">
        <v>162</v>
      </c>
      <c r="E317" s="973" t="s">
        <v>211</v>
      </c>
      <c r="F317" s="976" t="s">
        <v>74</v>
      </c>
      <c r="G317" s="229"/>
      <c r="H317" s="979">
        <v>4044444.44</v>
      </c>
      <c r="I317" s="982">
        <v>2980444.44</v>
      </c>
      <c r="J317" s="982"/>
      <c r="K317" s="1017">
        <f>I317+J317</f>
        <v>2980444.44</v>
      </c>
      <c r="L317" s="64">
        <v>404444.44</v>
      </c>
      <c r="M317" s="64">
        <v>286222.21999999997</v>
      </c>
      <c r="N317" s="64">
        <v>273777.78000000003</v>
      </c>
      <c r="O317" s="118">
        <f t="shared" si="110"/>
        <v>0.95652175432082132</v>
      </c>
    </row>
    <row r="318" spans="1:15" s="122" customFormat="1" ht="12.75" hidden="1" customHeight="1" x14ac:dyDescent="0.25">
      <c r="A318" s="61"/>
      <c r="B318" s="998"/>
      <c r="C318" s="991"/>
      <c r="D318" s="992"/>
      <c r="E318" s="992"/>
      <c r="F318" s="993"/>
      <c r="G318" s="229" t="s">
        <v>12</v>
      </c>
      <c r="H318" s="980"/>
      <c r="I318" s="983"/>
      <c r="J318" s="990"/>
      <c r="K318" s="1019"/>
      <c r="L318" s="64">
        <v>2576000</v>
      </c>
      <c r="M318" s="64">
        <v>2576000</v>
      </c>
      <c r="N318" s="64">
        <v>2464000</v>
      </c>
      <c r="O318" s="118">
        <f t="shared" si="110"/>
        <v>0.95652173913043481</v>
      </c>
    </row>
    <row r="319" spans="1:15" s="122" customFormat="1" ht="12.75" hidden="1" customHeight="1" x14ac:dyDescent="0.25">
      <c r="A319" s="61"/>
      <c r="B319" s="998"/>
      <c r="C319" s="152"/>
      <c r="D319" s="501"/>
      <c r="E319" s="501"/>
      <c r="F319" s="502"/>
      <c r="G319" s="230" t="s">
        <v>14</v>
      </c>
      <c r="H319" s="989"/>
      <c r="I319" s="990"/>
      <c r="J319" s="200"/>
      <c r="K319" s="468">
        <f>I319+J319</f>
        <v>0</v>
      </c>
      <c r="L319" s="64"/>
      <c r="M319" s="64"/>
      <c r="N319" s="64"/>
      <c r="O319" s="118" t="e">
        <f t="shared" si="110"/>
        <v>#DIV/0!</v>
      </c>
    </row>
    <row r="320" spans="1:15" s="116" customFormat="1" ht="30" hidden="1" customHeight="1" x14ac:dyDescent="0.25">
      <c r="A320" s="111"/>
      <c r="B320" s="998"/>
      <c r="C320" s="223"/>
      <c r="D320" s="726"/>
      <c r="E320" s="726"/>
      <c r="F320" s="727"/>
      <c r="G320" s="224" t="s">
        <v>212</v>
      </c>
      <c r="H320" s="728">
        <f t="shared" ref="H320:N320" si="112">SUM(H321:H323)</f>
        <v>0</v>
      </c>
      <c r="I320" s="729">
        <f t="shared" si="112"/>
        <v>0</v>
      </c>
      <c r="J320" s="729">
        <f t="shared" si="112"/>
        <v>0</v>
      </c>
      <c r="K320" s="225">
        <f t="shared" si="112"/>
        <v>0</v>
      </c>
      <c r="L320" s="225">
        <f t="shared" si="112"/>
        <v>0</v>
      </c>
      <c r="M320" s="225">
        <f t="shared" si="112"/>
        <v>0</v>
      </c>
      <c r="N320" s="225">
        <f t="shared" si="112"/>
        <v>0</v>
      </c>
      <c r="O320" s="226" t="e">
        <f t="shared" si="110"/>
        <v>#DIV/0!</v>
      </c>
    </row>
    <row r="321" spans="1:15" s="122" customFormat="1" ht="12.75" hidden="1" customHeight="1" x14ac:dyDescent="0.25">
      <c r="A321" s="61"/>
      <c r="B321" s="998"/>
      <c r="C321" s="148"/>
      <c r="D321" s="501"/>
      <c r="E321" s="501" t="s">
        <v>213</v>
      </c>
      <c r="F321" s="502"/>
      <c r="G321" s="229"/>
      <c r="H321" s="199"/>
      <c r="I321" s="200">
        <v>0</v>
      </c>
      <c r="J321" s="200"/>
      <c r="K321" s="468">
        <f>I321+J321</f>
        <v>0</v>
      </c>
      <c r="L321" s="64"/>
      <c r="M321" s="64"/>
      <c r="N321" s="64"/>
      <c r="O321" s="118" t="e">
        <f t="shared" si="110"/>
        <v>#DIV/0!</v>
      </c>
    </row>
    <row r="322" spans="1:15" s="122" customFormat="1" ht="12.75" hidden="1" customHeight="1" x14ac:dyDescent="0.25">
      <c r="A322" s="61"/>
      <c r="B322" s="998"/>
      <c r="C322" s="148"/>
      <c r="D322" s="501"/>
      <c r="E322" s="501"/>
      <c r="F322" s="502"/>
      <c r="G322" s="229" t="s">
        <v>12</v>
      </c>
      <c r="H322" s="199"/>
      <c r="I322" s="200">
        <v>0</v>
      </c>
      <c r="J322" s="200"/>
      <c r="K322" s="468">
        <f>I322+J322</f>
        <v>0</v>
      </c>
      <c r="L322" s="64"/>
      <c r="M322" s="64"/>
      <c r="N322" s="64"/>
      <c r="O322" s="118" t="e">
        <f t="shared" si="110"/>
        <v>#DIV/0!</v>
      </c>
    </row>
    <row r="323" spans="1:15" s="122" customFormat="1" ht="12.75" hidden="1" customHeight="1" x14ac:dyDescent="0.25">
      <c r="A323" s="61"/>
      <c r="B323" s="998"/>
      <c r="C323" s="152"/>
      <c r="D323" s="501"/>
      <c r="E323" s="501"/>
      <c r="F323" s="502"/>
      <c r="G323" s="230" t="s">
        <v>14</v>
      </c>
      <c r="H323" s="199"/>
      <c r="I323" s="200">
        <v>0</v>
      </c>
      <c r="J323" s="200"/>
      <c r="K323" s="468">
        <f>I323+J323</f>
        <v>0</v>
      </c>
      <c r="L323" s="64"/>
      <c r="M323" s="64"/>
      <c r="N323" s="64"/>
      <c r="O323" s="118" t="e">
        <f t="shared" si="110"/>
        <v>#DIV/0!</v>
      </c>
    </row>
    <row r="324" spans="1:15" s="110" customFormat="1" ht="46.5" customHeight="1" x14ac:dyDescent="0.25">
      <c r="A324" s="40"/>
      <c r="B324" s="998"/>
      <c r="C324" s="220"/>
      <c r="D324" s="721"/>
      <c r="E324" s="721"/>
      <c r="F324" s="722"/>
      <c r="G324" s="723" t="s">
        <v>214</v>
      </c>
      <c r="H324" s="724">
        <f>H325+H327+H329+H332+H338+H342</f>
        <v>178835433</v>
      </c>
      <c r="I324" s="725">
        <f t="shared" ref="I324:N324" si="113">I325+I327+I332+I335+I338</f>
        <v>180230273</v>
      </c>
      <c r="J324" s="725">
        <f t="shared" si="113"/>
        <v>63930</v>
      </c>
      <c r="K324" s="221">
        <f t="shared" si="113"/>
        <v>180294203</v>
      </c>
      <c r="L324" s="221">
        <f t="shared" si="113"/>
        <v>180230273</v>
      </c>
      <c r="M324" s="221">
        <f t="shared" si="113"/>
        <v>154665926.36000001</v>
      </c>
      <c r="N324" s="221">
        <f t="shared" si="113"/>
        <v>120127528.72</v>
      </c>
      <c r="O324" s="222">
        <f t="shared" si="110"/>
        <v>0.77669032570490981</v>
      </c>
    </row>
    <row r="325" spans="1:15" s="116" customFormat="1" ht="15" customHeight="1" x14ac:dyDescent="0.25">
      <c r="A325" s="111"/>
      <c r="B325" s="998"/>
      <c r="C325" s="223"/>
      <c r="D325" s="726"/>
      <c r="E325" s="726"/>
      <c r="F325" s="727"/>
      <c r="G325" s="224" t="s">
        <v>186</v>
      </c>
      <c r="H325" s="728">
        <f t="shared" ref="H325:N325" si="114">SUM(H326:H326)</f>
        <v>17423590</v>
      </c>
      <c r="I325" s="729">
        <f t="shared" si="114"/>
        <v>17748550</v>
      </c>
      <c r="J325" s="729">
        <f t="shared" si="114"/>
        <v>0</v>
      </c>
      <c r="K325" s="225">
        <f t="shared" si="114"/>
        <v>17748550</v>
      </c>
      <c r="L325" s="225">
        <f t="shared" si="114"/>
        <v>17748550</v>
      </c>
      <c r="M325" s="225">
        <f t="shared" si="114"/>
        <v>14715648.279999999</v>
      </c>
      <c r="N325" s="225">
        <f t="shared" si="114"/>
        <v>12011912.15</v>
      </c>
      <c r="O325" s="226">
        <f t="shared" si="110"/>
        <v>0.81626795649399697</v>
      </c>
    </row>
    <row r="326" spans="1:15" s="122" customFormat="1" ht="12.75" hidden="1" customHeight="1" x14ac:dyDescent="0.25">
      <c r="A326" s="61"/>
      <c r="B326" s="998"/>
      <c r="C326" s="148" t="s">
        <v>165</v>
      </c>
      <c r="D326" s="501" t="s">
        <v>173</v>
      </c>
      <c r="E326" s="501" t="s">
        <v>215</v>
      </c>
      <c r="F326" s="502" t="s">
        <v>185</v>
      </c>
      <c r="G326" s="229"/>
      <c r="H326" s="199">
        <v>17423590</v>
      </c>
      <c r="I326" s="200">
        <v>17748550</v>
      </c>
      <c r="J326" s="200"/>
      <c r="K326" s="468">
        <f>I326+J326</f>
        <v>17748550</v>
      </c>
      <c r="L326" s="64">
        <v>17748550</v>
      </c>
      <c r="M326" s="64">
        <v>14715648.279999999</v>
      </c>
      <c r="N326" s="64">
        <v>12011912.15</v>
      </c>
      <c r="O326" s="118">
        <f t="shared" si="110"/>
        <v>0.81626795649399697</v>
      </c>
    </row>
    <row r="327" spans="1:15" s="116" customFormat="1" ht="15" customHeight="1" x14ac:dyDescent="0.25">
      <c r="A327" s="111"/>
      <c r="B327" s="998"/>
      <c r="C327" s="223"/>
      <c r="D327" s="726"/>
      <c r="E327" s="726"/>
      <c r="F327" s="727"/>
      <c r="G327" s="224" t="s">
        <v>216</v>
      </c>
      <c r="H327" s="728">
        <f t="shared" ref="H327:N327" si="115">H328</f>
        <v>161411843</v>
      </c>
      <c r="I327" s="729">
        <f t="shared" si="115"/>
        <v>161676723</v>
      </c>
      <c r="J327" s="729">
        <f t="shared" si="115"/>
        <v>0</v>
      </c>
      <c r="K327" s="225">
        <f t="shared" si="115"/>
        <v>161676723</v>
      </c>
      <c r="L327" s="225">
        <f t="shared" si="115"/>
        <v>161676723</v>
      </c>
      <c r="M327" s="225">
        <f t="shared" si="115"/>
        <v>139081348.08000001</v>
      </c>
      <c r="N327" s="225">
        <f t="shared" si="115"/>
        <v>108115616.56999999</v>
      </c>
      <c r="O327" s="226">
        <f t="shared" si="110"/>
        <v>0.77735525332851652</v>
      </c>
    </row>
    <row r="328" spans="1:15" s="9" customFormat="1" ht="12.75" hidden="1" customHeight="1" x14ac:dyDescent="0.25">
      <c r="A328" s="61"/>
      <c r="B328" s="998"/>
      <c r="C328" s="148" t="s">
        <v>165</v>
      </c>
      <c r="D328" s="501" t="s">
        <v>173</v>
      </c>
      <c r="E328" s="501" t="s">
        <v>217</v>
      </c>
      <c r="F328" s="502" t="s">
        <v>185</v>
      </c>
      <c r="G328" s="503"/>
      <c r="H328" s="199">
        <v>161411843</v>
      </c>
      <c r="I328" s="200">
        <v>161676723</v>
      </c>
      <c r="J328" s="200"/>
      <c r="K328" s="468">
        <f>I328+J328</f>
        <v>161676723</v>
      </c>
      <c r="L328" s="64">
        <v>161676723</v>
      </c>
      <c r="M328" s="64">
        <v>139081348.08000001</v>
      </c>
      <c r="N328" s="64">
        <v>108115616.56999999</v>
      </c>
      <c r="O328" s="62">
        <f t="shared" si="110"/>
        <v>0.77735525332851652</v>
      </c>
    </row>
    <row r="329" spans="1:15" s="116" customFormat="1" ht="15" hidden="1" customHeight="1" x14ac:dyDescent="0.25">
      <c r="A329" s="111"/>
      <c r="B329" s="998"/>
      <c r="C329" s="731"/>
      <c r="D329" s="726"/>
      <c r="E329" s="726"/>
      <c r="F329" s="727"/>
      <c r="G329" s="224" t="s">
        <v>190</v>
      </c>
      <c r="H329" s="728">
        <f>SUM(H330:H331)</f>
        <v>0</v>
      </c>
      <c r="I329" s="729">
        <v>0</v>
      </c>
      <c r="J329" s="729">
        <f>SUM(J330:J331)</f>
        <v>0</v>
      </c>
      <c r="K329" s="225">
        <f>SUM(K330:K331)</f>
        <v>0</v>
      </c>
      <c r="L329" s="225">
        <f>SUM(L330:L331)</f>
        <v>0</v>
      </c>
      <c r="M329" s="225">
        <f>SUM(M330:M331)</f>
        <v>0</v>
      </c>
      <c r="N329" s="225">
        <f>SUM(N330:N331)</f>
        <v>0</v>
      </c>
      <c r="O329" s="226" t="e">
        <f t="shared" si="110"/>
        <v>#DIV/0!</v>
      </c>
    </row>
    <row r="330" spans="1:15" s="9" customFormat="1" ht="12.75" hidden="1" customHeight="1" x14ac:dyDescent="0.25">
      <c r="A330" s="61"/>
      <c r="B330" s="998"/>
      <c r="C330" s="1040" t="s">
        <v>165</v>
      </c>
      <c r="D330" s="973" t="s">
        <v>173</v>
      </c>
      <c r="E330" s="973" t="s">
        <v>218</v>
      </c>
      <c r="F330" s="976" t="s">
        <v>74</v>
      </c>
      <c r="G330" s="203"/>
      <c r="H330" s="979"/>
      <c r="I330" s="982"/>
      <c r="J330" s="982"/>
      <c r="K330" s="1017">
        <f>I330+J330</f>
        <v>0</v>
      </c>
      <c r="L330" s="64"/>
      <c r="M330" s="64"/>
      <c r="N330" s="64"/>
      <c r="O330" s="118" t="e">
        <f t="shared" si="110"/>
        <v>#DIV/0!</v>
      </c>
    </row>
    <row r="331" spans="1:15" s="122" customFormat="1" ht="12.75" hidden="1" customHeight="1" x14ac:dyDescent="0.25">
      <c r="A331" s="61"/>
      <c r="B331" s="998"/>
      <c r="C331" s="1041"/>
      <c r="D331" s="992"/>
      <c r="E331" s="992"/>
      <c r="F331" s="993"/>
      <c r="G331" s="203" t="s">
        <v>12</v>
      </c>
      <c r="H331" s="989"/>
      <c r="I331" s="990"/>
      <c r="J331" s="990"/>
      <c r="K331" s="1019">
        <f>I331+J331</f>
        <v>0</v>
      </c>
      <c r="L331" s="64"/>
      <c r="M331" s="64"/>
      <c r="N331" s="64"/>
      <c r="O331" s="118" t="e">
        <f t="shared" si="110"/>
        <v>#DIV/0!</v>
      </c>
    </row>
    <row r="332" spans="1:15" s="116" customFormat="1" ht="15" customHeight="1" x14ac:dyDescent="0.25">
      <c r="A332" s="111"/>
      <c r="B332" s="998"/>
      <c r="C332" s="223"/>
      <c r="D332" s="726"/>
      <c r="E332" s="726"/>
      <c r="F332" s="727"/>
      <c r="G332" s="224" t="s">
        <v>191</v>
      </c>
      <c r="H332" s="728">
        <f t="shared" ref="H332:N332" si="116">SUM(H333:H334)</f>
        <v>0</v>
      </c>
      <c r="I332" s="729">
        <f t="shared" si="116"/>
        <v>805000</v>
      </c>
      <c r="J332" s="729">
        <f t="shared" si="116"/>
        <v>63930</v>
      </c>
      <c r="K332" s="225">
        <f t="shared" si="116"/>
        <v>868930</v>
      </c>
      <c r="L332" s="225">
        <f t="shared" si="116"/>
        <v>805000</v>
      </c>
      <c r="M332" s="225">
        <f t="shared" si="116"/>
        <v>868930</v>
      </c>
      <c r="N332" s="225">
        <f t="shared" si="116"/>
        <v>0</v>
      </c>
      <c r="O332" s="226">
        <f t="shared" si="110"/>
        <v>0</v>
      </c>
    </row>
    <row r="333" spans="1:15" s="9" customFormat="1" ht="12.75" hidden="1" customHeight="1" x14ac:dyDescent="0.25">
      <c r="A333" s="61"/>
      <c r="B333" s="998"/>
      <c r="C333" s="970" t="s">
        <v>165</v>
      </c>
      <c r="D333" s="973" t="s">
        <v>173</v>
      </c>
      <c r="E333" s="973" t="s">
        <v>219</v>
      </c>
      <c r="F333" s="976" t="s">
        <v>74</v>
      </c>
      <c r="G333" s="203"/>
      <c r="H333" s="979"/>
      <c r="I333" s="982">
        <v>805000</v>
      </c>
      <c r="J333" s="982">
        <v>63930</v>
      </c>
      <c r="K333" s="1017">
        <f>I333+J333</f>
        <v>868930</v>
      </c>
      <c r="L333" s="64">
        <v>80500</v>
      </c>
      <c r="M333" s="64">
        <v>86893</v>
      </c>
      <c r="N333" s="64">
        <v>0</v>
      </c>
      <c r="O333" s="118">
        <f t="shared" si="110"/>
        <v>0</v>
      </c>
    </row>
    <row r="334" spans="1:15" s="122" customFormat="1" ht="12.75" hidden="1" customHeight="1" x14ac:dyDescent="0.25">
      <c r="A334" s="61"/>
      <c r="B334" s="998"/>
      <c r="C334" s="991"/>
      <c r="D334" s="992"/>
      <c r="E334" s="992"/>
      <c r="F334" s="993"/>
      <c r="G334" s="203" t="s">
        <v>12</v>
      </c>
      <c r="H334" s="989"/>
      <c r="I334" s="990">
        <v>0</v>
      </c>
      <c r="J334" s="990"/>
      <c r="K334" s="1019">
        <f>I334+J334</f>
        <v>0</v>
      </c>
      <c r="L334" s="64">
        <v>724500</v>
      </c>
      <c r="M334" s="64">
        <v>782037</v>
      </c>
      <c r="N334" s="64">
        <v>0</v>
      </c>
      <c r="O334" s="118">
        <f t="shared" si="110"/>
        <v>0</v>
      </c>
    </row>
    <row r="335" spans="1:15" s="116" customFormat="1" ht="30" hidden="1" customHeight="1" x14ac:dyDescent="0.25">
      <c r="A335" s="111"/>
      <c r="B335" s="998"/>
      <c r="C335" s="731"/>
      <c r="D335" s="726"/>
      <c r="E335" s="726"/>
      <c r="F335" s="727"/>
      <c r="G335" s="224" t="s">
        <v>220</v>
      </c>
      <c r="H335" s="728">
        <f t="shared" ref="H335:N335" si="117">SUM(H336:H337)</f>
        <v>0</v>
      </c>
      <c r="I335" s="729">
        <f t="shared" si="117"/>
        <v>0</v>
      </c>
      <c r="J335" s="729">
        <f t="shared" si="117"/>
        <v>0</v>
      </c>
      <c r="K335" s="225">
        <f t="shared" si="117"/>
        <v>0</v>
      </c>
      <c r="L335" s="225">
        <f t="shared" si="117"/>
        <v>0</v>
      </c>
      <c r="M335" s="225">
        <f t="shared" si="117"/>
        <v>0</v>
      </c>
      <c r="N335" s="225">
        <f t="shared" si="117"/>
        <v>0</v>
      </c>
      <c r="O335" s="226" t="e">
        <f>N335/M335</f>
        <v>#DIV/0!</v>
      </c>
    </row>
    <row r="336" spans="1:15" s="9" customFormat="1" ht="12.75" hidden="1" customHeight="1" x14ac:dyDescent="0.25">
      <c r="A336" s="61"/>
      <c r="B336" s="998"/>
      <c r="C336" s="1040" t="s">
        <v>221</v>
      </c>
      <c r="D336" s="973" t="s">
        <v>173</v>
      </c>
      <c r="E336" s="973" t="s">
        <v>222</v>
      </c>
      <c r="F336" s="976" t="s">
        <v>74</v>
      </c>
      <c r="G336" s="203"/>
      <c r="H336" s="979"/>
      <c r="I336" s="982"/>
      <c r="J336" s="982"/>
      <c r="K336" s="1017">
        <f>I336+J336</f>
        <v>0</v>
      </c>
      <c r="L336" s="64"/>
      <c r="M336" s="64"/>
      <c r="N336" s="64"/>
      <c r="O336" s="118" t="e">
        <f>N336/M336</f>
        <v>#DIV/0!</v>
      </c>
    </row>
    <row r="337" spans="1:15" s="122" customFormat="1" ht="12.75" hidden="1" customHeight="1" x14ac:dyDescent="0.25">
      <c r="A337" s="61"/>
      <c r="B337" s="998"/>
      <c r="C337" s="1041"/>
      <c r="D337" s="992"/>
      <c r="E337" s="992"/>
      <c r="F337" s="993"/>
      <c r="G337" s="203" t="s">
        <v>12</v>
      </c>
      <c r="H337" s="989"/>
      <c r="I337" s="990"/>
      <c r="J337" s="990"/>
      <c r="K337" s="1019"/>
      <c r="L337" s="64"/>
      <c r="M337" s="64"/>
      <c r="N337" s="64"/>
      <c r="O337" s="118" t="e">
        <f>N337/M337</f>
        <v>#DIV/0!</v>
      </c>
    </row>
    <row r="338" spans="1:15" s="116" customFormat="1" ht="45" hidden="1" customHeight="1" x14ac:dyDescent="0.25">
      <c r="A338" s="111"/>
      <c r="B338" s="998"/>
      <c r="C338" s="731"/>
      <c r="D338" s="726"/>
      <c r="E338" s="726"/>
      <c r="F338" s="727"/>
      <c r="G338" s="224"/>
      <c r="H338" s="728">
        <f>H341</f>
        <v>0</v>
      </c>
      <c r="I338" s="729">
        <f>I339</f>
        <v>0</v>
      </c>
      <c r="J338" s="729">
        <f>J339</f>
        <v>0</v>
      </c>
      <c r="K338" s="225">
        <f>K339</f>
        <v>0</v>
      </c>
      <c r="L338" s="225">
        <f>SUM(L339:L341)</f>
        <v>0</v>
      </c>
      <c r="M338" s="225">
        <f>SUM(M339:M341)</f>
        <v>0</v>
      </c>
      <c r="N338" s="225">
        <f>SUM(N339:N341)</f>
        <v>0</v>
      </c>
      <c r="O338" s="226" t="e">
        <f t="shared" si="110"/>
        <v>#DIV/0!</v>
      </c>
    </row>
    <row r="339" spans="1:15" s="9" customFormat="1" ht="12.75" hidden="1" customHeight="1" x14ac:dyDescent="0.25">
      <c r="A339" s="61"/>
      <c r="B339" s="998"/>
      <c r="C339" s="1040"/>
      <c r="D339" s="973"/>
      <c r="E339" s="973"/>
      <c r="F339" s="976"/>
      <c r="G339" s="503"/>
      <c r="H339" s="199"/>
      <c r="I339" s="982">
        <v>0</v>
      </c>
      <c r="J339" s="982"/>
      <c r="K339" s="1017">
        <f>I339+J339</f>
        <v>0</v>
      </c>
      <c r="L339" s="64"/>
      <c r="M339" s="64"/>
      <c r="N339" s="64"/>
      <c r="O339" s="62" t="e">
        <f t="shared" si="110"/>
        <v>#DIV/0!</v>
      </c>
    </row>
    <row r="340" spans="1:15" s="9" customFormat="1" ht="12.75" hidden="1" customHeight="1" x14ac:dyDescent="0.25">
      <c r="A340" s="61"/>
      <c r="B340" s="998"/>
      <c r="C340" s="1042"/>
      <c r="D340" s="974"/>
      <c r="E340" s="974"/>
      <c r="F340" s="977"/>
      <c r="G340" s="229" t="s">
        <v>12</v>
      </c>
      <c r="H340" s="199"/>
      <c r="I340" s="983"/>
      <c r="J340" s="983"/>
      <c r="K340" s="1018">
        <f>I340+J340</f>
        <v>0</v>
      </c>
      <c r="L340" s="64"/>
      <c r="M340" s="64"/>
      <c r="N340" s="64"/>
      <c r="O340" s="62" t="e">
        <f t="shared" si="110"/>
        <v>#DIV/0!</v>
      </c>
    </row>
    <row r="341" spans="1:15" s="9" customFormat="1" ht="12.75" hidden="1" customHeight="1" x14ac:dyDescent="0.25">
      <c r="A341" s="61"/>
      <c r="B341" s="998"/>
      <c r="C341" s="1041"/>
      <c r="D341" s="992"/>
      <c r="E341" s="992"/>
      <c r="F341" s="993"/>
      <c r="G341" s="230" t="s">
        <v>14</v>
      </c>
      <c r="H341" s="199"/>
      <c r="I341" s="990"/>
      <c r="J341" s="990"/>
      <c r="K341" s="1019">
        <f>I341+J341</f>
        <v>0</v>
      </c>
      <c r="L341" s="64"/>
      <c r="M341" s="64"/>
      <c r="N341" s="64"/>
      <c r="O341" s="62" t="e">
        <f t="shared" si="110"/>
        <v>#DIV/0!</v>
      </c>
    </row>
    <row r="342" spans="1:15" s="116" customFormat="1" ht="15" hidden="1" customHeight="1" x14ac:dyDescent="0.25">
      <c r="A342" s="111"/>
      <c r="B342" s="998"/>
      <c r="C342" s="731"/>
      <c r="D342" s="726"/>
      <c r="E342" s="726"/>
      <c r="F342" s="727"/>
      <c r="G342" s="224" t="s">
        <v>188</v>
      </c>
      <c r="H342" s="728">
        <f>H344</f>
        <v>0</v>
      </c>
      <c r="I342" s="729">
        <v>0</v>
      </c>
      <c r="J342" s="729">
        <f>J343</f>
        <v>0</v>
      </c>
      <c r="K342" s="225">
        <f>K343</f>
        <v>0</v>
      </c>
      <c r="L342" s="225">
        <f>SUM(L343:L344)</f>
        <v>0</v>
      </c>
      <c r="M342" s="225">
        <f>SUM(M343:M344)</f>
        <v>0</v>
      </c>
      <c r="N342" s="225">
        <f>SUM(N343:N344)</f>
        <v>0</v>
      </c>
      <c r="O342" s="226" t="e">
        <f t="shared" si="110"/>
        <v>#DIV/0!</v>
      </c>
    </row>
    <row r="343" spans="1:15" s="9" customFormat="1" ht="12.75" hidden="1" customHeight="1" x14ac:dyDescent="0.25">
      <c r="A343" s="61"/>
      <c r="B343" s="998"/>
      <c r="C343" s="1040" t="s">
        <v>165</v>
      </c>
      <c r="D343" s="973" t="s">
        <v>173</v>
      </c>
      <c r="E343" s="973" t="s">
        <v>223</v>
      </c>
      <c r="F343" s="976" t="s">
        <v>185</v>
      </c>
      <c r="G343" s="503"/>
      <c r="H343" s="199"/>
      <c r="I343" s="982"/>
      <c r="J343" s="982"/>
      <c r="K343" s="1017">
        <f>I343+J343</f>
        <v>0</v>
      </c>
      <c r="L343" s="64"/>
      <c r="M343" s="64"/>
      <c r="N343" s="64"/>
      <c r="O343" s="62" t="e">
        <f t="shared" si="110"/>
        <v>#DIV/0!</v>
      </c>
    </row>
    <row r="344" spans="1:15" s="9" customFormat="1" ht="12.75" hidden="1" customHeight="1" x14ac:dyDescent="0.25">
      <c r="A344" s="61"/>
      <c r="B344" s="998"/>
      <c r="C344" s="1041"/>
      <c r="D344" s="992"/>
      <c r="E344" s="992"/>
      <c r="F344" s="993"/>
      <c r="G344" s="229" t="s">
        <v>12</v>
      </c>
      <c r="H344" s="199"/>
      <c r="I344" s="990"/>
      <c r="J344" s="990"/>
      <c r="K344" s="1019">
        <f>I344+J344</f>
        <v>0</v>
      </c>
      <c r="L344" s="64"/>
      <c r="M344" s="64"/>
      <c r="N344" s="64"/>
      <c r="O344" s="62" t="e">
        <f t="shared" si="110"/>
        <v>#DIV/0!</v>
      </c>
    </row>
    <row r="345" spans="1:15" s="110" customFormat="1" ht="30" customHeight="1" x14ac:dyDescent="0.25">
      <c r="A345" s="40"/>
      <c r="B345" s="998"/>
      <c r="C345" s="220"/>
      <c r="D345" s="721"/>
      <c r="E345" s="721"/>
      <c r="F345" s="722"/>
      <c r="G345" s="723" t="s">
        <v>224</v>
      </c>
      <c r="H345" s="724">
        <f>H346+H348+H350+H352+H355+H357+H359</f>
        <v>26626024.43</v>
      </c>
      <c r="I345" s="725">
        <f t="shared" ref="I345:N345" si="118">I346+I348+I350+I352+I355+I357+I359</f>
        <v>27026024.43</v>
      </c>
      <c r="J345" s="725">
        <f t="shared" si="118"/>
        <v>0</v>
      </c>
      <c r="K345" s="221">
        <f t="shared" si="118"/>
        <v>27026024.43</v>
      </c>
      <c r="L345" s="221">
        <f t="shared" si="118"/>
        <v>27026024.43</v>
      </c>
      <c r="M345" s="221">
        <f t="shared" si="118"/>
        <v>27026024.43</v>
      </c>
      <c r="N345" s="221">
        <f t="shared" si="118"/>
        <v>22139813.310000002</v>
      </c>
      <c r="O345" s="222">
        <f t="shared" si="110"/>
        <v>0.81920348171608615</v>
      </c>
    </row>
    <row r="346" spans="1:15" s="116" customFormat="1" ht="15" customHeight="1" x14ac:dyDescent="0.25">
      <c r="A346" s="111"/>
      <c r="B346" s="998"/>
      <c r="C346" s="223"/>
      <c r="D346" s="726"/>
      <c r="E346" s="726"/>
      <c r="F346" s="727"/>
      <c r="G346" s="224" t="s">
        <v>186</v>
      </c>
      <c r="H346" s="728">
        <f t="shared" ref="H346:N346" si="119">H347</f>
        <v>4192086</v>
      </c>
      <c r="I346" s="729">
        <f t="shared" si="119"/>
        <v>4192086</v>
      </c>
      <c r="J346" s="729">
        <f t="shared" si="119"/>
        <v>0</v>
      </c>
      <c r="K346" s="225">
        <f t="shared" si="119"/>
        <v>4192086</v>
      </c>
      <c r="L346" s="225">
        <f t="shared" si="119"/>
        <v>4192086</v>
      </c>
      <c r="M346" s="225">
        <f t="shared" si="119"/>
        <v>4192086</v>
      </c>
      <c r="N346" s="225">
        <f t="shared" si="119"/>
        <v>2820485.62</v>
      </c>
      <c r="O346" s="226">
        <f t="shared" si="110"/>
        <v>0.67281196521254572</v>
      </c>
    </row>
    <row r="347" spans="1:15" s="9" customFormat="1" ht="12.75" hidden="1" customHeight="1" x14ac:dyDescent="0.25">
      <c r="A347" s="61"/>
      <c r="B347" s="998"/>
      <c r="C347" s="148" t="s">
        <v>165</v>
      </c>
      <c r="D347" s="501" t="s">
        <v>225</v>
      </c>
      <c r="E347" s="501" t="s">
        <v>226</v>
      </c>
      <c r="F347" s="502" t="s">
        <v>185</v>
      </c>
      <c r="G347" s="503"/>
      <c r="H347" s="199">
        <v>4192086</v>
      </c>
      <c r="I347" s="64">
        <v>4192086</v>
      </c>
      <c r="J347" s="510"/>
      <c r="K347" s="732">
        <f>I347+J347</f>
        <v>4192086</v>
      </c>
      <c r="L347" s="64">
        <v>4192086</v>
      </c>
      <c r="M347" s="64">
        <v>4192086</v>
      </c>
      <c r="N347" s="64">
        <v>2820485.62</v>
      </c>
      <c r="O347" s="62">
        <f t="shared" si="110"/>
        <v>0.67281196521254572</v>
      </c>
    </row>
    <row r="348" spans="1:15" s="116" customFormat="1" ht="15" customHeight="1" x14ac:dyDescent="0.25">
      <c r="A348" s="111"/>
      <c r="B348" s="998"/>
      <c r="C348" s="223"/>
      <c r="D348" s="726"/>
      <c r="E348" s="726"/>
      <c r="F348" s="727"/>
      <c r="G348" s="224" t="s">
        <v>216</v>
      </c>
      <c r="H348" s="728">
        <f t="shared" ref="H348:N348" si="120">H349</f>
        <v>6542991</v>
      </c>
      <c r="I348" s="729">
        <f t="shared" si="120"/>
        <v>6542991</v>
      </c>
      <c r="J348" s="729">
        <f t="shared" si="120"/>
        <v>0</v>
      </c>
      <c r="K348" s="225">
        <f t="shared" si="120"/>
        <v>6542991</v>
      </c>
      <c r="L348" s="225">
        <f t="shared" si="120"/>
        <v>6542991</v>
      </c>
      <c r="M348" s="225">
        <f t="shared" si="120"/>
        <v>6542991</v>
      </c>
      <c r="N348" s="225">
        <f t="shared" si="120"/>
        <v>4823082.01</v>
      </c>
      <c r="O348" s="226">
        <f>N348/M348</f>
        <v>0.73713719153824298</v>
      </c>
    </row>
    <row r="349" spans="1:15" s="9" customFormat="1" ht="12.75" hidden="1" customHeight="1" x14ac:dyDescent="0.25">
      <c r="A349" s="61"/>
      <c r="B349" s="998"/>
      <c r="C349" s="148" t="s">
        <v>165</v>
      </c>
      <c r="D349" s="501" t="s">
        <v>225</v>
      </c>
      <c r="E349" s="501" t="s">
        <v>227</v>
      </c>
      <c r="F349" s="502" t="s">
        <v>185</v>
      </c>
      <c r="G349" s="503"/>
      <c r="H349" s="199">
        <v>6542991</v>
      </c>
      <c r="I349" s="64">
        <v>6542991</v>
      </c>
      <c r="J349" s="510"/>
      <c r="K349" s="732">
        <f>I349+J349</f>
        <v>6542991</v>
      </c>
      <c r="L349" s="64">
        <v>6542991</v>
      </c>
      <c r="M349" s="64">
        <v>6542991</v>
      </c>
      <c r="N349" s="64">
        <v>4823082.01</v>
      </c>
      <c r="O349" s="62">
        <f>N349/M349</f>
        <v>0.73713719153824298</v>
      </c>
    </row>
    <row r="350" spans="1:15" s="116" customFormat="1" ht="15" customHeight="1" x14ac:dyDescent="0.25">
      <c r="A350" s="111"/>
      <c r="B350" s="998"/>
      <c r="C350" s="223"/>
      <c r="D350" s="726"/>
      <c r="E350" s="726"/>
      <c r="F350" s="727"/>
      <c r="G350" s="224" t="s">
        <v>228</v>
      </c>
      <c r="H350" s="728">
        <f t="shared" ref="H350:N350" si="121">H351</f>
        <v>4235256</v>
      </c>
      <c r="I350" s="729">
        <f t="shared" si="121"/>
        <v>4235256</v>
      </c>
      <c r="J350" s="729">
        <f t="shared" si="121"/>
        <v>0</v>
      </c>
      <c r="K350" s="225">
        <f t="shared" si="121"/>
        <v>4235256</v>
      </c>
      <c r="L350" s="225">
        <f t="shared" si="121"/>
        <v>4235256</v>
      </c>
      <c r="M350" s="225">
        <f t="shared" si="121"/>
        <v>4235256</v>
      </c>
      <c r="N350" s="225">
        <f t="shared" si="121"/>
        <v>3141901.4</v>
      </c>
      <c r="O350" s="226">
        <f t="shared" si="110"/>
        <v>0.74184450715611994</v>
      </c>
    </row>
    <row r="351" spans="1:15" s="9" customFormat="1" ht="12.75" hidden="1" customHeight="1" x14ac:dyDescent="0.25">
      <c r="A351" s="61"/>
      <c r="B351" s="998"/>
      <c r="C351" s="152" t="s">
        <v>165</v>
      </c>
      <c r="D351" s="501" t="s">
        <v>225</v>
      </c>
      <c r="E351" s="501" t="s">
        <v>229</v>
      </c>
      <c r="F351" s="502" t="s">
        <v>185</v>
      </c>
      <c r="G351" s="503"/>
      <c r="H351" s="199">
        <v>4235256</v>
      </c>
      <c r="I351" s="200">
        <v>4235256</v>
      </c>
      <c r="J351" s="200"/>
      <c r="K351" s="468">
        <f>I351+J351</f>
        <v>4235256</v>
      </c>
      <c r="L351" s="64">
        <v>4235256</v>
      </c>
      <c r="M351" s="64">
        <v>4235256</v>
      </c>
      <c r="N351" s="64">
        <v>3141901.4</v>
      </c>
      <c r="O351" s="62">
        <f t="shared" si="110"/>
        <v>0.74184450715611994</v>
      </c>
    </row>
    <row r="352" spans="1:15" s="116" customFormat="1" ht="15" customHeight="1" x14ac:dyDescent="0.25">
      <c r="A352" s="111"/>
      <c r="B352" s="998"/>
      <c r="C352" s="223"/>
      <c r="D352" s="726"/>
      <c r="E352" s="726"/>
      <c r="F352" s="727"/>
      <c r="G352" s="224" t="s">
        <v>230</v>
      </c>
      <c r="H352" s="728">
        <f t="shared" ref="H352:N352" si="122">H353+H354</f>
        <v>315400</v>
      </c>
      <c r="I352" s="729">
        <f t="shared" si="122"/>
        <v>315400</v>
      </c>
      <c r="J352" s="729">
        <f t="shared" si="122"/>
        <v>0</v>
      </c>
      <c r="K352" s="225">
        <f t="shared" si="122"/>
        <v>315400</v>
      </c>
      <c r="L352" s="225">
        <f t="shared" si="122"/>
        <v>315400</v>
      </c>
      <c r="M352" s="225">
        <f t="shared" si="122"/>
        <v>315400</v>
      </c>
      <c r="N352" s="225">
        <f t="shared" si="122"/>
        <v>315400</v>
      </c>
      <c r="O352" s="226">
        <f t="shared" si="110"/>
        <v>1</v>
      </c>
    </row>
    <row r="353" spans="1:15" s="9" customFormat="1" ht="12.75" hidden="1" customHeight="1" x14ac:dyDescent="0.25">
      <c r="A353" s="61"/>
      <c r="B353" s="998"/>
      <c r="C353" s="152" t="s">
        <v>165</v>
      </c>
      <c r="D353" s="501" t="s">
        <v>225</v>
      </c>
      <c r="E353" s="501" t="s">
        <v>231</v>
      </c>
      <c r="F353" s="502" t="s">
        <v>185</v>
      </c>
      <c r="G353" s="503"/>
      <c r="H353" s="979">
        <v>315400</v>
      </c>
      <c r="I353" s="982">
        <v>315400</v>
      </c>
      <c r="J353" s="982"/>
      <c r="K353" s="1017">
        <f>I353+J353</f>
        <v>315400</v>
      </c>
      <c r="L353" s="64">
        <v>315400</v>
      </c>
      <c r="M353" s="64">
        <v>315400</v>
      </c>
      <c r="N353" s="64">
        <v>315400</v>
      </c>
      <c r="O353" s="62">
        <f t="shared" si="110"/>
        <v>1</v>
      </c>
    </row>
    <row r="354" spans="1:15" s="9" customFormat="1" ht="12.75" hidden="1" customHeight="1" x14ac:dyDescent="0.25">
      <c r="A354" s="61"/>
      <c r="B354" s="998"/>
      <c r="C354" s="148" t="s">
        <v>165</v>
      </c>
      <c r="D354" s="501" t="s">
        <v>232</v>
      </c>
      <c r="E354" s="501" t="s">
        <v>231</v>
      </c>
      <c r="F354" s="502" t="s">
        <v>185</v>
      </c>
      <c r="G354" s="503"/>
      <c r="H354" s="989"/>
      <c r="I354" s="990"/>
      <c r="J354" s="990"/>
      <c r="K354" s="1019"/>
      <c r="L354" s="64"/>
      <c r="M354" s="64"/>
      <c r="N354" s="64"/>
      <c r="O354" s="62" t="e">
        <f t="shared" si="110"/>
        <v>#DIV/0!</v>
      </c>
    </row>
    <row r="355" spans="1:15" s="116" customFormat="1" ht="15" hidden="1" customHeight="1" x14ac:dyDescent="0.25">
      <c r="A355" s="111"/>
      <c r="B355" s="998"/>
      <c r="C355" s="223"/>
      <c r="D355" s="726"/>
      <c r="E355" s="726"/>
      <c r="F355" s="727"/>
      <c r="G355" s="224" t="s">
        <v>233</v>
      </c>
      <c r="H355" s="728">
        <f>H356</f>
        <v>0</v>
      </c>
      <c r="I355" s="729">
        <v>0</v>
      </c>
      <c r="J355" s="729">
        <f>J356</f>
        <v>0</v>
      </c>
      <c r="K355" s="225">
        <f>K356</f>
        <v>0</v>
      </c>
      <c r="L355" s="225">
        <f>L356</f>
        <v>0</v>
      </c>
      <c r="M355" s="225">
        <f>M356</f>
        <v>0</v>
      </c>
      <c r="N355" s="225">
        <f>N356</f>
        <v>0</v>
      </c>
      <c r="O355" s="226" t="e">
        <f t="shared" si="110"/>
        <v>#DIV/0!</v>
      </c>
    </row>
    <row r="356" spans="1:15" s="9" customFormat="1" ht="12.75" hidden="1" customHeight="1" x14ac:dyDescent="0.25">
      <c r="A356" s="61"/>
      <c r="B356" s="998"/>
      <c r="C356" s="148" t="s">
        <v>165</v>
      </c>
      <c r="D356" s="501" t="s">
        <v>225</v>
      </c>
      <c r="E356" s="501" t="s">
        <v>234</v>
      </c>
      <c r="F356" s="502" t="s">
        <v>185</v>
      </c>
      <c r="G356" s="503"/>
      <c r="H356" s="199"/>
      <c r="I356" s="200"/>
      <c r="J356" s="200"/>
      <c r="K356" s="468">
        <f>I356+J356</f>
        <v>0</v>
      </c>
      <c r="L356" s="64"/>
      <c r="M356" s="64"/>
      <c r="N356" s="64"/>
      <c r="O356" s="62" t="e">
        <f t="shared" si="110"/>
        <v>#DIV/0!</v>
      </c>
    </row>
    <row r="357" spans="1:15" s="116" customFormat="1" ht="15" customHeight="1" x14ac:dyDescent="0.25">
      <c r="A357" s="111"/>
      <c r="B357" s="998"/>
      <c r="C357" s="223"/>
      <c r="D357" s="726"/>
      <c r="E357" s="726"/>
      <c r="F357" s="727"/>
      <c r="G357" s="224" t="s">
        <v>235</v>
      </c>
      <c r="H357" s="728">
        <f t="shared" ref="H357:N357" si="123">H358</f>
        <v>1218120</v>
      </c>
      <c r="I357" s="729">
        <f t="shared" si="123"/>
        <v>1618120</v>
      </c>
      <c r="J357" s="729">
        <f t="shared" si="123"/>
        <v>0</v>
      </c>
      <c r="K357" s="225">
        <f t="shared" si="123"/>
        <v>1618120</v>
      </c>
      <c r="L357" s="225">
        <f t="shared" si="123"/>
        <v>1618120</v>
      </c>
      <c r="M357" s="225">
        <f t="shared" si="123"/>
        <v>1618120</v>
      </c>
      <c r="N357" s="225">
        <f t="shared" si="123"/>
        <v>950684</v>
      </c>
      <c r="O357" s="226">
        <f t="shared" si="110"/>
        <v>0.58752379304377922</v>
      </c>
    </row>
    <row r="358" spans="1:15" s="9" customFormat="1" ht="12.75" hidden="1" customHeight="1" x14ac:dyDescent="0.25">
      <c r="A358" s="61"/>
      <c r="B358" s="998"/>
      <c r="C358" s="152" t="s">
        <v>165</v>
      </c>
      <c r="D358" s="501" t="s">
        <v>225</v>
      </c>
      <c r="E358" s="501" t="s">
        <v>236</v>
      </c>
      <c r="F358" s="502" t="s">
        <v>182</v>
      </c>
      <c r="G358" s="229"/>
      <c r="H358" s="199">
        <v>1218120</v>
      </c>
      <c r="I358" s="200">
        <v>1618120</v>
      </c>
      <c r="J358" s="200"/>
      <c r="K358" s="468">
        <f>I358+J358</f>
        <v>1618120</v>
      </c>
      <c r="L358" s="64">
        <v>1618120</v>
      </c>
      <c r="M358" s="64">
        <v>1618120</v>
      </c>
      <c r="N358" s="64">
        <v>950684</v>
      </c>
      <c r="O358" s="62">
        <f t="shared" si="110"/>
        <v>0.58752379304377922</v>
      </c>
    </row>
    <row r="359" spans="1:15" s="116" customFormat="1" ht="15" customHeight="1" x14ac:dyDescent="0.25">
      <c r="A359" s="111"/>
      <c r="B359" s="998"/>
      <c r="C359" s="223"/>
      <c r="D359" s="726"/>
      <c r="E359" s="726"/>
      <c r="F359" s="727"/>
      <c r="G359" s="224" t="s">
        <v>237</v>
      </c>
      <c r="H359" s="728">
        <f>H360</f>
        <v>10122171.43</v>
      </c>
      <c r="I359" s="729">
        <f>I360</f>
        <v>10122171.43</v>
      </c>
      <c r="J359" s="729">
        <f>J360</f>
        <v>0</v>
      </c>
      <c r="K359" s="225">
        <f>K360</f>
        <v>10122171.43</v>
      </c>
      <c r="L359" s="225">
        <f>L360+L361</f>
        <v>10122171.43</v>
      </c>
      <c r="M359" s="225">
        <f>M360+M361</f>
        <v>10122171.43</v>
      </c>
      <c r="N359" s="225">
        <f>N360+N361</f>
        <v>10088260.280000001</v>
      </c>
      <c r="O359" s="226">
        <f t="shared" si="110"/>
        <v>0.99664981469297265</v>
      </c>
    </row>
    <row r="360" spans="1:15" s="9" customFormat="1" ht="12.75" hidden="1" customHeight="1" x14ac:dyDescent="0.25">
      <c r="A360" s="61"/>
      <c r="B360" s="998"/>
      <c r="C360" s="994" t="s">
        <v>165</v>
      </c>
      <c r="D360" s="973" t="s">
        <v>225</v>
      </c>
      <c r="E360" s="973" t="s">
        <v>238</v>
      </c>
      <c r="F360" s="976" t="s">
        <v>185</v>
      </c>
      <c r="G360" s="229"/>
      <c r="H360" s="979">
        <v>10122171.43</v>
      </c>
      <c r="I360" s="982">
        <v>10122171.43</v>
      </c>
      <c r="J360" s="982"/>
      <c r="K360" s="1017">
        <f>I360+J360</f>
        <v>10122171.43</v>
      </c>
      <c r="L360" s="64">
        <v>3036651.43</v>
      </c>
      <c r="M360" s="119">
        <v>3036651.43</v>
      </c>
      <c r="N360" s="119">
        <v>3026478.08</v>
      </c>
      <c r="O360" s="62">
        <f t="shared" si="110"/>
        <v>0.9966498130475252</v>
      </c>
    </row>
    <row r="361" spans="1:15" s="9" customFormat="1" ht="12.75" hidden="1" customHeight="1" x14ac:dyDescent="0.25">
      <c r="A361" s="61"/>
      <c r="B361" s="998"/>
      <c r="C361" s="995"/>
      <c r="D361" s="992"/>
      <c r="E361" s="992"/>
      <c r="F361" s="993"/>
      <c r="G361" s="229" t="s">
        <v>12</v>
      </c>
      <c r="H361" s="989"/>
      <c r="I361" s="990"/>
      <c r="J361" s="990"/>
      <c r="K361" s="1019">
        <f>I361+J361</f>
        <v>0</v>
      </c>
      <c r="L361" s="64">
        <v>7085520</v>
      </c>
      <c r="M361" s="120">
        <v>7085520</v>
      </c>
      <c r="N361" s="120">
        <v>7061782.2000000002</v>
      </c>
      <c r="O361" s="231">
        <f t="shared" si="110"/>
        <v>0.99664981539816422</v>
      </c>
    </row>
    <row r="362" spans="1:15" s="110" customFormat="1" ht="30" customHeight="1" x14ac:dyDescent="0.25">
      <c r="A362" s="40"/>
      <c r="B362" s="998"/>
      <c r="C362" s="220"/>
      <c r="D362" s="721"/>
      <c r="E362" s="721"/>
      <c r="F362" s="722"/>
      <c r="G362" s="723" t="s">
        <v>239</v>
      </c>
      <c r="H362" s="724">
        <f>H363+H365+H367+H369+H371+H373+H379+H377+H375</f>
        <v>169682296.62</v>
      </c>
      <c r="I362" s="725">
        <f t="shared" ref="I362:N362" si="124">I363+I365+I367+I369+I371+I373+I379+I377+I375</f>
        <v>172964046.62</v>
      </c>
      <c r="J362" s="725">
        <f t="shared" si="124"/>
        <v>93420</v>
      </c>
      <c r="K362" s="221">
        <f t="shared" si="124"/>
        <v>173057466.62</v>
      </c>
      <c r="L362" s="221">
        <f t="shared" si="124"/>
        <v>172964046.62</v>
      </c>
      <c r="M362" s="221">
        <f t="shared" si="124"/>
        <v>172671154.62</v>
      </c>
      <c r="N362" s="221">
        <f t="shared" si="124"/>
        <v>118242908.66000001</v>
      </c>
      <c r="O362" s="222">
        <f t="shared" si="110"/>
        <v>0.68478669132791148</v>
      </c>
    </row>
    <row r="363" spans="1:15" s="116" customFormat="1" ht="30" customHeight="1" x14ac:dyDescent="0.25">
      <c r="A363" s="111"/>
      <c r="B363" s="998"/>
      <c r="C363" s="223"/>
      <c r="D363" s="726"/>
      <c r="E363" s="726"/>
      <c r="F363" s="727"/>
      <c r="G363" s="224" t="s">
        <v>144</v>
      </c>
      <c r="H363" s="728">
        <f t="shared" ref="H363:N363" si="125">H364</f>
        <v>39505962.600000001</v>
      </c>
      <c r="I363" s="729">
        <f t="shared" si="125"/>
        <v>39532712.600000001</v>
      </c>
      <c r="J363" s="729">
        <f t="shared" si="125"/>
        <v>0</v>
      </c>
      <c r="K363" s="225">
        <f t="shared" si="125"/>
        <v>39532712.600000001</v>
      </c>
      <c r="L363" s="225">
        <f t="shared" si="125"/>
        <v>39532712.600000001</v>
      </c>
      <c r="M363" s="225">
        <f t="shared" si="125"/>
        <v>39532712.600000001</v>
      </c>
      <c r="N363" s="225">
        <f t="shared" si="125"/>
        <v>26902950.18</v>
      </c>
      <c r="O363" s="226">
        <f t="shared" si="110"/>
        <v>0.68052375894893691</v>
      </c>
    </row>
    <row r="364" spans="1:15" s="9" customFormat="1" ht="12.75" hidden="1" customHeight="1" x14ac:dyDescent="0.25">
      <c r="A364" s="61"/>
      <c r="B364" s="998"/>
      <c r="C364" s="148" t="s">
        <v>165</v>
      </c>
      <c r="D364" s="501" t="s">
        <v>232</v>
      </c>
      <c r="E364" s="501" t="s">
        <v>240</v>
      </c>
      <c r="F364" s="502" t="s">
        <v>21</v>
      </c>
      <c r="G364" s="503"/>
      <c r="H364" s="199">
        <v>39505962.600000001</v>
      </c>
      <c r="I364" s="200">
        <v>39532712.600000001</v>
      </c>
      <c r="J364" s="200"/>
      <c r="K364" s="468">
        <f>I364+J364</f>
        <v>39532712.600000001</v>
      </c>
      <c r="L364" s="64">
        <v>39532712.600000001</v>
      </c>
      <c r="M364" s="64">
        <v>39532712.600000001</v>
      </c>
      <c r="N364" s="64">
        <v>26902950.18</v>
      </c>
      <c r="O364" s="62">
        <f t="shared" si="110"/>
        <v>0.68052375894893691</v>
      </c>
    </row>
    <row r="365" spans="1:15" s="116" customFormat="1" ht="15" customHeight="1" x14ac:dyDescent="0.25">
      <c r="A365" s="111"/>
      <c r="B365" s="998"/>
      <c r="C365" s="223"/>
      <c r="D365" s="726"/>
      <c r="E365" s="726"/>
      <c r="F365" s="727"/>
      <c r="G365" s="224" t="s">
        <v>241</v>
      </c>
      <c r="H365" s="728">
        <f t="shared" ref="H365:N365" si="126">H366</f>
        <v>7270191.0199999996</v>
      </c>
      <c r="I365" s="729">
        <f t="shared" si="126"/>
        <v>7270191.0199999996</v>
      </c>
      <c r="J365" s="729">
        <f t="shared" si="126"/>
        <v>0</v>
      </c>
      <c r="K365" s="225">
        <f t="shared" si="126"/>
        <v>7270191.0199999996</v>
      </c>
      <c r="L365" s="225">
        <f t="shared" si="126"/>
        <v>7270191.0199999996</v>
      </c>
      <c r="M365" s="225">
        <f t="shared" si="126"/>
        <v>7270191.0199999996</v>
      </c>
      <c r="N365" s="225">
        <f t="shared" si="126"/>
        <v>4909548.5</v>
      </c>
      <c r="O365" s="226">
        <f t="shared" si="110"/>
        <v>0.67529841877524699</v>
      </c>
    </row>
    <row r="366" spans="1:15" s="9" customFormat="1" ht="12.75" hidden="1" customHeight="1" x14ac:dyDescent="0.25">
      <c r="A366" s="61"/>
      <c r="B366" s="998"/>
      <c r="C366" s="152" t="s">
        <v>165</v>
      </c>
      <c r="D366" s="501" t="s">
        <v>232</v>
      </c>
      <c r="E366" s="501" t="s">
        <v>242</v>
      </c>
      <c r="F366" s="502" t="s">
        <v>185</v>
      </c>
      <c r="G366" s="229"/>
      <c r="H366" s="199">
        <v>7270191.0199999996</v>
      </c>
      <c r="I366" s="200">
        <v>7270191.0199999996</v>
      </c>
      <c r="J366" s="200"/>
      <c r="K366" s="468">
        <f>I366+J366</f>
        <v>7270191.0199999996</v>
      </c>
      <c r="L366" s="64">
        <v>7270191.0199999996</v>
      </c>
      <c r="M366" s="64">
        <v>7270191.0199999996</v>
      </c>
      <c r="N366" s="64">
        <v>4909548.5</v>
      </c>
      <c r="O366" s="62">
        <f t="shared" si="110"/>
        <v>0.67529841877524699</v>
      </c>
    </row>
    <row r="367" spans="1:15" s="116" customFormat="1" ht="30" customHeight="1" x14ac:dyDescent="0.25">
      <c r="A367" s="111"/>
      <c r="B367" s="998"/>
      <c r="C367" s="223"/>
      <c r="D367" s="726"/>
      <c r="E367" s="726"/>
      <c r="F367" s="727"/>
      <c r="G367" s="224" t="s">
        <v>199</v>
      </c>
      <c r="H367" s="728">
        <f t="shared" ref="H367:N367" si="127">H368</f>
        <v>120781977</v>
      </c>
      <c r="I367" s="729">
        <f t="shared" si="127"/>
        <v>120781977</v>
      </c>
      <c r="J367" s="729">
        <f t="shared" si="127"/>
        <v>93420</v>
      </c>
      <c r="K367" s="225">
        <f t="shared" si="127"/>
        <v>120875397</v>
      </c>
      <c r="L367" s="225">
        <f t="shared" si="127"/>
        <v>120781977</v>
      </c>
      <c r="M367" s="225">
        <f t="shared" si="127"/>
        <v>120875397</v>
      </c>
      <c r="N367" s="225">
        <f t="shared" si="127"/>
        <v>85528255.530000001</v>
      </c>
      <c r="O367" s="226">
        <f t="shared" si="110"/>
        <v>0.70757373007842117</v>
      </c>
    </row>
    <row r="368" spans="1:15" s="122" customFormat="1" ht="12.75" hidden="1" customHeight="1" x14ac:dyDescent="0.25">
      <c r="A368" s="61"/>
      <c r="B368" s="998"/>
      <c r="C368" s="536" t="s">
        <v>165</v>
      </c>
      <c r="D368" s="558" t="s">
        <v>232</v>
      </c>
      <c r="E368" s="558" t="s">
        <v>243</v>
      </c>
      <c r="F368" s="559" t="s">
        <v>21</v>
      </c>
      <c r="G368" s="229"/>
      <c r="H368" s="199">
        <v>120781977</v>
      </c>
      <c r="I368" s="200">
        <v>120781977</v>
      </c>
      <c r="J368" s="200">
        <v>93420</v>
      </c>
      <c r="K368" s="468">
        <f>I368+J368</f>
        <v>120875397</v>
      </c>
      <c r="L368" s="64">
        <f>115083488+5698489</f>
        <v>120781977</v>
      </c>
      <c r="M368" s="64">
        <v>120875397</v>
      </c>
      <c r="N368" s="64">
        <v>85528255.530000001</v>
      </c>
      <c r="O368" s="118">
        <f t="shared" si="110"/>
        <v>0.70757373007842117</v>
      </c>
    </row>
    <row r="369" spans="1:16" s="116" customFormat="1" ht="15" customHeight="1" x14ac:dyDescent="0.25">
      <c r="A369" s="111"/>
      <c r="B369" s="998"/>
      <c r="C369" s="223"/>
      <c r="D369" s="726"/>
      <c r="E369" s="726"/>
      <c r="F369" s="727"/>
      <c r="G369" s="224" t="s">
        <v>230</v>
      </c>
      <c r="H369" s="728">
        <f t="shared" ref="H369:N369" si="128">H370</f>
        <v>200080</v>
      </c>
      <c r="I369" s="729">
        <f t="shared" si="128"/>
        <v>200080</v>
      </c>
      <c r="J369" s="729">
        <f t="shared" si="128"/>
        <v>0</v>
      </c>
      <c r="K369" s="225">
        <f t="shared" si="128"/>
        <v>200080</v>
      </c>
      <c r="L369" s="225">
        <f t="shared" si="128"/>
        <v>200080</v>
      </c>
      <c r="M369" s="225">
        <f t="shared" si="128"/>
        <v>200080</v>
      </c>
      <c r="N369" s="225">
        <f t="shared" si="128"/>
        <v>0</v>
      </c>
      <c r="O369" s="226">
        <f>N369/M369</f>
        <v>0</v>
      </c>
    </row>
    <row r="370" spans="1:16" s="9" customFormat="1" ht="12.75" hidden="1" customHeight="1" x14ac:dyDescent="0.25">
      <c r="A370" s="61"/>
      <c r="B370" s="998"/>
      <c r="C370" s="148" t="s">
        <v>165</v>
      </c>
      <c r="D370" s="501" t="s">
        <v>232</v>
      </c>
      <c r="E370" s="501" t="s">
        <v>244</v>
      </c>
      <c r="F370" s="502" t="s">
        <v>185</v>
      </c>
      <c r="G370" s="503"/>
      <c r="H370" s="199">
        <v>200080</v>
      </c>
      <c r="I370" s="200">
        <v>200080</v>
      </c>
      <c r="J370" s="200"/>
      <c r="K370" s="468">
        <f>I370+J370</f>
        <v>200080</v>
      </c>
      <c r="L370" s="64">
        <v>200080</v>
      </c>
      <c r="M370" s="64">
        <v>200080</v>
      </c>
      <c r="N370" s="64"/>
      <c r="O370" s="62">
        <f>N370/M370</f>
        <v>0</v>
      </c>
    </row>
    <row r="371" spans="1:16" s="116" customFormat="1" ht="15" hidden="1" customHeight="1" x14ac:dyDescent="0.25">
      <c r="A371" s="111"/>
      <c r="B371" s="998"/>
      <c r="C371" s="223"/>
      <c r="D371" s="726"/>
      <c r="E371" s="726"/>
      <c r="F371" s="727"/>
      <c r="G371" s="224" t="s">
        <v>245</v>
      </c>
      <c r="H371" s="728">
        <f>H372</f>
        <v>0</v>
      </c>
      <c r="I371" s="729">
        <v>0</v>
      </c>
      <c r="J371" s="729">
        <f>J372</f>
        <v>0</v>
      </c>
      <c r="K371" s="225">
        <f>K372</f>
        <v>0</v>
      </c>
      <c r="L371" s="225">
        <f>L372</f>
        <v>0</v>
      </c>
      <c r="M371" s="225">
        <f>M372</f>
        <v>0</v>
      </c>
      <c r="N371" s="225">
        <f>N372</f>
        <v>0</v>
      </c>
      <c r="O371" s="226" t="e">
        <f>N371/M371</f>
        <v>#DIV/0!</v>
      </c>
    </row>
    <row r="372" spans="1:16" s="122" customFormat="1" ht="12.75" hidden="1" customHeight="1" x14ac:dyDescent="0.25">
      <c r="A372" s="61"/>
      <c r="B372" s="998"/>
      <c r="C372" s="148" t="s">
        <v>165</v>
      </c>
      <c r="D372" s="501" t="s">
        <v>232</v>
      </c>
      <c r="E372" s="501" t="s">
        <v>246</v>
      </c>
      <c r="F372" s="502" t="s">
        <v>185</v>
      </c>
      <c r="G372" s="229"/>
      <c r="H372" s="199"/>
      <c r="I372" s="200"/>
      <c r="J372" s="200"/>
      <c r="K372" s="468">
        <f>I372+J372</f>
        <v>0</v>
      </c>
      <c r="L372" s="64"/>
      <c r="M372" s="64"/>
      <c r="N372" s="64"/>
      <c r="O372" s="118" t="e">
        <f t="shared" si="110"/>
        <v>#DIV/0!</v>
      </c>
    </row>
    <row r="373" spans="1:16" s="116" customFormat="1" ht="30" customHeight="1" x14ac:dyDescent="0.25">
      <c r="A373" s="111"/>
      <c r="B373" s="998"/>
      <c r="C373" s="223"/>
      <c r="D373" s="726"/>
      <c r="E373" s="726"/>
      <c r="F373" s="727"/>
      <c r="G373" s="224" t="s">
        <v>589</v>
      </c>
      <c r="H373" s="728">
        <f t="shared" ref="H373:N375" si="129">H374</f>
        <v>1104667</v>
      </c>
      <c r="I373" s="729">
        <f t="shared" si="129"/>
        <v>1104667</v>
      </c>
      <c r="J373" s="729">
        <f t="shared" si="129"/>
        <v>0</v>
      </c>
      <c r="K373" s="225">
        <f t="shared" si="129"/>
        <v>1104667</v>
      </c>
      <c r="L373" s="225">
        <f t="shared" si="129"/>
        <v>1104667</v>
      </c>
      <c r="M373" s="225">
        <f t="shared" si="129"/>
        <v>718355</v>
      </c>
      <c r="N373" s="225">
        <f t="shared" si="129"/>
        <v>375007.08</v>
      </c>
      <c r="O373" s="226">
        <f>N373/M373</f>
        <v>0.52203587362794168</v>
      </c>
    </row>
    <row r="374" spans="1:16" s="122" customFormat="1" ht="12.75" hidden="1" customHeight="1" x14ac:dyDescent="0.25">
      <c r="A374" s="61"/>
      <c r="B374" s="998"/>
      <c r="C374" s="152" t="s">
        <v>165</v>
      </c>
      <c r="D374" s="501" t="s">
        <v>232</v>
      </c>
      <c r="E374" s="501" t="s">
        <v>247</v>
      </c>
      <c r="F374" s="502" t="s">
        <v>21</v>
      </c>
      <c r="G374" s="511"/>
      <c r="H374" s="199">
        <v>1104667</v>
      </c>
      <c r="I374" s="200">
        <v>1104667</v>
      </c>
      <c r="J374" s="200"/>
      <c r="K374" s="468">
        <f>I374+J374</f>
        <v>1104667</v>
      </c>
      <c r="L374" s="64">
        <v>1104667</v>
      </c>
      <c r="M374" s="64">
        <v>718355</v>
      </c>
      <c r="N374" s="64">
        <v>375007.08</v>
      </c>
      <c r="O374" s="118">
        <f t="shared" si="110"/>
        <v>0.52203587362794168</v>
      </c>
    </row>
    <row r="375" spans="1:16" s="116" customFormat="1" ht="30" customHeight="1" x14ac:dyDescent="0.25">
      <c r="A375" s="111"/>
      <c r="B375" s="998"/>
      <c r="C375" s="223"/>
      <c r="D375" s="726"/>
      <c r="E375" s="726"/>
      <c r="F375" s="727"/>
      <c r="G375" s="224" t="s">
        <v>506</v>
      </c>
      <c r="H375" s="728">
        <f t="shared" si="129"/>
        <v>819419</v>
      </c>
      <c r="I375" s="729">
        <f t="shared" si="129"/>
        <v>819419</v>
      </c>
      <c r="J375" s="729">
        <f t="shared" si="129"/>
        <v>0</v>
      </c>
      <c r="K375" s="225">
        <f t="shared" si="129"/>
        <v>819419</v>
      </c>
      <c r="L375" s="225">
        <f t="shared" si="129"/>
        <v>819419</v>
      </c>
      <c r="M375" s="225">
        <f t="shared" si="129"/>
        <v>819419</v>
      </c>
      <c r="N375" s="225">
        <f t="shared" si="129"/>
        <v>527147.37</v>
      </c>
      <c r="O375" s="226">
        <f>N375/M375</f>
        <v>0.6433184610071282</v>
      </c>
    </row>
    <row r="376" spans="1:16" s="122" customFormat="1" ht="12.75" hidden="1" customHeight="1" x14ac:dyDescent="0.25">
      <c r="A376" s="61"/>
      <c r="B376" s="998"/>
      <c r="C376" s="152" t="s">
        <v>165</v>
      </c>
      <c r="D376" s="501" t="s">
        <v>232</v>
      </c>
      <c r="E376" s="501" t="s">
        <v>505</v>
      </c>
      <c r="F376" s="502" t="s">
        <v>33</v>
      </c>
      <c r="G376" s="511"/>
      <c r="H376" s="199">
        <v>819419</v>
      </c>
      <c r="I376" s="200">
        <v>819419</v>
      </c>
      <c r="J376" s="200"/>
      <c r="K376" s="468">
        <f>I376+J376</f>
        <v>819419</v>
      </c>
      <c r="L376" s="64">
        <v>819419</v>
      </c>
      <c r="M376" s="64">
        <v>819419</v>
      </c>
      <c r="N376" s="64">
        <v>527147.37</v>
      </c>
      <c r="O376" s="118">
        <f t="shared" ref="O376" si="130">N376/M376</f>
        <v>0.6433184610071282</v>
      </c>
    </row>
    <row r="377" spans="1:16" s="116" customFormat="1" ht="15" customHeight="1" x14ac:dyDescent="0.25">
      <c r="A377" s="111"/>
      <c r="B377" s="998"/>
      <c r="C377" s="223"/>
      <c r="D377" s="726"/>
      <c r="E377" s="726"/>
      <c r="F377" s="727"/>
      <c r="G377" s="224" t="s">
        <v>248</v>
      </c>
      <c r="H377" s="728">
        <f t="shared" ref="H377:N377" si="131">H378</f>
        <v>0</v>
      </c>
      <c r="I377" s="729">
        <f t="shared" si="131"/>
        <v>3255000</v>
      </c>
      <c r="J377" s="729">
        <f t="shared" si="131"/>
        <v>0</v>
      </c>
      <c r="K377" s="225">
        <f t="shared" si="131"/>
        <v>3255000</v>
      </c>
      <c r="L377" s="225">
        <f t="shared" si="131"/>
        <v>3255000</v>
      </c>
      <c r="M377" s="225">
        <f t="shared" si="131"/>
        <v>3255000</v>
      </c>
      <c r="N377" s="225">
        <f t="shared" si="131"/>
        <v>0</v>
      </c>
      <c r="O377" s="226">
        <f t="shared" si="110"/>
        <v>0</v>
      </c>
    </row>
    <row r="378" spans="1:16" s="122" customFormat="1" ht="12.75" hidden="1" customHeight="1" x14ac:dyDescent="0.25">
      <c r="A378" s="61"/>
      <c r="B378" s="998"/>
      <c r="C378" s="152" t="s">
        <v>165</v>
      </c>
      <c r="D378" s="501" t="s">
        <v>232</v>
      </c>
      <c r="E378" s="501" t="s">
        <v>249</v>
      </c>
      <c r="F378" s="502" t="s">
        <v>182</v>
      </c>
      <c r="G378" s="511"/>
      <c r="H378" s="199"/>
      <c r="I378" s="200">
        <v>3255000</v>
      </c>
      <c r="J378" s="200"/>
      <c r="K378" s="468">
        <f>I378+J378</f>
        <v>3255000</v>
      </c>
      <c r="L378" s="64">
        <v>3255000</v>
      </c>
      <c r="M378" s="64">
        <v>3255000</v>
      </c>
      <c r="N378" s="64"/>
      <c r="O378" s="118">
        <f t="shared" si="110"/>
        <v>0</v>
      </c>
    </row>
    <row r="379" spans="1:16" s="116" customFormat="1" ht="60" hidden="1" customHeight="1" x14ac:dyDescent="0.25">
      <c r="A379" s="111"/>
      <c r="B379" s="998"/>
      <c r="C379" s="223"/>
      <c r="D379" s="726"/>
      <c r="E379" s="726"/>
      <c r="F379" s="727"/>
      <c r="G379" s="224" t="s">
        <v>250</v>
      </c>
      <c r="H379" s="728">
        <f>H380</f>
        <v>0</v>
      </c>
      <c r="I379" s="729">
        <v>0</v>
      </c>
      <c r="J379" s="729">
        <f>J380</f>
        <v>0</v>
      </c>
      <c r="K379" s="225">
        <f>K380</f>
        <v>0</v>
      </c>
      <c r="L379" s="225">
        <f>L380</f>
        <v>0</v>
      </c>
      <c r="M379" s="225">
        <f>M380</f>
        <v>0</v>
      </c>
      <c r="N379" s="225">
        <f>N380</f>
        <v>0</v>
      </c>
      <c r="O379" s="226" t="e">
        <f t="shared" si="110"/>
        <v>#DIV/0!</v>
      </c>
    </row>
    <row r="380" spans="1:16" s="122" customFormat="1" ht="12.75" hidden="1" customHeight="1" x14ac:dyDescent="0.25">
      <c r="A380" s="61"/>
      <c r="B380" s="998"/>
      <c r="C380" s="152" t="s">
        <v>165</v>
      </c>
      <c r="D380" s="501" t="s">
        <v>24</v>
      </c>
      <c r="E380" s="501" t="s">
        <v>251</v>
      </c>
      <c r="F380" s="502" t="s">
        <v>252</v>
      </c>
      <c r="G380" s="511"/>
      <c r="H380" s="199"/>
      <c r="I380" s="200"/>
      <c r="J380" s="200"/>
      <c r="K380" s="468">
        <f>I380+J380</f>
        <v>0</v>
      </c>
      <c r="L380" s="64"/>
      <c r="M380" s="64"/>
      <c r="N380" s="64"/>
      <c r="O380" s="118" t="e">
        <f t="shared" si="110"/>
        <v>#DIV/0!</v>
      </c>
    </row>
    <row r="381" spans="1:16" s="110" customFormat="1" ht="45" customHeight="1" x14ac:dyDescent="0.25">
      <c r="A381" s="40"/>
      <c r="B381" s="998"/>
      <c r="C381" s="220"/>
      <c r="D381" s="721"/>
      <c r="E381" s="721"/>
      <c r="F381" s="722"/>
      <c r="G381" s="723" t="s">
        <v>171</v>
      </c>
      <c r="H381" s="724">
        <f>H382</f>
        <v>0</v>
      </c>
      <c r="I381" s="725">
        <f>I382</f>
        <v>0</v>
      </c>
      <c r="J381" s="725">
        <f t="shared" ref="J381:N381" si="132">J382</f>
        <v>0</v>
      </c>
      <c r="K381" s="221">
        <f t="shared" si="132"/>
        <v>0</v>
      </c>
      <c r="L381" s="221">
        <f t="shared" si="132"/>
        <v>0</v>
      </c>
      <c r="M381" s="221">
        <f t="shared" si="132"/>
        <v>25628276.640000001</v>
      </c>
      <c r="N381" s="221">
        <f t="shared" si="132"/>
        <v>851301.5</v>
      </c>
      <c r="O381" s="222">
        <f t="shared" si="110"/>
        <v>3.3217274495597922E-2</v>
      </c>
    </row>
    <row r="382" spans="1:16" s="116" customFormat="1" ht="35.25" customHeight="1" x14ac:dyDescent="0.25">
      <c r="A382" s="111"/>
      <c r="B382" s="998"/>
      <c r="C382" s="223"/>
      <c r="D382" s="726"/>
      <c r="E382" s="726"/>
      <c r="F382" s="727"/>
      <c r="G382" s="224" t="s">
        <v>172</v>
      </c>
      <c r="H382" s="728">
        <f t="shared" ref="H382:N382" si="133">SUM(H383:H385)</f>
        <v>0</v>
      </c>
      <c r="I382" s="729">
        <f t="shared" si="133"/>
        <v>0</v>
      </c>
      <c r="J382" s="729">
        <f t="shared" si="133"/>
        <v>0</v>
      </c>
      <c r="K382" s="225">
        <f t="shared" si="133"/>
        <v>0</v>
      </c>
      <c r="L382" s="225">
        <f t="shared" si="133"/>
        <v>0</v>
      </c>
      <c r="M382" s="225">
        <f t="shared" si="133"/>
        <v>25628276.640000001</v>
      </c>
      <c r="N382" s="225">
        <f t="shared" si="133"/>
        <v>851301.5</v>
      </c>
      <c r="O382" s="226">
        <f t="shared" si="110"/>
        <v>3.3217274495597922E-2</v>
      </c>
    </row>
    <row r="383" spans="1:16" s="9" customFormat="1" ht="12.75" hidden="1" customHeight="1" x14ac:dyDescent="0.25">
      <c r="A383" s="61"/>
      <c r="B383" s="998"/>
      <c r="C383" s="148" t="s">
        <v>165</v>
      </c>
      <c r="D383" s="501" t="s">
        <v>173</v>
      </c>
      <c r="E383" s="501" t="s">
        <v>174</v>
      </c>
      <c r="F383" s="502" t="s">
        <v>21</v>
      </c>
      <c r="G383" s="203" t="s">
        <v>583</v>
      </c>
      <c r="H383" s="199"/>
      <c r="I383" s="200"/>
      <c r="J383" s="200"/>
      <c r="K383" s="468">
        <f>I383+J383</f>
        <v>0</v>
      </c>
      <c r="L383" s="119"/>
      <c r="M383" s="64">
        <v>25628276.640000001</v>
      </c>
      <c r="N383" s="64">
        <v>851301.5</v>
      </c>
      <c r="O383" s="118">
        <f t="shared" si="110"/>
        <v>3.3217274495597922E-2</v>
      </c>
      <c r="P383" s="9" t="s">
        <v>584</v>
      </c>
    </row>
    <row r="384" spans="1:16" s="9" customFormat="1" ht="12.75" hidden="1" customHeight="1" x14ac:dyDescent="0.25">
      <c r="A384" s="61"/>
      <c r="B384" s="998"/>
      <c r="C384" s="148"/>
      <c r="D384" s="501"/>
      <c r="E384" s="501"/>
      <c r="F384" s="502"/>
      <c r="G384" s="227"/>
      <c r="H384" s="199"/>
      <c r="I384" s="200"/>
      <c r="J384" s="200"/>
      <c r="K384" s="468">
        <f>I384+J384</f>
        <v>0</v>
      </c>
      <c r="L384" s="120"/>
      <c r="M384" s="64"/>
      <c r="N384" s="64"/>
      <c r="O384" s="118" t="e">
        <f t="shared" si="110"/>
        <v>#DIV/0!</v>
      </c>
    </row>
    <row r="385" spans="1:15" s="122" customFormat="1" ht="12.75" hidden="1" customHeight="1" x14ac:dyDescent="0.25">
      <c r="A385" s="61"/>
      <c r="B385" s="998"/>
      <c r="C385" s="148"/>
      <c r="D385" s="501"/>
      <c r="E385" s="501"/>
      <c r="F385" s="502"/>
      <c r="G385" s="229"/>
      <c r="H385" s="199"/>
      <c r="I385" s="200"/>
      <c r="J385" s="200"/>
      <c r="K385" s="468">
        <f>I385+J385</f>
        <v>0</v>
      </c>
      <c r="L385" s="64"/>
      <c r="M385" s="64"/>
      <c r="N385" s="64"/>
      <c r="O385" s="118" t="e">
        <f t="shared" si="110"/>
        <v>#DIV/0!</v>
      </c>
    </row>
    <row r="386" spans="1:15" s="110" customFormat="1" ht="30" customHeight="1" x14ac:dyDescent="0.25">
      <c r="A386" s="40"/>
      <c r="B386" s="998"/>
      <c r="C386" s="220"/>
      <c r="D386" s="721"/>
      <c r="E386" s="721"/>
      <c r="F386" s="722"/>
      <c r="G386" s="723" t="s">
        <v>127</v>
      </c>
      <c r="H386" s="724">
        <f>H387</f>
        <v>0</v>
      </c>
      <c r="I386" s="725">
        <f t="shared" ref="I386:N386" si="134">I387</f>
        <v>1416000</v>
      </c>
      <c r="J386" s="725">
        <f t="shared" si="134"/>
        <v>0</v>
      </c>
      <c r="K386" s="221">
        <f t="shared" si="134"/>
        <v>1416000</v>
      </c>
      <c r="L386" s="221">
        <f t="shared" si="134"/>
        <v>9912000</v>
      </c>
      <c r="M386" s="221">
        <f t="shared" si="134"/>
        <v>15303348.07</v>
      </c>
      <c r="N386" s="221">
        <f t="shared" si="134"/>
        <v>664911.67999999993</v>
      </c>
      <c r="O386" s="222">
        <f t="shared" si="110"/>
        <v>4.3448771926155365E-2</v>
      </c>
    </row>
    <row r="387" spans="1:15" s="116" customFormat="1" ht="44.25" hidden="1" customHeight="1" x14ac:dyDescent="0.25">
      <c r="A387" s="111"/>
      <c r="B387" s="998"/>
      <c r="C387" s="223"/>
      <c r="D387" s="726"/>
      <c r="E387" s="726"/>
      <c r="F387" s="727"/>
      <c r="G387" s="224" t="s">
        <v>253</v>
      </c>
      <c r="H387" s="728">
        <f t="shared" ref="H387:N387" si="135">SUM(H388:H411)</f>
        <v>0</v>
      </c>
      <c r="I387" s="729">
        <f t="shared" si="135"/>
        <v>1416000</v>
      </c>
      <c r="J387" s="729">
        <f t="shared" si="135"/>
        <v>0</v>
      </c>
      <c r="K387" s="225">
        <f t="shared" si="135"/>
        <v>1416000</v>
      </c>
      <c r="L387" s="225">
        <f t="shared" si="135"/>
        <v>9912000</v>
      </c>
      <c r="M387" s="225">
        <f t="shared" si="135"/>
        <v>15303348.07</v>
      </c>
      <c r="N387" s="225">
        <f t="shared" si="135"/>
        <v>664911.67999999993</v>
      </c>
      <c r="O387" s="226">
        <f t="shared" si="110"/>
        <v>4.3448771926155365E-2</v>
      </c>
    </row>
    <row r="388" spans="1:15" s="9" customFormat="1" ht="12.75" hidden="1" customHeight="1" x14ac:dyDescent="0.25">
      <c r="A388" s="61"/>
      <c r="B388" s="998"/>
      <c r="C388" s="994" t="s">
        <v>165</v>
      </c>
      <c r="D388" s="973" t="s">
        <v>162</v>
      </c>
      <c r="E388" s="973" t="s">
        <v>567</v>
      </c>
      <c r="F388" s="976" t="s">
        <v>74</v>
      </c>
      <c r="G388" s="503"/>
      <c r="H388" s="979"/>
      <c r="I388" s="982">
        <v>1416000</v>
      </c>
      <c r="J388" s="982"/>
      <c r="K388" s="1017">
        <f>I388+J388</f>
        <v>1416000</v>
      </c>
      <c r="L388" s="64">
        <v>219000</v>
      </c>
      <c r="M388" s="64">
        <v>361196</v>
      </c>
      <c r="N388" s="64"/>
      <c r="O388" s="62">
        <f t="shared" si="110"/>
        <v>0</v>
      </c>
    </row>
    <row r="389" spans="1:15" s="9" customFormat="1" ht="12.75" hidden="1" customHeight="1" x14ac:dyDescent="0.25">
      <c r="A389" s="61"/>
      <c r="B389" s="998"/>
      <c r="C389" s="1020"/>
      <c r="D389" s="974"/>
      <c r="E389" s="974"/>
      <c r="F389" s="977"/>
      <c r="G389" s="229" t="s">
        <v>12</v>
      </c>
      <c r="H389" s="980"/>
      <c r="I389" s="983"/>
      <c r="J389" s="983"/>
      <c r="K389" s="1018"/>
      <c r="L389" s="64">
        <v>1197000</v>
      </c>
      <c r="M389" s="64">
        <v>2129812</v>
      </c>
      <c r="N389" s="64"/>
      <c r="O389" s="62">
        <f t="shared" si="110"/>
        <v>0</v>
      </c>
    </row>
    <row r="390" spans="1:15" s="9" customFormat="1" ht="12.75" hidden="1" customHeight="1" x14ac:dyDescent="0.25">
      <c r="A390" s="61"/>
      <c r="B390" s="998"/>
      <c r="C390" s="995"/>
      <c r="D390" s="992"/>
      <c r="E390" s="992"/>
      <c r="F390" s="993"/>
      <c r="G390" s="229" t="s">
        <v>308</v>
      </c>
      <c r="H390" s="980"/>
      <c r="I390" s="983"/>
      <c r="J390" s="983"/>
      <c r="K390" s="1018"/>
      <c r="L390" s="64"/>
      <c r="M390" s="64">
        <v>21040</v>
      </c>
      <c r="N390" s="64">
        <v>6312</v>
      </c>
      <c r="O390" s="62">
        <f t="shared" si="110"/>
        <v>0.3</v>
      </c>
    </row>
    <row r="391" spans="1:15" s="9" customFormat="1" ht="12.75" hidden="1" customHeight="1" x14ac:dyDescent="0.25">
      <c r="A391" s="61"/>
      <c r="B391" s="998"/>
      <c r="C391" s="994" t="s">
        <v>165</v>
      </c>
      <c r="D391" s="973" t="s">
        <v>162</v>
      </c>
      <c r="E391" s="973" t="s">
        <v>568</v>
      </c>
      <c r="F391" s="976" t="s">
        <v>74</v>
      </c>
      <c r="G391" s="503"/>
      <c r="H391" s="980"/>
      <c r="I391" s="983"/>
      <c r="J391" s="983"/>
      <c r="K391" s="1018"/>
      <c r="L391" s="64">
        <v>219000</v>
      </c>
      <c r="M391" s="64">
        <v>361196</v>
      </c>
      <c r="N391" s="64"/>
      <c r="O391" s="62">
        <f t="shared" ref="O391:O423" si="136">N391/M391</f>
        <v>0</v>
      </c>
    </row>
    <row r="392" spans="1:15" s="9" customFormat="1" ht="12.75" hidden="1" customHeight="1" x14ac:dyDescent="0.25">
      <c r="A392" s="61"/>
      <c r="B392" s="998"/>
      <c r="C392" s="1020"/>
      <c r="D392" s="974"/>
      <c r="E392" s="974"/>
      <c r="F392" s="977"/>
      <c r="G392" s="229" t="s">
        <v>12</v>
      </c>
      <c r="H392" s="980"/>
      <c r="I392" s="983"/>
      <c r="J392" s="983"/>
      <c r="K392" s="1018"/>
      <c r="L392" s="64">
        <v>1197000</v>
      </c>
      <c r="M392" s="64">
        <v>2129812</v>
      </c>
      <c r="N392" s="64"/>
      <c r="O392" s="62">
        <f t="shared" si="136"/>
        <v>0</v>
      </c>
    </row>
    <row r="393" spans="1:15" s="9" customFormat="1" ht="12.75" hidden="1" customHeight="1" x14ac:dyDescent="0.25">
      <c r="A393" s="61"/>
      <c r="B393" s="998"/>
      <c r="C393" s="995"/>
      <c r="D393" s="992"/>
      <c r="E393" s="992"/>
      <c r="F393" s="993"/>
      <c r="G393" s="229" t="s">
        <v>308</v>
      </c>
      <c r="H393" s="980"/>
      <c r="I393" s="983"/>
      <c r="J393" s="983"/>
      <c r="K393" s="1018"/>
      <c r="L393" s="64"/>
      <c r="M393" s="64">
        <v>21040</v>
      </c>
      <c r="N393" s="64">
        <v>6312</v>
      </c>
      <c r="O393" s="62">
        <f t="shared" si="136"/>
        <v>0.3</v>
      </c>
    </row>
    <row r="394" spans="1:15" s="9" customFormat="1" ht="12.75" hidden="1" customHeight="1" x14ac:dyDescent="0.25">
      <c r="A394" s="61"/>
      <c r="B394" s="998"/>
      <c r="C394" s="994" t="s">
        <v>165</v>
      </c>
      <c r="D394" s="973" t="s">
        <v>162</v>
      </c>
      <c r="E394" s="973" t="s">
        <v>569</v>
      </c>
      <c r="F394" s="976" t="s">
        <v>74</v>
      </c>
      <c r="G394" s="503"/>
      <c r="H394" s="980"/>
      <c r="I394" s="983"/>
      <c r="J394" s="983"/>
      <c r="K394" s="1018"/>
      <c r="L394" s="64">
        <v>219000</v>
      </c>
      <c r="M394" s="64">
        <v>361196</v>
      </c>
      <c r="N394" s="64"/>
      <c r="O394" s="62">
        <f t="shared" si="136"/>
        <v>0</v>
      </c>
    </row>
    <row r="395" spans="1:15" s="9" customFormat="1" ht="12.75" hidden="1" customHeight="1" x14ac:dyDescent="0.25">
      <c r="A395" s="61"/>
      <c r="B395" s="998"/>
      <c r="C395" s="1020"/>
      <c r="D395" s="974"/>
      <c r="E395" s="974"/>
      <c r="F395" s="977"/>
      <c r="G395" s="229" t="s">
        <v>12</v>
      </c>
      <c r="H395" s="980"/>
      <c r="I395" s="983"/>
      <c r="J395" s="983"/>
      <c r="K395" s="1018"/>
      <c r="L395" s="64">
        <v>1197000</v>
      </c>
      <c r="M395" s="64">
        <v>2129812</v>
      </c>
      <c r="N395" s="64"/>
      <c r="O395" s="62">
        <f t="shared" si="136"/>
        <v>0</v>
      </c>
    </row>
    <row r="396" spans="1:15" s="9" customFormat="1" ht="12.75" hidden="1" customHeight="1" x14ac:dyDescent="0.25">
      <c r="A396" s="61"/>
      <c r="B396" s="998"/>
      <c r="C396" s="995"/>
      <c r="D396" s="992"/>
      <c r="E396" s="992"/>
      <c r="F396" s="993"/>
      <c r="G396" s="229" t="s">
        <v>308</v>
      </c>
      <c r="H396" s="980"/>
      <c r="I396" s="983"/>
      <c r="J396" s="983"/>
      <c r="K396" s="1018"/>
      <c r="L396" s="64"/>
      <c r="M396" s="64">
        <v>21040</v>
      </c>
      <c r="N396" s="64">
        <v>6312</v>
      </c>
      <c r="O396" s="62">
        <f t="shared" si="136"/>
        <v>0.3</v>
      </c>
    </row>
    <row r="397" spans="1:15" s="9" customFormat="1" ht="12.75" hidden="1" customHeight="1" x14ac:dyDescent="0.25">
      <c r="A397" s="61"/>
      <c r="B397" s="998"/>
      <c r="C397" s="994" t="s">
        <v>165</v>
      </c>
      <c r="D397" s="973" t="s">
        <v>162</v>
      </c>
      <c r="E397" s="973" t="s">
        <v>570</v>
      </c>
      <c r="F397" s="976" t="s">
        <v>74</v>
      </c>
      <c r="G397" s="503"/>
      <c r="H397" s="980"/>
      <c r="I397" s="983"/>
      <c r="J397" s="983"/>
      <c r="K397" s="1018"/>
      <c r="L397" s="64">
        <v>219000</v>
      </c>
      <c r="M397" s="64">
        <v>295000</v>
      </c>
      <c r="N397" s="64"/>
      <c r="O397" s="62">
        <f t="shared" si="136"/>
        <v>0</v>
      </c>
    </row>
    <row r="398" spans="1:15" s="9" customFormat="1" ht="12.75" hidden="1" customHeight="1" x14ac:dyDescent="0.25">
      <c r="A398" s="61"/>
      <c r="B398" s="998"/>
      <c r="C398" s="1020"/>
      <c r="D398" s="974"/>
      <c r="E398" s="974"/>
      <c r="F398" s="977"/>
      <c r="G398" s="229" t="s">
        <v>12</v>
      </c>
      <c r="H398" s="980"/>
      <c r="I398" s="983"/>
      <c r="J398" s="983"/>
      <c r="K398" s="1018"/>
      <c r="L398" s="64">
        <v>1197000</v>
      </c>
      <c r="M398" s="64">
        <v>2204998</v>
      </c>
      <c r="N398" s="64"/>
      <c r="O398" s="62">
        <f t="shared" si="136"/>
        <v>0</v>
      </c>
    </row>
    <row r="399" spans="1:15" s="9" customFormat="1" ht="12.75" hidden="1" customHeight="1" x14ac:dyDescent="0.25">
      <c r="A399" s="61"/>
      <c r="B399" s="998"/>
      <c r="C399" s="995"/>
      <c r="D399" s="992"/>
      <c r="E399" s="992"/>
      <c r="F399" s="993"/>
      <c r="G399" s="229" t="s">
        <v>308</v>
      </c>
      <c r="H399" s="980"/>
      <c r="I399" s="983"/>
      <c r="J399" s="983"/>
      <c r="K399" s="1018"/>
      <c r="L399" s="64"/>
      <c r="M399" s="64">
        <v>21250</v>
      </c>
      <c r="N399" s="64">
        <v>6312</v>
      </c>
      <c r="O399" s="62">
        <f t="shared" si="136"/>
        <v>0.29703529411764706</v>
      </c>
    </row>
    <row r="400" spans="1:15" s="9" customFormat="1" ht="12.75" hidden="1" customHeight="1" x14ac:dyDescent="0.25">
      <c r="A400" s="61"/>
      <c r="B400" s="998"/>
      <c r="C400" s="994" t="s">
        <v>165</v>
      </c>
      <c r="D400" s="973" t="s">
        <v>162</v>
      </c>
      <c r="E400" s="973" t="s">
        <v>535</v>
      </c>
      <c r="F400" s="976" t="s">
        <v>74</v>
      </c>
      <c r="G400" s="503"/>
      <c r="H400" s="980"/>
      <c r="I400" s="983"/>
      <c r="J400" s="983"/>
      <c r="K400" s="1018"/>
      <c r="L400" s="64">
        <v>219000</v>
      </c>
      <c r="M400" s="64">
        <v>203000</v>
      </c>
      <c r="N400" s="64">
        <v>86722.13</v>
      </c>
      <c r="O400" s="62">
        <f t="shared" si="136"/>
        <v>0.42720261083743843</v>
      </c>
    </row>
    <row r="401" spans="1:15" s="9" customFormat="1" ht="12.75" hidden="1" customHeight="1" x14ac:dyDescent="0.25">
      <c r="A401" s="61"/>
      <c r="B401" s="998"/>
      <c r="C401" s="1020"/>
      <c r="D401" s="974"/>
      <c r="E401" s="974"/>
      <c r="F401" s="977"/>
      <c r="G401" s="229" t="s">
        <v>12</v>
      </c>
      <c r="H401" s="980"/>
      <c r="I401" s="983"/>
      <c r="J401" s="983"/>
      <c r="K401" s="1018"/>
      <c r="L401" s="64">
        <v>1197000</v>
      </c>
      <c r="M401" s="64">
        <v>1197000</v>
      </c>
      <c r="N401" s="64">
        <v>511361.55</v>
      </c>
      <c r="O401" s="62">
        <f t="shared" si="136"/>
        <v>0.42720263157894733</v>
      </c>
    </row>
    <row r="402" spans="1:15" s="9" customFormat="1" ht="12.75" hidden="1" customHeight="1" x14ac:dyDescent="0.25">
      <c r="A402" s="61"/>
      <c r="B402" s="998"/>
      <c r="C402" s="995"/>
      <c r="D402" s="992"/>
      <c r="E402" s="992"/>
      <c r="F402" s="993"/>
      <c r="G402" s="229" t="s">
        <v>308</v>
      </c>
      <c r="H402" s="980"/>
      <c r="I402" s="983"/>
      <c r="J402" s="983"/>
      <c r="K402" s="1018"/>
      <c r="L402" s="64"/>
      <c r="M402" s="64">
        <v>4056.07</v>
      </c>
      <c r="N402" s="64"/>
      <c r="O402" s="62">
        <f t="shared" si="136"/>
        <v>0</v>
      </c>
    </row>
    <row r="403" spans="1:15" s="9" customFormat="1" ht="12.75" hidden="1" customHeight="1" x14ac:dyDescent="0.25">
      <c r="A403" s="61"/>
      <c r="B403" s="998"/>
      <c r="C403" s="994" t="s">
        <v>165</v>
      </c>
      <c r="D403" s="973" t="s">
        <v>162</v>
      </c>
      <c r="E403" s="973" t="s">
        <v>571</v>
      </c>
      <c r="F403" s="976" t="s">
        <v>74</v>
      </c>
      <c r="G403" s="503"/>
      <c r="H403" s="980"/>
      <c r="I403" s="983"/>
      <c r="J403" s="983"/>
      <c r="K403" s="1018"/>
      <c r="L403" s="64">
        <v>219000</v>
      </c>
      <c r="M403" s="64">
        <v>152497</v>
      </c>
      <c r="N403" s="64"/>
      <c r="O403" s="62">
        <f t="shared" si="136"/>
        <v>0</v>
      </c>
    </row>
    <row r="404" spans="1:15" s="9" customFormat="1" ht="12.75" hidden="1" customHeight="1" x14ac:dyDescent="0.25">
      <c r="A404" s="61"/>
      <c r="B404" s="998"/>
      <c r="C404" s="1020"/>
      <c r="D404" s="974"/>
      <c r="E404" s="974"/>
      <c r="F404" s="977"/>
      <c r="G404" s="229" t="s">
        <v>12</v>
      </c>
      <c r="H404" s="980"/>
      <c r="I404" s="983"/>
      <c r="J404" s="983"/>
      <c r="K404" s="1018"/>
      <c r="L404" s="64">
        <v>1197000</v>
      </c>
      <c r="M404" s="64">
        <v>1147503</v>
      </c>
      <c r="N404" s="64"/>
      <c r="O404" s="62">
        <f t="shared" si="136"/>
        <v>0</v>
      </c>
    </row>
    <row r="405" spans="1:15" s="9" customFormat="1" ht="12.75" hidden="1" customHeight="1" x14ac:dyDescent="0.25">
      <c r="A405" s="61"/>
      <c r="B405" s="998"/>
      <c r="C405" s="995"/>
      <c r="D405" s="992"/>
      <c r="E405" s="992"/>
      <c r="F405" s="993"/>
      <c r="G405" s="229" t="s">
        <v>308</v>
      </c>
      <c r="H405" s="980"/>
      <c r="I405" s="983"/>
      <c r="J405" s="983"/>
      <c r="K405" s="1018"/>
      <c r="L405" s="64"/>
      <c r="M405" s="64">
        <v>20650</v>
      </c>
      <c r="N405" s="64">
        <v>20540</v>
      </c>
      <c r="O405" s="62">
        <f t="shared" si="136"/>
        <v>0.9946731234866828</v>
      </c>
    </row>
    <row r="406" spans="1:15" s="9" customFormat="1" ht="12.75" hidden="1" customHeight="1" x14ac:dyDescent="0.25">
      <c r="A406" s="61"/>
      <c r="B406" s="998"/>
      <c r="C406" s="994" t="s">
        <v>165</v>
      </c>
      <c r="D406" s="973" t="s">
        <v>162</v>
      </c>
      <c r="E406" s="973" t="s">
        <v>572</v>
      </c>
      <c r="F406" s="976" t="s">
        <v>74</v>
      </c>
      <c r="G406" s="503"/>
      <c r="H406" s="980"/>
      <c r="I406" s="983"/>
      <c r="J406" s="983"/>
      <c r="K406" s="1018"/>
      <c r="L406" s="64">
        <v>219000</v>
      </c>
      <c r="M406" s="64">
        <v>389500</v>
      </c>
      <c r="N406" s="64"/>
      <c r="O406" s="62">
        <f t="shared" si="136"/>
        <v>0</v>
      </c>
    </row>
    <row r="407" spans="1:15" s="9" customFormat="1" ht="12.75" hidden="1" customHeight="1" x14ac:dyDescent="0.25">
      <c r="A407" s="61"/>
      <c r="B407" s="998"/>
      <c r="C407" s="1020"/>
      <c r="D407" s="974"/>
      <c r="E407" s="974"/>
      <c r="F407" s="977"/>
      <c r="G407" s="229" t="s">
        <v>12</v>
      </c>
      <c r="H407" s="980"/>
      <c r="I407" s="983"/>
      <c r="J407" s="983"/>
      <c r="K407" s="1018"/>
      <c r="L407" s="64">
        <v>1197000</v>
      </c>
      <c r="M407" s="64">
        <v>2110500</v>
      </c>
      <c r="N407" s="64"/>
      <c r="O407" s="62">
        <f t="shared" si="136"/>
        <v>0</v>
      </c>
    </row>
    <row r="408" spans="1:15" s="9" customFormat="1" ht="12.75" hidden="1" customHeight="1" x14ac:dyDescent="0.25">
      <c r="A408" s="61"/>
      <c r="B408" s="998"/>
      <c r="C408" s="995"/>
      <c r="D408" s="992"/>
      <c r="E408" s="992"/>
      <c r="F408" s="993"/>
      <c r="G408" s="229" t="s">
        <v>308</v>
      </c>
      <c r="H408" s="980"/>
      <c r="I408" s="983"/>
      <c r="J408" s="983"/>
      <c r="K408" s="1018"/>
      <c r="L408" s="64"/>
      <c r="M408" s="64">
        <v>21250</v>
      </c>
      <c r="N408" s="64">
        <v>21040</v>
      </c>
      <c r="O408" s="62">
        <f t="shared" si="136"/>
        <v>0.99011764705882355</v>
      </c>
    </row>
    <row r="409" spans="1:15" s="9" customFormat="1" ht="12.75" hidden="1" customHeight="1" x14ac:dyDescent="0.25">
      <c r="A409" s="61"/>
      <c r="B409" s="998"/>
      <c r="C409" s="994" t="s">
        <v>165</v>
      </c>
      <c r="D409" s="973" t="s">
        <v>173</v>
      </c>
      <c r="E409" s="973" t="s">
        <v>254</v>
      </c>
      <c r="F409" s="976" t="s">
        <v>74</v>
      </c>
      <c r="G409" s="229"/>
      <c r="H409" s="980"/>
      <c r="I409" s="983"/>
      <c r="J409" s="983"/>
      <c r="K409" s="1018"/>
      <c r="L409" s="64"/>
      <c r="M409" s="64"/>
      <c r="N409" s="64"/>
      <c r="O409" s="62" t="e">
        <f t="shared" si="136"/>
        <v>#DIV/0!</v>
      </c>
    </row>
    <row r="410" spans="1:15" s="9" customFormat="1" ht="12.75" hidden="1" customHeight="1" x14ac:dyDescent="0.25">
      <c r="A410" s="61"/>
      <c r="B410" s="998"/>
      <c r="C410" s="1020"/>
      <c r="D410" s="974"/>
      <c r="E410" s="974"/>
      <c r="F410" s="977"/>
      <c r="G410" s="229" t="s">
        <v>12</v>
      </c>
      <c r="H410" s="980"/>
      <c r="I410" s="983"/>
      <c r="J410" s="983"/>
      <c r="K410" s="1018"/>
      <c r="L410" s="64"/>
      <c r="M410" s="64"/>
      <c r="N410" s="64"/>
      <c r="O410" s="62" t="e">
        <f t="shared" si="136"/>
        <v>#DIV/0!</v>
      </c>
    </row>
    <row r="411" spans="1:15" s="9" customFormat="1" ht="12.75" hidden="1" customHeight="1" thickBot="1" x14ac:dyDescent="0.3">
      <c r="A411" s="61"/>
      <c r="B411" s="998"/>
      <c r="C411" s="995"/>
      <c r="D411" s="992"/>
      <c r="E411" s="992"/>
      <c r="F411" s="993"/>
      <c r="G411" s="648" t="s">
        <v>14</v>
      </c>
      <c r="H411" s="981"/>
      <c r="I411" s="984"/>
      <c r="J411" s="984"/>
      <c r="K411" s="1039"/>
      <c r="L411" s="64"/>
      <c r="M411" s="232"/>
      <c r="N411" s="232"/>
      <c r="O411" s="62" t="e">
        <f t="shared" si="136"/>
        <v>#DIV/0!</v>
      </c>
    </row>
    <row r="412" spans="1:15" s="110" customFormat="1" ht="30" customHeight="1" x14ac:dyDescent="0.25">
      <c r="A412" s="40"/>
      <c r="B412" s="541"/>
      <c r="C412" s="220"/>
      <c r="D412" s="721"/>
      <c r="E412" s="721"/>
      <c r="F412" s="722"/>
      <c r="G412" s="723" t="s">
        <v>574</v>
      </c>
      <c r="H412" s="724">
        <f>H413</f>
        <v>0</v>
      </c>
      <c r="I412" s="725">
        <f t="shared" ref="I412:N412" si="137">I413</f>
        <v>0</v>
      </c>
      <c r="J412" s="725">
        <f t="shared" si="137"/>
        <v>0</v>
      </c>
      <c r="K412" s="221">
        <f t="shared" si="137"/>
        <v>0</v>
      </c>
      <c r="L412" s="221">
        <f t="shared" si="137"/>
        <v>0</v>
      </c>
      <c r="M412" s="221">
        <f t="shared" si="137"/>
        <v>400000</v>
      </c>
      <c r="N412" s="221">
        <f t="shared" si="137"/>
        <v>120000</v>
      </c>
      <c r="O412" s="222">
        <f t="shared" si="136"/>
        <v>0.3</v>
      </c>
    </row>
    <row r="413" spans="1:15" s="116" customFormat="1" ht="15" customHeight="1" thickBot="1" x14ac:dyDescent="0.3">
      <c r="A413" s="111"/>
      <c r="B413" s="541"/>
      <c r="C413" s="223"/>
      <c r="D413" s="726"/>
      <c r="E413" s="726"/>
      <c r="F413" s="727"/>
      <c r="G413" s="224" t="s">
        <v>188</v>
      </c>
      <c r="H413" s="728">
        <f t="shared" ref="H413:N413" si="138">SUM(H414:H415)</f>
        <v>0</v>
      </c>
      <c r="I413" s="729">
        <f t="shared" si="138"/>
        <v>0</v>
      </c>
      <c r="J413" s="729">
        <f t="shared" si="138"/>
        <v>0</v>
      </c>
      <c r="K413" s="225">
        <f t="shared" si="138"/>
        <v>0</v>
      </c>
      <c r="L413" s="225">
        <f t="shared" si="138"/>
        <v>0</v>
      </c>
      <c r="M413" s="225">
        <f t="shared" si="138"/>
        <v>400000</v>
      </c>
      <c r="N413" s="225">
        <f t="shared" si="138"/>
        <v>120000</v>
      </c>
      <c r="O413" s="226">
        <f t="shared" si="136"/>
        <v>0.3</v>
      </c>
    </row>
    <row r="414" spans="1:15" s="122" customFormat="1" ht="12.75" hidden="1" customHeight="1" x14ac:dyDescent="0.25">
      <c r="A414" s="61"/>
      <c r="B414" s="541"/>
      <c r="C414" s="970" t="s">
        <v>165</v>
      </c>
      <c r="D414" s="973" t="s">
        <v>232</v>
      </c>
      <c r="E414" s="973" t="s">
        <v>573</v>
      </c>
      <c r="F414" s="976" t="s">
        <v>74</v>
      </c>
      <c r="G414" s="229"/>
      <c r="H414" s="979"/>
      <c r="I414" s="982"/>
      <c r="J414" s="982"/>
      <c r="K414" s="1017">
        <f>I414+J414</f>
        <v>0</v>
      </c>
      <c r="L414" s="64"/>
      <c r="M414" s="64">
        <v>40000</v>
      </c>
      <c r="N414" s="64">
        <v>12000</v>
      </c>
      <c r="O414" s="118">
        <f t="shared" si="136"/>
        <v>0.3</v>
      </c>
    </row>
    <row r="415" spans="1:15" s="122" customFormat="1" ht="12.75" hidden="1" customHeight="1" thickBot="1" x14ac:dyDescent="0.3">
      <c r="A415" s="61"/>
      <c r="B415" s="541"/>
      <c r="C415" s="991"/>
      <c r="D415" s="992"/>
      <c r="E415" s="992"/>
      <c r="F415" s="993"/>
      <c r="G415" s="229" t="s">
        <v>12</v>
      </c>
      <c r="H415" s="989"/>
      <c r="I415" s="990"/>
      <c r="J415" s="990"/>
      <c r="K415" s="1019">
        <f>I415+J415</f>
        <v>0</v>
      </c>
      <c r="L415" s="64"/>
      <c r="M415" s="64">
        <v>360000</v>
      </c>
      <c r="N415" s="64">
        <v>108000</v>
      </c>
      <c r="O415" s="118">
        <f t="shared" si="136"/>
        <v>0.3</v>
      </c>
    </row>
    <row r="416" spans="1:15" s="20" customFormat="1" ht="30" customHeight="1" thickBot="1" x14ac:dyDescent="0.3">
      <c r="A416" s="233">
        <v>6</v>
      </c>
      <c r="B416" s="996" t="s">
        <v>541</v>
      </c>
      <c r="C416" s="234"/>
      <c r="D416" s="733"/>
      <c r="E416" s="733"/>
      <c r="F416" s="734"/>
      <c r="G416" s="735" t="s">
        <v>255</v>
      </c>
      <c r="H416" s="235">
        <f>H422+H473+H478+H487+H491+H496</f>
        <v>707553952.96999991</v>
      </c>
      <c r="I416" s="236">
        <f t="shared" ref="I416:N416" si="139">I422+I473+I478+I487+I491+I496+I509</f>
        <v>704254026</v>
      </c>
      <c r="J416" s="236">
        <f t="shared" si="139"/>
        <v>0</v>
      </c>
      <c r="K416" s="237">
        <f t="shared" si="139"/>
        <v>704254026</v>
      </c>
      <c r="L416" s="237">
        <f t="shared" si="139"/>
        <v>784013176</v>
      </c>
      <c r="M416" s="237">
        <f t="shared" si="139"/>
        <v>717835836.74000001</v>
      </c>
      <c r="N416" s="237">
        <f t="shared" si="139"/>
        <v>501459611.98999995</v>
      </c>
      <c r="O416" s="238">
        <f t="shared" si="136"/>
        <v>0.69857143698389712</v>
      </c>
    </row>
    <row r="417" spans="1:15" s="30" customFormat="1" ht="12.75" hidden="1" customHeight="1" x14ac:dyDescent="0.25">
      <c r="A417" s="39"/>
      <c r="B417" s="997"/>
      <c r="C417" s="136"/>
      <c r="D417" s="93"/>
      <c r="E417" s="93"/>
      <c r="F417" s="94"/>
      <c r="G417" s="25" t="s">
        <v>11</v>
      </c>
      <c r="H417" s="239"/>
      <c r="I417" s="240"/>
      <c r="J417" s="240"/>
      <c r="K417" s="465"/>
      <c r="L417" s="241">
        <f>L424+L428+L431+L434+L440+L443+L454+L475+L477+L484+L486+L489+L493+L502+L505</f>
        <v>616128817.99999988</v>
      </c>
      <c r="M417" s="241">
        <f>M424+M428+M431+M434+M440+M443+M454+M458+M461+M464+M467+M470+M475+M477+M484+M486+M489+M493+M502+M505</f>
        <v>620276608.99999988</v>
      </c>
      <c r="N417" s="241">
        <f>N424+N428+N431+N434+N440+N443+N454+N458+N461+N464+N467+N470+N475+N477+N484+N486+N489+N493+N502+N505</f>
        <v>431633692.63999999</v>
      </c>
      <c r="O417" s="98">
        <f t="shared" si="136"/>
        <v>0.69587291601382972</v>
      </c>
    </row>
    <row r="418" spans="1:15" s="30" customFormat="1" ht="12.75" hidden="1" customHeight="1" x14ac:dyDescent="0.25">
      <c r="A418" s="39"/>
      <c r="B418" s="997"/>
      <c r="C418" s="31"/>
      <c r="D418" s="32"/>
      <c r="E418" s="32"/>
      <c r="F418" s="33"/>
      <c r="G418" s="34" t="s">
        <v>12</v>
      </c>
      <c r="H418" s="35"/>
      <c r="I418" s="36"/>
      <c r="J418" s="36"/>
      <c r="K418" s="466"/>
      <c r="L418" s="37">
        <f>L455+L480+L482+L503+L506</f>
        <v>6969045</v>
      </c>
      <c r="M418" s="96">
        <f>M455+M459+M462+M465+M468+M471+M480+M482+M503+M506</f>
        <v>16308112</v>
      </c>
      <c r="N418" s="96">
        <f>N455+N459+N462+N465+N468+N471+N480+N482+N503+N506</f>
        <v>5441966.4299999997</v>
      </c>
      <c r="O418" s="38">
        <f t="shared" si="136"/>
        <v>0.33369690065900942</v>
      </c>
    </row>
    <row r="419" spans="1:15" s="30" customFormat="1" ht="12.75" hidden="1" customHeight="1" x14ac:dyDescent="0.25">
      <c r="A419" s="39"/>
      <c r="B419" s="997"/>
      <c r="C419" s="31"/>
      <c r="D419" s="32"/>
      <c r="E419" s="32"/>
      <c r="F419" s="33"/>
      <c r="G419" s="34" t="s">
        <v>14</v>
      </c>
      <c r="H419" s="35"/>
      <c r="I419" s="36"/>
      <c r="J419" s="36"/>
      <c r="K419" s="466"/>
      <c r="L419" s="37">
        <f>L500+L504+L507</f>
        <v>81156163</v>
      </c>
      <c r="M419" s="97">
        <f t="shared" ref="M419:N419" si="140">M500+M504+M507</f>
        <v>81156163</v>
      </c>
      <c r="N419" s="97">
        <f t="shared" si="140"/>
        <v>64307762.18</v>
      </c>
      <c r="O419" s="98">
        <f t="shared" si="136"/>
        <v>0.79239530065017982</v>
      </c>
    </row>
    <row r="420" spans="1:15" s="30" customFormat="1" ht="12.75" hidden="1" customHeight="1" x14ac:dyDescent="0.25">
      <c r="A420" s="39"/>
      <c r="B420" s="997"/>
      <c r="C420" s="31"/>
      <c r="D420" s="32"/>
      <c r="E420" s="32"/>
      <c r="F420" s="33"/>
      <c r="G420" s="34" t="s">
        <v>308</v>
      </c>
      <c r="H420" s="35"/>
      <c r="I420" s="36"/>
      <c r="J420" s="36"/>
      <c r="K420" s="466"/>
      <c r="L420" s="37">
        <f>L425+L428+L431+L434+L440+L489</f>
        <v>333274241</v>
      </c>
      <c r="M420" s="37">
        <f>M460+M463+M466+M469+M472</f>
        <v>94952.74</v>
      </c>
      <c r="N420" s="37">
        <f>N460+N463+N466+N469+N472</f>
        <v>76190.740000000005</v>
      </c>
      <c r="O420" s="38">
        <f t="shared" si="136"/>
        <v>0.80240696582320847</v>
      </c>
    </row>
    <row r="421" spans="1:15" s="30" customFormat="1" ht="12.75" hidden="1" customHeight="1" x14ac:dyDescent="0.25">
      <c r="A421" s="39"/>
      <c r="B421" s="997"/>
      <c r="C421" s="477"/>
      <c r="D421" s="478"/>
      <c r="E421" s="478"/>
      <c r="F421" s="479"/>
      <c r="G421" s="480" t="s">
        <v>15</v>
      </c>
      <c r="H421" s="481"/>
      <c r="I421" s="482"/>
      <c r="J421" s="482"/>
      <c r="K421" s="483"/>
      <c r="L421" s="484">
        <f>L426+L429+L432+L435+L441+L490</f>
        <v>79759150</v>
      </c>
      <c r="M421" s="484">
        <f t="shared" ref="M421:N421" si="141">M426+M429+M432+M435+M441+M490</f>
        <v>0</v>
      </c>
      <c r="N421" s="484">
        <f t="shared" si="141"/>
        <v>0</v>
      </c>
      <c r="O421" s="485"/>
    </row>
    <row r="422" spans="1:15" s="50" customFormat="1" ht="30" customHeight="1" x14ac:dyDescent="0.25">
      <c r="A422" s="242"/>
      <c r="B422" s="997"/>
      <c r="C422" s="736"/>
      <c r="D422" s="737"/>
      <c r="E422" s="737"/>
      <c r="F422" s="738"/>
      <c r="G422" s="739" t="s">
        <v>256</v>
      </c>
      <c r="H422" s="486">
        <f>H423+H427+H430+H433+H436+H439+H442</f>
        <v>533271213</v>
      </c>
      <c r="I422" s="487">
        <f t="shared" ref="I422:N422" si="142">I423+I427+I430+I433+I436+I439+I442+I445+I450+I453+I457</f>
        <v>534954782</v>
      </c>
      <c r="J422" s="487">
        <f t="shared" si="142"/>
        <v>0</v>
      </c>
      <c r="K422" s="488">
        <f t="shared" si="142"/>
        <v>534954782</v>
      </c>
      <c r="L422" s="488">
        <f t="shared" si="142"/>
        <v>614423932</v>
      </c>
      <c r="M422" s="488">
        <f>M423+M427+M430+M433+M436+M439+M442+M445+M450+M453+M457</f>
        <v>548753251.74000001</v>
      </c>
      <c r="N422" s="488">
        <f t="shared" si="142"/>
        <v>377623138.60999995</v>
      </c>
      <c r="O422" s="489">
        <f t="shared" si="136"/>
        <v>0.68814742766921821</v>
      </c>
    </row>
    <row r="423" spans="1:15" s="183" customFormat="1" ht="15" customHeight="1" x14ac:dyDescent="0.25">
      <c r="A423" s="243"/>
      <c r="B423" s="997"/>
      <c r="C423" s="740"/>
      <c r="D423" s="741"/>
      <c r="E423" s="741"/>
      <c r="F423" s="742"/>
      <c r="G423" s="743" t="s">
        <v>257</v>
      </c>
      <c r="H423" s="744">
        <f>H424</f>
        <v>211092916</v>
      </c>
      <c r="I423" s="744">
        <f>SUM(I424:I426)</f>
        <v>210725852</v>
      </c>
      <c r="J423" s="744">
        <f>SUM(J424:J426)</f>
        <v>0</v>
      </c>
      <c r="K423" s="245">
        <f>SUM(K424:K426)</f>
        <v>210725852</v>
      </c>
      <c r="L423" s="245">
        <f>L424+L426</f>
        <v>240286402</v>
      </c>
      <c r="M423" s="245">
        <f>M424+M426</f>
        <v>213835968.62</v>
      </c>
      <c r="N423" s="245">
        <f>N424+N426</f>
        <v>149045250.38999999</v>
      </c>
      <c r="O423" s="246">
        <f t="shared" si="136"/>
        <v>0.69700739006571333</v>
      </c>
    </row>
    <row r="424" spans="1:15" s="9" customFormat="1" ht="12.75" hidden="1" customHeight="1" x14ac:dyDescent="0.25">
      <c r="A424" s="247"/>
      <c r="B424" s="997"/>
      <c r="C424" s="504" t="s">
        <v>221</v>
      </c>
      <c r="D424" s="501" t="s">
        <v>173</v>
      </c>
      <c r="E424" s="501" t="s">
        <v>258</v>
      </c>
      <c r="F424" s="502" t="s">
        <v>185</v>
      </c>
      <c r="G424" s="512"/>
      <c r="H424" s="182">
        <v>211092916</v>
      </c>
      <c r="I424" s="149">
        <v>210725852</v>
      </c>
      <c r="J424" s="182"/>
      <c r="K424" s="671">
        <f>I424+J424</f>
        <v>210725852</v>
      </c>
      <c r="L424" s="149">
        <v>210725852</v>
      </c>
      <c r="M424" s="149">
        <v>213835968.62</v>
      </c>
      <c r="N424" s="149">
        <v>149045250.38999999</v>
      </c>
      <c r="O424" s="248">
        <f>N424/M424</f>
        <v>0.69700739006571333</v>
      </c>
    </row>
    <row r="425" spans="1:15" s="9" customFormat="1" ht="12.75" hidden="1" customHeight="1" x14ac:dyDescent="0.25">
      <c r="A425" s="247"/>
      <c r="B425" s="997"/>
      <c r="C425" s="504"/>
      <c r="D425" s="501"/>
      <c r="E425" s="501"/>
      <c r="F425" s="502"/>
      <c r="G425" s="512" t="s">
        <v>14</v>
      </c>
      <c r="H425" s="182"/>
      <c r="I425" s="182"/>
      <c r="J425" s="182"/>
      <c r="K425" s="671">
        <f>I425+J425</f>
        <v>0</v>
      </c>
      <c r="L425" s="149"/>
      <c r="M425" s="149"/>
      <c r="N425" s="149"/>
      <c r="O425" s="249" t="e">
        <f t="shared" ref="O425:O440" si="143">N425/M425</f>
        <v>#DIV/0!</v>
      </c>
    </row>
    <row r="426" spans="1:15" s="9" customFormat="1" ht="12.75" hidden="1" customHeight="1" x14ac:dyDescent="0.25">
      <c r="A426" s="247"/>
      <c r="B426" s="997"/>
      <c r="C426" s="504"/>
      <c r="D426" s="501"/>
      <c r="E426" s="501"/>
      <c r="F426" s="502"/>
      <c r="G426" s="648" t="s">
        <v>15</v>
      </c>
      <c r="H426" s="182"/>
      <c r="I426" s="182"/>
      <c r="J426" s="182"/>
      <c r="K426" s="671">
        <f>I426+J426</f>
        <v>0</v>
      </c>
      <c r="L426" s="149">
        <v>29560550</v>
      </c>
      <c r="M426" s="250"/>
      <c r="N426" s="250"/>
      <c r="O426" s="248" t="e">
        <f t="shared" si="143"/>
        <v>#DIV/0!</v>
      </c>
    </row>
    <row r="427" spans="1:15" s="183" customFormat="1" ht="15" customHeight="1" x14ac:dyDescent="0.25">
      <c r="A427" s="243"/>
      <c r="B427" s="997"/>
      <c r="C427" s="745"/>
      <c r="D427" s="746"/>
      <c r="E427" s="746"/>
      <c r="F427" s="747"/>
      <c r="G427" s="270" t="s">
        <v>259</v>
      </c>
      <c r="H427" s="748">
        <f>H428</f>
        <v>87750266</v>
      </c>
      <c r="I427" s="748">
        <f t="shared" ref="I427:N427" si="144">I428+I429</f>
        <v>89280266</v>
      </c>
      <c r="J427" s="748">
        <f t="shared" si="144"/>
        <v>0</v>
      </c>
      <c r="K427" s="252">
        <f t="shared" si="144"/>
        <v>89280266</v>
      </c>
      <c r="L427" s="252">
        <f t="shared" si="144"/>
        <v>90400266</v>
      </c>
      <c r="M427" s="252">
        <f t="shared" si="144"/>
        <v>89496925</v>
      </c>
      <c r="N427" s="252">
        <f t="shared" si="144"/>
        <v>66189807.649999999</v>
      </c>
      <c r="O427" s="253">
        <f t="shared" si="143"/>
        <v>0.73957633348855278</v>
      </c>
    </row>
    <row r="428" spans="1:15" s="9" customFormat="1" ht="12.75" hidden="1" customHeight="1" x14ac:dyDescent="0.25">
      <c r="A428" s="247"/>
      <c r="B428" s="997"/>
      <c r="C428" s="504" t="s">
        <v>221</v>
      </c>
      <c r="D428" s="501" t="s">
        <v>129</v>
      </c>
      <c r="E428" s="501" t="s">
        <v>260</v>
      </c>
      <c r="F428" s="502" t="s">
        <v>185</v>
      </c>
      <c r="G428" s="749"/>
      <c r="H428" s="182">
        <v>87750266</v>
      </c>
      <c r="I428" s="182">
        <v>89280266</v>
      </c>
      <c r="J428" s="182"/>
      <c r="K428" s="671">
        <f>I428+J428</f>
        <v>89280266</v>
      </c>
      <c r="L428" s="149">
        <v>89280266</v>
      </c>
      <c r="M428" s="149">
        <v>89496925</v>
      </c>
      <c r="N428" s="149">
        <v>66189807.649999999</v>
      </c>
      <c r="O428" s="248">
        <f t="shared" si="143"/>
        <v>0.73957633348855278</v>
      </c>
    </row>
    <row r="429" spans="1:15" s="9" customFormat="1" ht="12.75" hidden="1" customHeight="1" x14ac:dyDescent="0.25">
      <c r="A429" s="247"/>
      <c r="B429" s="997"/>
      <c r="C429" s="504"/>
      <c r="D429" s="501"/>
      <c r="E429" s="501"/>
      <c r="F429" s="502"/>
      <c r="G429" s="648" t="s">
        <v>15</v>
      </c>
      <c r="H429" s="182"/>
      <c r="I429" s="182"/>
      <c r="J429" s="182"/>
      <c r="K429" s="671">
        <f>I429+J429</f>
        <v>0</v>
      </c>
      <c r="L429" s="149">
        <v>1120000</v>
      </c>
      <c r="M429" s="250"/>
      <c r="N429" s="250"/>
      <c r="O429" s="248" t="e">
        <f>N429/M429</f>
        <v>#DIV/0!</v>
      </c>
    </row>
    <row r="430" spans="1:15" s="183" customFormat="1" ht="15" customHeight="1" x14ac:dyDescent="0.25">
      <c r="A430" s="243"/>
      <c r="B430" s="997"/>
      <c r="C430" s="745"/>
      <c r="D430" s="746"/>
      <c r="E430" s="746"/>
      <c r="F430" s="747"/>
      <c r="G430" s="270" t="s">
        <v>261</v>
      </c>
      <c r="H430" s="748">
        <f>H431</f>
        <v>66580373</v>
      </c>
      <c r="I430" s="748">
        <f t="shared" ref="I430:N430" si="145">I431+I432</f>
        <v>66580373</v>
      </c>
      <c r="J430" s="748">
        <f t="shared" si="145"/>
        <v>0</v>
      </c>
      <c r="K430" s="252">
        <f t="shared" si="145"/>
        <v>66580373</v>
      </c>
      <c r="L430" s="252">
        <f t="shared" si="145"/>
        <v>71780373</v>
      </c>
      <c r="M430" s="252">
        <f t="shared" si="145"/>
        <v>66580373</v>
      </c>
      <c r="N430" s="252">
        <f t="shared" si="145"/>
        <v>46517672.549999997</v>
      </c>
      <c r="O430" s="253">
        <f t="shared" si="143"/>
        <v>0.69866944947875254</v>
      </c>
    </row>
    <row r="431" spans="1:15" s="9" customFormat="1" ht="12.75" hidden="1" customHeight="1" x14ac:dyDescent="0.25">
      <c r="A431" s="247"/>
      <c r="B431" s="997"/>
      <c r="C431" s="504" t="s">
        <v>221</v>
      </c>
      <c r="D431" s="501" t="s">
        <v>129</v>
      </c>
      <c r="E431" s="501" t="s">
        <v>262</v>
      </c>
      <c r="F431" s="502" t="s">
        <v>185</v>
      </c>
      <c r="G431" s="513"/>
      <c r="H431" s="182">
        <v>66580373</v>
      </c>
      <c r="I431" s="182">
        <v>66580373</v>
      </c>
      <c r="J431" s="182"/>
      <c r="K431" s="671">
        <f>I431+J431</f>
        <v>66580373</v>
      </c>
      <c r="L431" s="149">
        <v>66580373</v>
      </c>
      <c r="M431" s="149">
        <v>66580373</v>
      </c>
      <c r="N431" s="149">
        <v>46517672.549999997</v>
      </c>
      <c r="O431" s="254">
        <f t="shared" si="143"/>
        <v>0.69866944947875254</v>
      </c>
    </row>
    <row r="432" spans="1:15" s="9" customFormat="1" ht="12.75" hidden="1" customHeight="1" x14ac:dyDescent="0.25">
      <c r="A432" s="247"/>
      <c r="B432" s="997"/>
      <c r="C432" s="504"/>
      <c r="D432" s="501"/>
      <c r="E432" s="501"/>
      <c r="F432" s="502"/>
      <c r="G432" s="648" t="s">
        <v>15</v>
      </c>
      <c r="H432" s="182"/>
      <c r="I432" s="182"/>
      <c r="J432" s="182"/>
      <c r="K432" s="671">
        <f>I432+J432</f>
        <v>0</v>
      </c>
      <c r="L432" s="149">
        <v>5200000</v>
      </c>
      <c r="M432" s="250"/>
      <c r="N432" s="250"/>
      <c r="O432" s="248" t="e">
        <f>N432/M432</f>
        <v>#DIV/0!</v>
      </c>
    </row>
    <row r="433" spans="1:15" s="183" customFormat="1" ht="15" customHeight="1" x14ac:dyDescent="0.25">
      <c r="A433" s="243"/>
      <c r="B433" s="997"/>
      <c r="C433" s="750"/>
      <c r="D433" s="751"/>
      <c r="E433" s="751"/>
      <c r="F433" s="752"/>
      <c r="G433" s="753" t="s">
        <v>263</v>
      </c>
      <c r="H433" s="754">
        <f>H434</f>
        <v>145572669</v>
      </c>
      <c r="I433" s="755">
        <f t="shared" ref="I433:N433" si="146">I434+I435</f>
        <v>145572669</v>
      </c>
      <c r="J433" s="755">
        <f t="shared" si="146"/>
        <v>0</v>
      </c>
      <c r="K433" s="255">
        <f t="shared" si="146"/>
        <v>145572669</v>
      </c>
      <c r="L433" s="255">
        <f t="shared" si="146"/>
        <v>175292669</v>
      </c>
      <c r="M433" s="255">
        <f t="shared" si="146"/>
        <v>145012552.38</v>
      </c>
      <c r="N433" s="255">
        <f t="shared" si="146"/>
        <v>98407971.629999995</v>
      </c>
      <c r="O433" s="256">
        <f t="shared" si="143"/>
        <v>0.67861691981067662</v>
      </c>
    </row>
    <row r="434" spans="1:15" s="122" customFormat="1" ht="12.75" hidden="1" customHeight="1" x14ac:dyDescent="0.25">
      <c r="A434" s="247"/>
      <c r="B434" s="997"/>
      <c r="C434" s="148" t="s">
        <v>221</v>
      </c>
      <c r="D434" s="501" t="s">
        <v>129</v>
      </c>
      <c r="E434" s="501" t="s">
        <v>264</v>
      </c>
      <c r="F434" s="502" t="s">
        <v>185</v>
      </c>
      <c r="G434" s="512"/>
      <c r="H434" s="182">
        <v>145572669</v>
      </c>
      <c r="I434" s="182">
        <v>145572669</v>
      </c>
      <c r="J434" s="182"/>
      <c r="K434" s="671">
        <f>I434+J434</f>
        <v>145572669</v>
      </c>
      <c r="L434" s="149">
        <v>145572669</v>
      </c>
      <c r="M434" s="149">
        <v>145012552.38</v>
      </c>
      <c r="N434" s="149">
        <v>98407971.629999995</v>
      </c>
      <c r="O434" s="257">
        <f t="shared" si="143"/>
        <v>0.67861691981067662</v>
      </c>
    </row>
    <row r="435" spans="1:15" s="9" customFormat="1" ht="12.75" hidden="1" customHeight="1" x14ac:dyDescent="0.25">
      <c r="A435" s="247"/>
      <c r="B435" s="997"/>
      <c r="C435" s="148"/>
      <c r="D435" s="501"/>
      <c r="E435" s="501"/>
      <c r="F435" s="502"/>
      <c r="G435" s="648" t="s">
        <v>15</v>
      </c>
      <c r="H435" s="182"/>
      <c r="I435" s="182"/>
      <c r="J435" s="182"/>
      <c r="K435" s="671">
        <f>I435+J435</f>
        <v>0</v>
      </c>
      <c r="L435" s="149">
        <v>29720000</v>
      </c>
      <c r="M435" s="250"/>
      <c r="N435" s="250"/>
      <c r="O435" s="248" t="e">
        <f>N435/M435</f>
        <v>#DIV/0!</v>
      </c>
    </row>
    <row r="436" spans="1:15" s="183" customFormat="1" ht="15" hidden="1" customHeight="1" x14ac:dyDescent="0.25">
      <c r="A436" s="243"/>
      <c r="B436" s="997"/>
      <c r="C436" s="251"/>
      <c r="D436" s="746"/>
      <c r="E436" s="746"/>
      <c r="F436" s="747"/>
      <c r="G436" s="270" t="s">
        <v>265</v>
      </c>
      <c r="H436" s="748">
        <f>H437</f>
        <v>0</v>
      </c>
      <c r="I436" s="748">
        <f t="shared" ref="I436:N436" si="147">I437+I438</f>
        <v>0</v>
      </c>
      <c r="J436" s="748">
        <f t="shared" si="147"/>
        <v>0</v>
      </c>
      <c r="K436" s="252">
        <f t="shared" si="147"/>
        <v>0</v>
      </c>
      <c r="L436" s="252">
        <f t="shared" si="147"/>
        <v>0</v>
      </c>
      <c r="M436" s="252">
        <f t="shared" si="147"/>
        <v>0</v>
      </c>
      <c r="N436" s="252">
        <f t="shared" si="147"/>
        <v>0</v>
      </c>
      <c r="O436" s="253" t="e">
        <f t="shared" si="143"/>
        <v>#DIV/0!</v>
      </c>
    </row>
    <row r="437" spans="1:15" s="9" customFormat="1" ht="12.75" hidden="1" customHeight="1" x14ac:dyDescent="0.25">
      <c r="A437" s="247"/>
      <c r="B437" s="997"/>
      <c r="C437" s="148" t="s">
        <v>221</v>
      </c>
      <c r="D437" s="501" t="s">
        <v>129</v>
      </c>
      <c r="E437" s="501" t="s">
        <v>266</v>
      </c>
      <c r="F437" s="502" t="s">
        <v>185</v>
      </c>
      <c r="G437" s="756"/>
      <c r="H437" s="757"/>
      <c r="I437" s="757">
        <v>0</v>
      </c>
      <c r="J437" s="757"/>
      <c r="K437" s="671">
        <f>I437+J437</f>
        <v>0</v>
      </c>
      <c r="L437" s="149"/>
      <c r="M437" s="149"/>
      <c r="N437" s="149"/>
      <c r="O437" s="254" t="e">
        <f t="shared" si="143"/>
        <v>#DIV/0!</v>
      </c>
    </row>
    <row r="438" spans="1:15" s="9" customFormat="1" ht="12.75" hidden="1" customHeight="1" x14ac:dyDescent="0.25">
      <c r="A438" s="247"/>
      <c r="B438" s="997"/>
      <c r="C438" s="148"/>
      <c r="D438" s="501"/>
      <c r="E438" s="501"/>
      <c r="F438" s="502"/>
      <c r="G438" s="648" t="s">
        <v>15</v>
      </c>
      <c r="H438" s="182"/>
      <c r="I438" s="182"/>
      <c r="J438" s="182"/>
      <c r="K438" s="671">
        <f>I438+J438</f>
        <v>0</v>
      </c>
      <c r="L438" s="149"/>
      <c r="M438" s="250"/>
      <c r="N438" s="250"/>
      <c r="O438" s="248" t="e">
        <f>N438/M438</f>
        <v>#DIV/0!</v>
      </c>
    </row>
    <row r="439" spans="1:15" s="183" customFormat="1" ht="15" customHeight="1" x14ac:dyDescent="0.25">
      <c r="A439" s="243"/>
      <c r="B439" s="997"/>
      <c r="C439" s="251"/>
      <c r="D439" s="746"/>
      <c r="E439" s="746"/>
      <c r="F439" s="747"/>
      <c r="G439" s="270" t="s">
        <v>267</v>
      </c>
      <c r="H439" s="748">
        <f t="shared" ref="H439:N439" si="148">H440+H441</f>
        <v>22274989</v>
      </c>
      <c r="I439" s="748">
        <f t="shared" si="148"/>
        <v>22274989</v>
      </c>
      <c r="J439" s="748">
        <f t="shared" si="148"/>
        <v>0</v>
      </c>
      <c r="K439" s="252">
        <f t="shared" si="148"/>
        <v>22274989</v>
      </c>
      <c r="L439" s="252">
        <f t="shared" si="148"/>
        <v>36143589</v>
      </c>
      <c r="M439" s="252">
        <f t="shared" si="148"/>
        <v>22274989</v>
      </c>
      <c r="N439" s="252">
        <f t="shared" si="148"/>
        <v>16865612.649999999</v>
      </c>
      <c r="O439" s="253">
        <f t="shared" si="143"/>
        <v>0.75715470162521736</v>
      </c>
    </row>
    <row r="440" spans="1:15" s="9" customFormat="1" ht="12.75" hidden="1" customHeight="1" x14ac:dyDescent="0.25">
      <c r="A440" s="247"/>
      <c r="B440" s="997"/>
      <c r="C440" s="148" t="s">
        <v>221</v>
      </c>
      <c r="D440" s="501" t="s">
        <v>129</v>
      </c>
      <c r="E440" s="501" t="s">
        <v>268</v>
      </c>
      <c r="F440" s="502" t="s">
        <v>185</v>
      </c>
      <c r="G440" s="513"/>
      <c r="H440" s="182">
        <v>22274989</v>
      </c>
      <c r="I440" s="182">
        <v>22274989</v>
      </c>
      <c r="J440" s="182"/>
      <c r="K440" s="671">
        <f>I440+J440</f>
        <v>22274989</v>
      </c>
      <c r="L440" s="149">
        <v>22274989</v>
      </c>
      <c r="M440" s="149">
        <v>22274989</v>
      </c>
      <c r="N440" s="149">
        <v>16865612.649999999</v>
      </c>
      <c r="O440" s="254">
        <f t="shared" si="143"/>
        <v>0.75715470162521736</v>
      </c>
    </row>
    <row r="441" spans="1:15" s="9" customFormat="1" ht="12.75" hidden="1" customHeight="1" x14ac:dyDescent="0.25">
      <c r="A441" s="247"/>
      <c r="B441" s="997"/>
      <c r="C441" s="148"/>
      <c r="D441" s="501"/>
      <c r="E441" s="501"/>
      <c r="F441" s="502"/>
      <c r="G441" s="648" t="s">
        <v>15</v>
      </c>
      <c r="H441" s="182"/>
      <c r="I441" s="182"/>
      <c r="J441" s="182"/>
      <c r="K441" s="671">
        <f>I441+J441</f>
        <v>0</v>
      </c>
      <c r="L441" s="149">
        <v>13868600</v>
      </c>
      <c r="M441" s="250"/>
      <c r="N441" s="250"/>
      <c r="O441" s="248" t="e">
        <f>N441/M441</f>
        <v>#DIV/0!</v>
      </c>
    </row>
    <row r="442" spans="1:15" s="183" customFormat="1" ht="30" customHeight="1" x14ac:dyDescent="0.25">
      <c r="A442" s="243"/>
      <c r="B442" s="997"/>
      <c r="C442" s="251"/>
      <c r="D442" s="746"/>
      <c r="E442" s="746"/>
      <c r="F442" s="747"/>
      <c r="G442" s="270" t="s">
        <v>53</v>
      </c>
      <c r="H442" s="748">
        <f t="shared" ref="H442:N442" si="149">H443+H444</f>
        <v>0</v>
      </c>
      <c r="I442" s="748">
        <f t="shared" si="149"/>
        <v>350000</v>
      </c>
      <c r="J442" s="748">
        <f t="shared" si="149"/>
        <v>0</v>
      </c>
      <c r="K442" s="252">
        <f t="shared" si="149"/>
        <v>350000</v>
      </c>
      <c r="L442" s="252">
        <f t="shared" si="149"/>
        <v>350000</v>
      </c>
      <c r="M442" s="252">
        <f t="shared" si="149"/>
        <v>350000</v>
      </c>
      <c r="N442" s="252">
        <f t="shared" si="149"/>
        <v>350000</v>
      </c>
      <c r="O442" s="253">
        <f>N442/M442</f>
        <v>1</v>
      </c>
    </row>
    <row r="443" spans="1:15" s="9" customFormat="1" ht="12.75" hidden="1" customHeight="1" x14ac:dyDescent="0.25">
      <c r="A443" s="247"/>
      <c r="B443" s="997"/>
      <c r="C443" s="148" t="s">
        <v>221</v>
      </c>
      <c r="D443" s="501" t="s">
        <v>173</v>
      </c>
      <c r="E443" s="501" t="s">
        <v>269</v>
      </c>
      <c r="F443" s="502" t="s">
        <v>270</v>
      </c>
      <c r="G443" s="513"/>
      <c r="H443" s="182"/>
      <c r="I443" s="182">
        <v>350000</v>
      </c>
      <c r="J443" s="182"/>
      <c r="K443" s="671">
        <f>I443+J443</f>
        <v>350000</v>
      </c>
      <c r="L443" s="149">
        <v>350000</v>
      </c>
      <c r="M443" s="149">
        <v>350000</v>
      </c>
      <c r="N443" s="149">
        <v>350000</v>
      </c>
      <c r="O443" s="260">
        <f>N443/M443</f>
        <v>1</v>
      </c>
    </row>
    <row r="444" spans="1:15" s="9" customFormat="1" ht="12.75" hidden="1" customHeight="1" x14ac:dyDescent="0.25">
      <c r="A444" s="247"/>
      <c r="B444" s="997"/>
      <c r="C444" s="148" t="s">
        <v>153</v>
      </c>
      <c r="D444" s="501" t="s">
        <v>173</v>
      </c>
      <c r="E444" s="501" t="s">
        <v>269</v>
      </c>
      <c r="F444" s="502" t="s">
        <v>270</v>
      </c>
      <c r="G444" s="648"/>
      <c r="H444" s="182"/>
      <c r="I444" s="182">
        <v>0</v>
      </c>
      <c r="J444" s="182"/>
      <c r="K444" s="671">
        <f>I444+J444</f>
        <v>0</v>
      </c>
      <c r="L444" s="149"/>
      <c r="M444" s="250"/>
      <c r="N444" s="250"/>
      <c r="O444" s="258" t="e">
        <f>N444/M444</f>
        <v>#DIV/0!</v>
      </c>
    </row>
    <row r="445" spans="1:15" s="183" customFormat="1" ht="45" hidden="1" customHeight="1" x14ac:dyDescent="0.25">
      <c r="A445" s="243"/>
      <c r="B445" s="997"/>
      <c r="C445" s="244"/>
      <c r="D445" s="741"/>
      <c r="E445" s="741"/>
      <c r="F445" s="742"/>
      <c r="G445" s="743" t="s">
        <v>271</v>
      </c>
      <c r="H445" s="744">
        <f>H446</f>
        <v>0</v>
      </c>
      <c r="I445" s="744">
        <v>0</v>
      </c>
      <c r="J445" s="744">
        <f>J446+J449</f>
        <v>0</v>
      </c>
      <c r="K445" s="245">
        <f>K446+K449</f>
        <v>0</v>
      </c>
      <c r="L445" s="245">
        <f>SUM(L446:L449)</f>
        <v>0</v>
      </c>
      <c r="M445" s="245">
        <f>SUM(M446:M449)</f>
        <v>0</v>
      </c>
      <c r="N445" s="245">
        <f>SUM(N446:N449)</f>
        <v>0</v>
      </c>
      <c r="O445" s="246" t="e">
        <f t="shared" ref="O445:O533" si="150">N445/M445</f>
        <v>#DIV/0!</v>
      </c>
    </row>
    <row r="446" spans="1:15" s="9" customFormat="1" ht="12.75" hidden="1" customHeight="1" x14ac:dyDescent="0.25">
      <c r="A446" s="247"/>
      <c r="B446" s="997"/>
      <c r="C446" s="994" t="s">
        <v>221</v>
      </c>
      <c r="D446" s="973" t="s">
        <v>173</v>
      </c>
      <c r="E446" s="973" t="s">
        <v>272</v>
      </c>
      <c r="F446" s="976" t="s">
        <v>185</v>
      </c>
      <c r="G446" s="512"/>
      <c r="H446" s="182"/>
      <c r="I446" s="1021"/>
      <c r="J446" s="1021"/>
      <c r="K446" s="1028">
        <f>I446+J446</f>
        <v>0</v>
      </c>
      <c r="L446" s="149"/>
      <c r="M446" s="149"/>
      <c r="N446" s="149"/>
      <c r="O446" s="248" t="e">
        <f t="shared" si="150"/>
        <v>#DIV/0!</v>
      </c>
    </row>
    <row r="447" spans="1:15" s="9" customFormat="1" ht="12.75" hidden="1" customHeight="1" x14ac:dyDescent="0.25">
      <c r="A447" s="247"/>
      <c r="B447" s="997"/>
      <c r="C447" s="995"/>
      <c r="D447" s="992"/>
      <c r="E447" s="992"/>
      <c r="F447" s="993"/>
      <c r="G447" s="514" t="s">
        <v>12</v>
      </c>
      <c r="H447" s="515"/>
      <c r="I447" s="1027"/>
      <c r="J447" s="1027"/>
      <c r="K447" s="1029">
        <f>I447+J447</f>
        <v>0</v>
      </c>
      <c r="L447" s="564"/>
      <c r="M447" s="564"/>
      <c r="N447" s="564"/>
      <c r="O447" s="258" t="e">
        <f t="shared" si="150"/>
        <v>#DIV/0!</v>
      </c>
    </row>
    <row r="448" spans="1:15" s="9" customFormat="1" ht="12.75" hidden="1" customHeight="1" x14ac:dyDescent="0.25">
      <c r="A448" s="247"/>
      <c r="B448" s="997"/>
      <c r="C448" s="994" t="s">
        <v>221</v>
      </c>
      <c r="D448" s="973" t="s">
        <v>129</v>
      </c>
      <c r="E448" s="973" t="s">
        <v>272</v>
      </c>
      <c r="F448" s="976" t="s">
        <v>74</v>
      </c>
      <c r="G448" s="514"/>
      <c r="H448" s="515"/>
      <c r="I448" s="1027"/>
      <c r="J448" s="1027"/>
      <c r="K448" s="1029">
        <f>I448+J448</f>
        <v>0</v>
      </c>
      <c r="L448" s="564"/>
      <c r="M448" s="564"/>
      <c r="N448" s="564"/>
      <c r="O448" s="258" t="e">
        <f t="shared" si="150"/>
        <v>#DIV/0!</v>
      </c>
    </row>
    <row r="449" spans="1:15" s="9" customFormat="1" ht="12.75" hidden="1" customHeight="1" x14ac:dyDescent="0.25">
      <c r="A449" s="247"/>
      <c r="B449" s="997"/>
      <c r="C449" s="995"/>
      <c r="D449" s="992"/>
      <c r="E449" s="992"/>
      <c r="F449" s="993"/>
      <c r="G449" s="514" t="s">
        <v>12</v>
      </c>
      <c r="H449" s="515"/>
      <c r="I449" s="1022"/>
      <c r="J449" s="1022"/>
      <c r="K449" s="1030">
        <f>I449+J449</f>
        <v>0</v>
      </c>
      <c r="L449" s="564"/>
      <c r="M449" s="564"/>
      <c r="N449" s="564"/>
      <c r="O449" s="258" t="e">
        <f t="shared" si="150"/>
        <v>#DIV/0!</v>
      </c>
    </row>
    <row r="450" spans="1:15" s="183" customFormat="1" ht="15" hidden="1" customHeight="1" x14ac:dyDescent="0.25">
      <c r="A450" s="243"/>
      <c r="B450" s="997"/>
      <c r="C450" s="244"/>
      <c r="D450" s="741"/>
      <c r="E450" s="741"/>
      <c r="F450" s="742"/>
      <c r="G450" s="743" t="s">
        <v>128</v>
      </c>
      <c r="H450" s="744">
        <f>H451</f>
        <v>0</v>
      </c>
      <c r="I450" s="744">
        <v>0</v>
      </c>
      <c r="J450" s="744">
        <f>SUM(J451:J452)</f>
        <v>0</v>
      </c>
      <c r="K450" s="245">
        <f>SUM(K451:K452)</f>
        <v>0</v>
      </c>
      <c r="L450" s="245">
        <f>SUM(L451:L452)</f>
        <v>0</v>
      </c>
      <c r="M450" s="245">
        <f>SUM(M451:M452)</f>
        <v>0</v>
      </c>
      <c r="N450" s="245">
        <f>SUM(N451:N452)</f>
        <v>0</v>
      </c>
      <c r="O450" s="246" t="e">
        <f t="shared" si="150"/>
        <v>#DIV/0!</v>
      </c>
    </row>
    <row r="451" spans="1:15" s="9" customFormat="1" ht="12.75" hidden="1" customHeight="1" x14ac:dyDescent="0.25">
      <c r="A451" s="247"/>
      <c r="B451" s="997"/>
      <c r="C451" s="994" t="s">
        <v>221</v>
      </c>
      <c r="D451" s="973" t="s">
        <v>129</v>
      </c>
      <c r="E451" s="973" t="s">
        <v>273</v>
      </c>
      <c r="F451" s="976" t="s">
        <v>185</v>
      </c>
      <c r="G451" s="512"/>
      <c r="H451" s="182"/>
      <c r="I451" s="1021"/>
      <c r="J451" s="1021"/>
      <c r="K451" s="1028">
        <f>I451+J451</f>
        <v>0</v>
      </c>
      <c r="L451" s="149"/>
      <c r="M451" s="149"/>
      <c r="N451" s="149"/>
      <c r="O451" s="248" t="e">
        <f t="shared" si="150"/>
        <v>#DIV/0!</v>
      </c>
    </row>
    <row r="452" spans="1:15" s="9" customFormat="1" ht="12.75" hidden="1" customHeight="1" x14ac:dyDescent="0.25">
      <c r="A452" s="247"/>
      <c r="B452" s="997"/>
      <c r="C452" s="995"/>
      <c r="D452" s="992"/>
      <c r="E452" s="992"/>
      <c r="F452" s="993"/>
      <c r="G452" s="514" t="s">
        <v>12</v>
      </c>
      <c r="H452" s="515"/>
      <c r="I452" s="1022"/>
      <c r="J452" s="1022"/>
      <c r="K452" s="1030">
        <f>I452+J452</f>
        <v>0</v>
      </c>
      <c r="L452" s="564"/>
      <c r="M452" s="564"/>
      <c r="N452" s="564"/>
      <c r="O452" s="258" t="e">
        <f t="shared" si="150"/>
        <v>#DIV/0!</v>
      </c>
    </row>
    <row r="453" spans="1:15" s="183" customFormat="1" ht="15" customHeight="1" x14ac:dyDescent="0.25">
      <c r="A453" s="243"/>
      <c r="B453" s="997"/>
      <c r="C453" s="244"/>
      <c r="D453" s="741"/>
      <c r="E453" s="741"/>
      <c r="F453" s="742"/>
      <c r="G453" s="743" t="s">
        <v>274</v>
      </c>
      <c r="H453" s="744">
        <f>H454</f>
        <v>0</v>
      </c>
      <c r="I453" s="744">
        <f t="shared" ref="I453:N453" si="151">SUM(I454:I456)</f>
        <v>170633</v>
      </c>
      <c r="J453" s="744">
        <f t="shared" si="151"/>
        <v>0</v>
      </c>
      <c r="K453" s="245">
        <f t="shared" si="151"/>
        <v>170633</v>
      </c>
      <c r="L453" s="245">
        <f t="shared" si="151"/>
        <v>170633</v>
      </c>
      <c r="M453" s="245">
        <f t="shared" si="151"/>
        <v>170633</v>
      </c>
      <c r="N453" s="245">
        <f t="shared" si="151"/>
        <v>170633</v>
      </c>
      <c r="O453" s="246">
        <f t="shared" si="150"/>
        <v>1</v>
      </c>
    </row>
    <row r="454" spans="1:15" s="9" customFormat="1" ht="12.75" hidden="1" customHeight="1" x14ac:dyDescent="0.25">
      <c r="A454" s="247"/>
      <c r="B454" s="997"/>
      <c r="C454" s="994" t="s">
        <v>221</v>
      </c>
      <c r="D454" s="973" t="s">
        <v>173</v>
      </c>
      <c r="E454" s="973" t="s">
        <v>275</v>
      </c>
      <c r="F454" s="976" t="s">
        <v>74</v>
      </c>
      <c r="G454" s="512"/>
      <c r="H454" s="182"/>
      <c r="I454" s="758">
        <v>170633</v>
      </c>
      <c r="J454" s="1021"/>
      <c r="K454" s="1028">
        <f>I454+J454</f>
        <v>170633</v>
      </c>
      <c r="L454" s="149">
        <v>17064</v>
      </c>
      <c r="M454" s="259">
        <v>17064</v>
      </c>
      <c r="N454" s="259">
        <v>17064</v>
      </c>
      <c r="O454" s="260">
        <f t="shared" si="150"/>
        <v>1</v>
      </c>
    </row>
    <row r="455" spans="1:15" s="9" customFormat="1" ht="12.75" hidden="1" customHeight="1" x14ac:dyDescent="0.25">
      <c r="A455" s="247"/>
      <c r="B455" s="997"/>
      <c r="C455" s="1020"/>
      <c r="D455" s="974"/>
      <c r="E455" s="974"/>
      <c r="F455" s="977"/>
      <c r="G455" s="512" t="s">
        <v>12</v>
      </c>
      <c r="H455" s="182"/>
      <c r="I455" s="566">
        <v>0</v>
      </c>
      <c r="J455" s="1027"/>
      <c r="K455" s="1029">
        <f>I455+J455</f>
        <v>0</v>
      </c>
      <c r="L455" s="149">
        <v>153569</v>
      </c>
      <c r="M455" s="273">
        <v>153569</v>
      </c>
      <c r="N455" s="273">
        <v>153569</v>
      </c>
      <c r="O455" s="261">
        <f t="shared" si="150"/>
        <v>1</v>
      </c>
    </row>
    <row r="456" spans="1:15" s="9" customFormat="1" ht="12.75" hidden="1" customHeight="1" x14ac:dyDescent="0.25">
      <c r="A456" s="247"/>
      <c r="B456" s="997"/>
      <c r="C456" s="1020"/>
      <c r="D456" s="974"/>
      <c r="E456" s="974"/>
      <c r="F456" s="977"/>
      <c r="G456" s="512" t="s">
        <v>14</v>
      </c>
      <c r="H456" s="182"/>
      <c r="I456" s="565">
        <v>0</v>
      </c>
      <c r="J456" s="1037"/>
      <c r="K456" s="1038">
        <f>I456+J456</f>
        <v>0</v>
      </c>
      <c r="L456" s="149"/>
      <c r="M456" s="149"/>
      <c r="N456" s="274"/>
      <c r="O456" s="258" t="e">
        <f t="shared" si="150"/>
        <v>#DIV/0!</v>
      </c>
    </row>
    <row r="457" spans="1:15" s="183" customFormat="1" ht="15" customHeight="1" x14ac:dyDescent="0.25">
      <c r="A457" s="243"/>
      <c r="B457" s="997"/>
      <c r="C457" s="262"/>
      <c r="D457" s="759"/>
      <c r="E457" s="759"/>
      <c r="F457" s="760"/>
      <c r="G457" s="743" t="s">
        <v>128</v>
      </c>
      <c r="H457" s="744">
        <f t="shared" ref="H457:L457" si="152">SUM(H458:H472)</f>
        <v>0</v>
      </c>
      <c r="I457" s="761">
        <f t="shared" si="152"/>
        <v>0</v>
      </c>
      <c r="J457" s="761">
        <f t="shared" si="152"/>
        <v>0</v>
      </c>
      <c r="K457" s="761">
        <f t="shared" si="152"/>
        <v>0</v>
      </c>
      <c r="L457" s="245">
        <f t="shared" si="152"/>
        <v>0</v>
      </c>
      <c r="M457" s="245">
        <f>SUM(M458:M472)</f>
        <v>11031810.740000002</v>
      </c>
      <c r="N457" s="245">
        <f t="shared" ref="N457" si="153">SUM(N458:N472)</f>
        <v>76190.740000000005</v>
      </c>
      <c r="O457" s="246">
        <f t="shared" si="150"/>
        <v>6.9064582230133498E-3</v>
      </c>
    </row>
    <row r="458" spans="1:15" s="9" customFormat="1" ht="12.75" hidden="1" customHeight="1" x14ac:dyDescent="0.25">
      <c r="A458" s="247"/>
      <c r="B458" s="997"/>
      <c r="C458" s="994" t="s">
        <v>221</v>
      </c>
      <c r="D458" s="973" t="s">
        <v>173</v>
      </c>
      <c r="E458" s="973" t="s">
        <v>575</v>
      </c>
      <c r="F458" s="976" t="s">
        <v>74</v>
      </c>
      <c r="G458" s="512"/>
      <c r="H458" s="182"/>
      <c r="I458" s="1034"/>
      <c r="J458" s="1021"/>
      <c r="K458" s="1028">
        <f>I458+J458</f>
        <v>0</v>
      </c>
      <c r="L458" s="149"/>
      <c r="M458" s="149">
        <v>366829</v>
      </c>
      <c r="N458" s="149"/>
      <c r="O458" s="248">
        <f t="shared" si="150"/>
        <v>0</v>
      </c>
    </row>
    <row r="459" spans="1:15" s="9" customFormat="1" ht="12.75" hidden="1" customHeight="1" x14ac:dyDescent="0.25">
      <c r="A459" s="247"/>
      <c r="B459" s="997"/>
      <c r="C459" s="1020"/>
      <c r="D459" s="974"/>
      <c r="E459" s="974"/>
      <c r="F459" s="977"/>
      <c r="G459" s="512" t="s">
        <v>12</v>
      </c>
      <c r="H459" s="182"/>
      <c r="I459" s="1035"/>
      <c r="J459" s="1027"/>
      <c r="K459" s="1029"/>
      <c r="L459" s="149"/>
      <c r="M459" s="149">
        <v>2132005</v>
      </c>
      <c r="N459" s="149"/>
      <c r="O459" s="249">
        <f t="shared" si="150"/>
        <v>0</v>
      </c>
    </row>
    <row r="460" spans="1:15" s="9" customFormat="1" ht="12.75" hidden="1" customHeight="1" x14ac:dyDescent="0.25">
      <c r="A460" s="247"/>
      <c r="B460" s="997"/>
      <c r="C460" s="995"/>
      <c r="D460" s="992"/>
      <c r="E460" s="992"/>
      <c r="F460" s="993"/>
      <c r="G460" s="512" t="s">
        <v>308</v>
      </c>
      <c r="H460" s="182"/>
      <c r="I460" s="1036"/>
      <c r="J460" s="1022"/>
      <c r="K460" s="1030"/>
      <c r="L460" s="149"/>
      <c r="M460" s="149">
        <v>19174.310000000001</v>
      </c>
      <c r="N460" s="149">
        <v>19174.310000000001</v>
      </c>
      <c r="O460" s="249">
        <f t="shared" si="150"/>
        <v>1</v>
      </c>
    </row>
    <row r="461" spans="1:15" s="9" customFormat="1" ht="12.75" hidden="1" customHeight="1" x14ac:dyDescent="0.25">
      <c r="A461" s="247"/>
      <c r="B461" s="997"/>
      <c r="C461" s="994" t="s">
        <v>221</v>
      </c>
      <c r="D461" s="973" t="s">
        <v>129</v>
      </c>
      <c r="E461" s="973" t="s">
        <v>576</v>
      </c>
      <c r="F461" s="976" t="s">
        <v>74</v>
      </c>
      <c r="G461" s="512"/>
      <c r="H461" s="182"/>
      <c r="I461" s="1034"/>
      <c r="J461" s="1021"/>
      <c r="K461" s="1028">
        <f>I461+J461</f>
        <v>0</v>
      </c>
      <c r="L461" s="149"/>
      <c r="M461" s="149">
        <v>364980</v>
      </c>
      <c r="N461" s="149"/>
      <c r="O461" s="248">
        <f t="shared" si="150"/>
        <v>0</v>
      </c>
    </row>
    <row r="462" spans="1:15" s="9" customFormat="1" ht="12.75" hidden="1" customHeight="1" x14ac:dyDescent="0.25">
      <c r="A462" s="247"/>
      <c r="B462" s="997"/>
      <c r="C462" s="1020"/>
      <c r="D462" s="974"/>
      <c r="E462" s="974"/>
      <c r="F462" s="977"/>
      <c r="G462" s="512" t="s">
        <v>12</v>
      </c>
      <c r="H462" s="182"/>
      <c r="I462" s="1035"/>
      <c r="J462" s="1027"/>
      <c r="K462" s="1029"/>
      <c r="L462" s="149"/>
      <c r="M462" s="149">
        <v>2121261</v>
      </c>
      <c r="N462" s="149"/>
      <c r="O462" s="249">
        <f t="shared" si="150"/>
        <v>0</v>
      </c>
    </row>
    <row r="463" spans="1:15" s="9" customFormat="1" ht="12.75" hidden="1" customHeight="1" x14ac:dyDescent="0.25">
      <c r="A463" s="247"/>
      <c r="B463" s="997"/>
      <c r="C463" s="995"/>
      <c r="D463" s="992"/>
      <c r="E463" s="992"/>
      <c r="F463" s="993"/>
      <c r="G463" s="512" t="s">
        <v>308</v>
      </c>
      <c r="H463" s="182"/>
      <c r="I463" s="1036"/>
      <c r="J463" s="1022"/>
      <c r="K463" s="1030"/>
      <c r="L463" s="149"/>
      <c r="M463" s="149">
        <v>19166.88</v>
      </c>
      <c r="N463" s="149">
        <v>19166.88</v>
      </c>
      <c r="O463" s="249">
        <f t="shared" si="150"/>
        <v>1</v>
      </c>
    </row>
    <row r="464" spans="1:15" s="9" customFormat="1" ht="12.75" hidden="1" customHeight="1" x14ac:dyDescent="0.25">
      <c r="A464" s="247"/>
      <c r="B464" s="997"/>
      <c r="C464" s="994" t="s">
        <v>221</v>
      </c>
      <c r="D464" s="973" t="s">
        <v>129</v>
      </c>
      <c r="E464" s="973" t="s">
        <v>577</v>
      </c>
      <c r="F464" s="976" t="s">
        <v>74</v>
      </c>
      <c r="G464" s="512"/>
      <c r="H464" s="182"/>
      <c r="I464" s="1034"/>
      <c r="J464" s="1021"/>
      <c r="K464" s="1028">
        <f>I464+J464</f>
        <v>0</v>
      </c>
      <c r="L464" s="149"/>
      <c r="M464" s="149">
        <v>362500</v>
      </c>
      <c r="N464" s="149"/>
      <c r="O464" s="248">
        <f t="shared" si="150"/>
        <v>0</v>
      </c>
    </row>
    <row r="465" spans="1:15" s="9" customFormat="1" ht="12.75" hidden="1" customHeight="1" x14ac:dyDescent="0.25">
      <c r="A465" s="247"/>
      <c r="B465" s="997"/>
      <c r="C465" s="1020"/>
      <c r="D465" s="974"/>
      <c r="E465" s="974"/>
      <c r="F465" s="977"/>
      <c r="G465" s="512" t="s">
        <v>12</v>
      </c>
      <c r="H465" s="182"/>
      <c r="I465" s="1035"/>
      <c r="J465" s="1027"/>
      <c r="K465" s="1029"/>
      <c r="L465" s="149"/>
      <c r="M465" s="149">
        <v>2137500</v>
      </c>
      <c r="N465" s="149"/>
      <c r="O465" s="249">
        <f t="shared" si="150"/>
        <v>0</v>
      </c>
    </row>
    <row r="466" spans="1:15" s="9" customFormat="1" ht="12.75" hidden="1" customHeight="1" x14ac:dyDescent="0.25">
      <c r="A466" s="247"/>
      <c r="B466" s="997"/>
      <c r="C466" s="995"/>
      <c r="D466" s="992"/>
      <c r="E466" s="992"/>
      <c r="F466" s="993"/>
      <c r="G466" s="512" t="s">
        <v>308</v>
      </c>
      <c r="H466" s="182"/>
      <c r="I466" s="1036"/>
      <c r="J466" s="1022"/>
      <c r="K466" s="1030"/>
      <c r="L466" s="149"/>
      <c r="M466" s="149">
        <v>19175</v>
      </c>
      <c r="N466" s="149">
        <v>19175</v>
      </c>
      <c r="O466" s="249">
        <f t="shared" si="150"/>
        <v>1</v>
      </c>
    </row>
    <row r="467" spans="1:15" s="9" customFormat="1" ht="12.75" hidden="1" customHeight="1" x14ac:dyDescent="0.25">
      <c r="A467" s="247"/>
      <c r="B467" s="997"/>
      <c r="C467" s="994" t="s">
        <v>221</v>
      </c>
      <c r="D467" s="973" t="s">
        <v>129</v>
      </c>
      <c r="E467" s="973" t="s">
        <v>578</v>
      </c>
      <c r="F467" s="976" t="s">
        <v>74</v>
      </c>
      <c r="G467" s="512"/>
      <c r="H467" s="182"/>
      <c r="I467" s="1034"/>
      <c r="J467" s="1021"/>
      <c r="K467" s="1028">
        <f>I467+J467</f>
        <v>0</v>
      </c>
      <c r="L467" s="149"/>
      <c r="M467" s="149">
        <v>242482</v>
      </c>
      <c r="N467" s="149"/>
      <c r="O467" s="248">
        <f t="shared" si="150"/>
        <v>0</v>
      </c>
    </row>
    <row r="468" spans="1:15" s="9" customFormat="1" ht="12.75" hidden="1" customHeight="1" x14ac:dyDescent="0.25">
      <c r="A468" s="247"/>
      <c r="B468" s="997"/>
      <c r="C468" s="1020"/>
      <c r="D468" s="974"/>
      <c r="E468" s="974"/>
      <c r="F468" s="977"/>
      <c r="G468" s="512" t="s">
        <v>12</v>
      </c>
      <c r="H468" s="182"/>
      <c r="I468" s="1035"/>
      <c r="J468" s="1027"/>
      <c r="K468" s="1029"/>
      <c r="L468" s="149"/>
      <c r="M468" s="149">
        <v>1409301</v>
      </c>
      <c r="N468" s="149"/>
      <c r="O468" s="249">
        <f t="shared" si="150"/>
        <v>0</v>
      </c>
    </row>
    <row r="469" spans="1:15" s="9" customFormat="1" ht="12.75" hidden="1" customHeight="1" x14ac:dyDescent="0.25">
      <c r="A469" s="247"/>
      <c r="B469" s="997"/>
      <c r="C469" s="995"/>
      <c r="D469" s="992"/>
      <c r="E469" s="992"/>
      <c r="F469" s="993"/>
      <c r="G469" s="512" t="s">
        <v>308</v>
      </c>
      <c r="H469" s="182"/>
      <c r="I469" s="1036"/>
      <c r="J469" s="1022"/>
      <c r="K469" s="1030"/>
      <c r="L469" s="149"/>
      <c r="M469" s="149">
        <v>18674.55</v>
      </c>
      <c r="N469" s="149">
        <v>18674.55</v>
      </c>
      <c r="O469" s="249">
        <f t="shared" si="150"/>
        <v>1</v>
      </c>
    </row>
    <row r="470" spans="1:15" s="9" customFormat="1" ht="12.75" hidden="1" customHeight="1" x14ac:dyDescent="0.25">
      <c r="A470" s="247"/>
      <c r="B470" s="997"/>
      <c r="C470" s="994" t="s">
        <v>221</v>
      </c>
      <c r="D470" s="973" t="s">
        <v>129</v>
      </c>
      <c r="E470" s="973" t="s">
        <v>579</v>
      </c>
      <c r="F470" s="976" t="s">
        <v>74</v>
      </c>
      <c r="G470" s="512"/>
      <c r="H470" s="182"/>
      <c r="I470" s="1034"/>
      <c r="J470" s="1021"/>
      <c r="K470" s="1028">
        <f>I470+J470</f>
        <v>0</v>
      </c>
      <c r="L470" s="149"/>
      <c r="M470" s="149">
        <v>261000</v>
      </c>
      <c r="N470" s="149"/>
      <c r="O470" s="248">
        <f t="shared" si="150"/>
        <v>0</v>
      </c>
    </row>
    <row r="471" spans="1:15" s="9" customFormat="1" ht="12.75" hidden="1" customHeight="1" x14ac:dyDescent="0.25">
      <c r="A471" s="247"/>
      <c r="B471" s="997"/>
      <c r="C471" s="1020"/>
      <c r="D471" s="974"/>
      <c r="E471" s="974"/>
      <c r="F471" s="977"/>
      <c r="G471" s="512" t="s">
        <v>12</v>
      </c>
      <c r="H471" s="182"/>
      <c r="I471" s="1035"/>
      <c r="J471" s="1027"/>
      <c r="K471" s="1029"/>
      <c r="L471" s="149"/>
      <c r="M471" s="149">
        <v>1539000</v>
      </c>
      <c r="N471" s="149"/>
      <c r="O471" s="249">
        <f t="shared" si="150"/>
        <v>0</v>
      </c>
    </row>
    <row r="472" spans="1:15" s="9" customFormat="1" ht="12.75" hidden="1" customHeight="1" x14ac:dyDescent="0.25">
      <c r="A472" s="247"/>
      <c r="B472" s="997"/>
      <c r="C472" s="995"/>
      <c r="D472" s="992"/>
      <c r="E472" s="992"/>
      <c r="F472" s="993"/>
      <c r="G472" s="512" t="s">
        <v>308</v>
      </c>
      <c r="H472" s="182"/>
      <c r="I472" s="1036"/>
      <c r="J472" s="1022"/>
      <c r="K472" s="1030"/>
      <c r="L472" s="149"/>
      <c r="M472" s="149">
        <v>18762</v>
      </c>
      <c r="N472" s="149"/>
      <c r="O472" s="249">
        <f t="shared" si="150"/>
        <v>0</v>
      </c>
    </row>
    <row r="473" spans="1:15" s="110" customFormat="1" ht="48" customHeight="1" x14ac:dyDescent="0.25">
      <c r="A473" s="263"/>
      <c r="B473" s="998"/>
      <c r="C473" s="264"/>
      <c r="D473" s="762"/>
      <c r="E473" s="762"/>
      <c r="F473" s="763"/>
      <c r="G473" s="764" t="s">
        <v>276</v>
      </c>
      <c r="H473" s="765">
        <f t="shared" ref="H473:N473" si="154">H474+H476</f>
        <v>56033259.909999996</v>
      </c>
      <c r="I473" s="765">
        <f t="shared" si="154"/>
        <v>54503259.909999996</v>
      </c>
      <c r="J473" s="765">
        <f t="shared" si="154"/>
        <v>0</v>
      </c>
      <c r="K473" s="265">
        <f t="shared" si="154"/>
        <v>54503259.909999996</v>
      </c>
      <c r="L473" s="265">
        <f t="shared" si="154"/>
        <v>54503259.909999996</v>
      </c>
      <c r="M473" s="265">
        <f t="shared" si="154"/>
        <v>54286600.909999996</v>
      </c>
      <c r="N473" s="265">
        <f t="shared" si="154"/>
        <v>35355121.299999997</v>
      </c>
      <c r="O473" s="266">
        <f t="shared" si="150"/>
        <v>0.65126791339568513</v>
      </c>
    </row>
    <row r="474" spans="1:15" s="183" customFormat="1" ht="30" customHeight="1" x14ac:dyDescent="0.25">
      <c r="A474" s="243"/>
      <c r="B474" s="998"/>
      <c r="C474" s="251"/>
      <c r="D474" s="746"/>
      <c r="E474" s="746"/>
      <c r="F474" s="747"/>
      <c r="G474" s="270" t="s">
        <v>199</v>
      </c>
      <c r="H474" s="748">
        <f>H475</f>
        <v>43033259.909999996</v>
      </c>
      <c r="I474" s="748">
        <f>SUM(I475:I475)</f>
        <v>44033259.909999996</v>
      </c>
      <c r="J474" s="748">
        <f>SUM(J475:J475)</f>
        <v>0</v>
      </c>
      <c r="K474" s="252">
        <f>SUM(K475:K475)</f>
        <v>44033259.909999996</v>
      </c>
      <c r="L474" s="252">
        <f>L475</f>
        <v>44033259.909999996</v>
      </c>
      <c r="M474" s="252">
        <f>M475</f>
        <v>44033259.909999996</v>
      </c>
      <c r="N474" s="252">
        <f>N475</f>
        <v>30700001.300000001</v>
      </c>
      <c r="O474" s="253">
        <f t="shared" si="150"/>
        <v>0.69720028366621112</v>
      </c>
    </row>
    <row r="475" spans="1:15" s="9" customFormat="1" ht="12.75" hidden="1" customHeight="1" x14ac:dyDescent="0.25">
      <c r="A475" s="247"/>
      <c r="B475" s="998"/>
      <c r="C475" s="148" t="s">
        <v>221</v>
      </c>
      <c r="D475" s="501" t="s">
        <v>277</v>
      </c>
      <c r="E475" s="501" t="s">
        <v>278</v>
      </c>
      <c r="F475" s="502" t="s">
        <v>21</v>
      </c>
      <c r="G475" s="647"/>
      <c r="H475" s="182">
        <v>43033259.909999996</v>
      </c>
      <c r="I475" s="182">
        <v>44033259.909999996</v>
      </c>
      <c r="J475" s="182"/>
      <c r="K475" s="671">
        <f>I475+J475</f>
        <v>44033259.909999996</v>
      </c>
      <c r="L475" s="149">
        <v>44033259.909999996</v>
      </c>
      <c r="M475" s="149">
        <v>44033259.909999996</v>
      </c>
      <c r="N475" s="149">
        <v>30700001.300000001</v>
      </c>
      <c r="O475" s="248">
        <f t="shared" si="150"/>
        <v>0.69720028366621112</v>
      </c>
    </row>
    <row r="476" spans="1:15" s="183" customFormat="1" ht="30" customHeight="1" x14ac:dyDescent="0.25">
      <c r="A476" s="243"/>
      <c r="B476" s="998"/>
      <c r="C476" s="251"/>
      <c r="D476" s="746"/>
      <c r="E476" s="746"/>
      <c r="F476" s="747"/>
      <c r="G476" s="270" t="s">
        <v>279</v>
      </c>
      <c r="H476" s="748">
        <f t="shared" ref="H476:N476" si="155">SUM(H477:H477)</f>
        <v>13000000</v>
      </c>
      <c r="I476" s="748">
        <f t="shared" si="155"/>
        <v>10470000</v>
      </c>
      <c r="J476" s="748">
        <f t="shared" si="155"/>
        <v>0</v>
      </c>
      <c r="K476" s="252">
        <f t="shared" si="155"/>
        <v>10470000</v>
      </c>
      <c r="L476" s="252">
        <f t="shared" si="155"/>
        <v>10470000</v>
      </c>
      <c r="M476" s="252">
        <f t="shared" si="155"/>
        <v>10253341</v>
      </c>
      <c r="N476" s="252">
        <f t="shared" si="155"/>
        <v>4655120</v>
      </c>
      <c r="O476" s="253">
        <f t="shared" si="150"/>
        <v>0.45401006364657137</v>
      </c>
    </row>
    <row r="477" spans="1:15" s="9" customFormat="1" ht="12.75" hidden="1" customHeight="1" x14ac:dyDescent="0.25">
      <c r="A477" s="247"/>
      <c r="B477" s="998"/>
      <c r="C477" s="148" t="s">
        <v>221</v>
      </c>
      <c r="D477" s="501" t="s">
        <v>129</v>
      </c>
      <c r="E477" s="501" t="s">
        <v>280</v>
      </c>
      <c r="F477" s="502" t="s">
        <v>281</v>
      </c>
      <c r="G477" s="647"/>
      <c r="H477" s="182">
        <v>13000000</v>
      </c>
      <c r="I477" s="182">
        <v>10470000</v>
      </c>
      <c r="J477" s="182"/>
      <c r="K477" s="671">
        <f>I477+J477</f>
        <v>10470000</v>
      </c>
      <c r="L477" s="149">
        <v>10470000</v>
      </c>
      <c r="M477" s="149">
        <v>10253341</v>
      </c>
      <c r="N477" s="149">
        <v>4655120</v>
      </c>
      <c r="O477" s="248">
        <f t="shared" si="150"/>
        <v>0.45401006364657137</v>
      </c>
    </row>
    <row r="478" spans="1:15" s="110" customFormat="1" ht="45" customHeight="1" x14ac:dyDescent="0.25">
      <c r="A478" s="242"/>
      <c r="B478" s="998"/>
      <c r="C478" s="267"/>
      <c r="D478" s="766"/>
      <c r="E478" s="766"/>
      <c r="F478" s="767"/>
      <c r="G478" s="764" t="s">
        <v>282</v>
      </c>
      <c r="H478" s="768">
        <f t="shared" ref="H478:N478" si="156">H479+H481+H483+H485</f>
        <v>2740560</v>
      </c>
      <c r="I478" s="768">
        <f t="shared" si="156"/>
        <v>2740560</v>
      </c>
      <c r="J478" s="768">
        <f t="shared" si="156"/>
        <v>0</v>
      </c>
      <c r="K478" s="268">
        <f t="shared" si="156"/>
        <v>2740560</v>
      </c>
      <c r="L478" s="268">
        <f t="shared" si="156"/>
        <v>2740560</v>
      </c>
      <c r="M478" s="268">
        <f t="shared" si="156"/>
        <v>2740560</v>
      </c>
      <c r="N478" s="268">
        <f t="shared" si="156"/>
        <v>527440</v>
      </c>
      <c r="O478" s="269">
        <f t="shared" si="150"/>
        <v>0.19245701608430393</v>
      </c>
    </row>
    <row r="479" spans="1:15" s="183" customFormat="1" ht="60" customHeight="1" x14ac:dyDescent="0.25">
      <c r="A479" s="243"/>
      <c r="B479" s="998"/>
      <c r="C479" s="251"/>
      <c r="D479" s="746"/>
      <c r="E479" s="746"/>
      <c r="F479" s="747"/>
      <c r="G479" s="270" t="s">
        <v>283</v>
      </c>
      <c r="H479" s="748">
        <f t="shared" ref="H479:N479" si="157">H480</f>
        <v>28800</v>
      </c>
      <c r="I479" s="748">
        <f t="shared" si="157"/>
        <v>28800</v>
      </c>
      <c r="J479" s="748">
        <f t="shared" si="157"/>
        <v>0</v>
      </c>
      <c r="K479" s="252">
        <f t="shared" si="157"/>
        <v>28800</v>
      </c>
      <c r="L479" s="252">
        <f t="shared" si="157"/>
        <v>28800</v>
      </c>
      <c r="M479" s="252">
        <f t="shared" si="157"/>
        <v>28800</v>
      </c>
      <c r="N479" s="252">
        <f t="shared" si="157"/>
        <v>21600</v>
      </c>
      <c r="O479" s="253">
        <f t="shared" si="150"/>
        <v>0.75</v>
      </c>
    </row>
    <row r="480" spans="1:15" s="9" customFormat="1" ht="12.75" hidden="1" customHeight="1" x14ac:dyDescent="0.25">
      <c r="A480" s="247"/>
      <c r="B480" s="998"/>
      <c r="C480" s="148" t="s">
        <v>221</v>
      </c>
      <c r="D480" s="501" t="s">
        <v>129</v>
      </c>
      <c r="E480" s="501" t="s">
        <v>284</v>
      </c>
      <c r="F480" s="502" t="s">
        <v>182</v>
      </c>
      <c r="G480" s="648" t="s">
        <v>12</v>
      </c>
      <c r="H480" s="757">
        <v>28800</v>
      </c>
      <c r="I480" s="757">
        <v>28800</v>
      </c>
      <c r="J480" s="757"/>
      <c r="K480" s="671">
        <f>I480+J480</f>
        <v>28800</v>
      </c>
      <c r="L480" s="149">
        <v>28800</v>
      </c>
      <c r="M480" s="149">
        <v>28800</v>
      </c>
      <c r="N480" s="149">
        <v>21600</v>
      </c>
      <c r="O480" s="248">
        <f t="shared" si="150"/>
        <v>0.75</v>
      </c>
    </row>
    <row r="481" spans="1:15" s="183" customFormat="1" ht="15" customHeight="1" x14ac:dyDescent="0.25">
      <c r="A481" s="243"/>
      <c r="B481" s="998"/>
      <c r="C481" s="251"/>
      <c r="D481" s="746"/>
      <c r="E481" s="746"/>
      <c r="F481" s="747"/>
      <c r="G481" s="270" t="s">
        <v>176</v>
      </c>
      <c r="H481" s="748">
        <f t="shared" ref="H481:N481" si="158">H482</f>
        <v>164400</v>
      </c>
      <c r="I481" s="748">
        <f t="shared" si="158"/>
        <v>164400</v>
      </c>
      <c r="J481" s="748">
        <f t="shared" si="158"/>
        <v>0</v>
      </c>
      <c r="K481" s="252">
        <f t="shared" si="158"/>
        <v>164400</v>
      </c>
      <c r="L481" s="252">
        <f t="shared" si="158"/>
        <v>164400</v>
      </c>
      <c r="M481" s="252">
        <f t="shared" si="158"/>
        <v>164400</v>
      </c>
      <c r="N481" s="252">
        <f t="shared" si="158"/>
        <v>109600</v>
      </c>
      <c r="O481" s="253">
        <f t="shared" si="150"/>
        <v>0.66666666666666663</v>
      </c>
    </row>
    <row r="482" spans="1:15" s="9" customFormat="1" ht="12.75" hidden="1" customHeight="1" x14ac:dyDescent="0.25">
      <c r="A482" s="247"/>
      <c r="B482" s="998"/>
      <c r="C482" s="148" t="s">
        <v>221</v>
      </c>
      <c r="D482" s="501" t="s">
        <v>173</v>
      </c>
      <c r="E482" s="501" t="s">
        <v>285</v>
      </c>
      <c r="F482" s="502" t="s">
        <v>21</v>
      </c>
      <c r="G482" s="648" t="s">
        <v>12</v>
      </c>
      <c r="H482" s="182">
        <v>164400</v>
      </c>
      <c r="I482" s="182">
        <v>164400</v>
      </c>
      <c r="J482" s="182"/>
      <c r="K482" s="671">
        <f>I482+J482</f>
        <v>164400</v>
      </c>
      <c r="L482" s="149">
        <v>164400</v>
      </c>
      <c r="M482" s="149">
        <v>164400</v>
      </c>
      <c r="N482" s="149">
        <v>109600</v>
      </c>
      <c r="O482" s="248">
        <f t="shared" si="150"/>
        <v>0.66666666666666663</v>
      </c>
    </row>
    <row r="483" spans="1:15" s="116" customFormat="1" ht="15" customHeight="1" x14ac:dyDescent="0.25">
      <c r="A483" s="243"/>
      <c r="B483" s="998"/>
      <c r="C483" s="251"/>
      <c r="D483" s="746"/>
      <c r="E483" s="746"/>
      <c r="F483" s="747"/>
      <c r="G483" s="270" t="s">
        <v>248</v>
      </c>
      <c r="H483" s="748">
        <f t="shared" ref="H483:N483" si="159">SUM(H484:H484)</f>
        <v>1953000</v>
      </c>
      <c r="I483" s="748">
        <f t="shared" si="159"/>
        <v>1953000</v>
      </c>
      <c r="J483" s="748">
        <f t="shared" si="159"/>
        <v>0</v>
      </c>
      <c r="K483" s="252">
        <f t="shared" si="159"/>
        <v>1953000</v>
      </c>
      <c r="L483" s="252">
        <f t="shared" si="159"/>
        <v>1953000</v>
      </c>
      <c r="M483" s="252">
        <f t="shared" si="159"/>
        <v>1953000</v>
      </c>
      <c r="N483" s="252">
        <f t="shared" si="159"/>
        <v>0</v>
      </c>
      <c r="O483" s="253">
        <f t="shared" si="150"/>
        <v>0</v>
      </c>
    </row>
    <row r="484" spans="1:15" s="9" customFormat="1" ht="12.75" hidden="1" customHeight="1" x14ac:dyDescent="0.25">
      <c r="A484" s="247"/>
      <c r="B484" s="998"/>
      <c r="C484" s="152" t="s">
        <v>221</v>
      </c>
      <c r="D484" s="501" t="s">
        <v>277</v>
      </c>
      <c r="E484" s="501" t="s">
        <v>286</v>
      </c>
      <c r="F484" s="502" t="s">
        <v>182</v>
      </c>
      <c r="G484" s="648"/>
      <c r="H484" s="182">
        <v>1953000</v>
      </c>
      <c r="I484" s="182">
        <v>1953000</v>
      </c>
      <c r="J484" s="182"/>
      <c r="K484" s="671">
        <f>I484+J484</f>
        <v>1953000</v>
      </c>
      <c r="L484" s="149">
        <v>1953000</v>
      </c>
      <c r="M484" s="149">
        <v>1953000</v>
      </c>
      <c r="N484" s="149"/>
      <c r="O484" s="248">
        <f t="shared" si="150"/>
        <v>0</v>
      </c>
    </row>
    <row r="485" spans="1:15" s="116" customFormat="1" ht="15" customHeight="1" x14ac:dyDescent="0.25">
      <c r="A485" s="243"/>
      <c r="B485" s="998"/>
      <c r="C485" s="251"/>
      <c r="D485" s="746"/>
      <c r="E485" s="746"/>
      <c r="F485" s="747"/>
      <c r="G485" s="270" t="s">
        <v>235</v>
      </c>
      <c r="H485" s="748">
        <f t="shared" ref="H485:N485" si="160">SUM(H486:H486)</f>
        <v>594360</v>
      </c>
      <c r="I485" s="748">
        <f t="shared" si="160"/>
        <v>594360</v>
      </c>
      <c r="J485" s="748">
        <f t="shared" si="160"/>
        <v>0</v>
      </c>
      <c r="K485" s="252">
        <f t="shared" si="160"/>
        <v>594360</v>
      </c>
      <c r="L485" s="252">
        <f t="shared" si="160"/>
        <v>594360</v>
      </c>
      <c r="M485" s="252">
        <f t="shared" si="160"/>
        <v>594360</v>
      </c>
      <c r="N485" s="252">
        <f t="shared" si="160"/>
        <v>396240</v>
      </c>
      <c r="O485" s="253">
        <f t="shared" si="150"/>
        <v>0.66666666666666663</v>
      </c>
    </row>
    <row r="486" spans="1:15" s="9" customFormat="1" ht="12.75" hidden="1" customHeight="1" x14ac:dyDescent="0.25">
      <c r="A486" s="247"/>
      <c r="B486" s="998"/>
      <c r="C486" s="152" t="s">
        <v>221</v>
      </c>
      <c r="D486" s="501" t="s">
        <v>225</v>
      </c>
      <c r="E486" s="501" t="s">
        <v>287</v>
      </c>
      <c r="F486" s="502" t="s">
        <v>74</v>
      </c>
      <c r="G486" s="648"/>
      <c r="H486" s="182">
        <v>594360</v>
      </c>
      <c r="I486" s="182">
        <v>594360</v>
      </c>
      <c r="J486" s="182"/>
      <c r="K486" s="671">
        <f>I486+J486</f>
        <v>594360</v>
      </c>
      <c r="L486" s="149">
        <v>594360</v>
      </c>
      <c r="M486" s="149">
        <v>594360</v>
      </c>
      <c r="N486" s="149">
        <v>396240</v>
      </c>
      <c r="O486" s="248">
        <f t="shared" si="150"/>
        <v>0.66666666666666663</v>
      </c>
    </row>
    <row r="487" spans="1:15" s="110" customFormat="1" ht="30" customHeight="1" x14ac:dyDescent="0.25">
      <c r="A487" s="242"/>
      <c r="B487" s="998"/>
      <c r="C487" s="267"/>
      <c r="D487" s="766"/>
      <c r="E487" s="766"/>
      <c r="F487" s="767"/>
      <c r="G487" s="769" t="s">
        <v>288</v>
      </c>
      <c r="H487" s="768">
        <f t="shared" ref="H487:N487" si="161">H488</f>
        <v>9565944</v>
      </c>
      <c r="I487" s="768">
        <f t="shared" si="161"/>
        <v>9565944</v>
      </c>
      <c r="J487" s="768">
        <f t="shared" si="161"/>
        <v>0</v>
      </c>
      <c r="K487" s="268">
        <f t="shared" si="161"/>
        <v>9565944</v>
      </c>
      <c r="L487" s="268">
        <f t="shared" si="161"/>
        <v>9855944</v>
      </c>
      <c r="M487" s="268">
        <f t="shared" si="161"/>
        <v>9565944</v>
      </c>
      <c r="N487" s="268">
        <f t="shared" si="161"/>
        <v>7097029.3700000001</v>
      </c>
      <c r="O487" s="269">
        <f t="shared" si="150"/>
        <v>0.74190580354641422</v>
      </c>
    </row>
    <row r="488" spans="1:15" s="116" customFormat="1" ht="15" customHeight="1" x14ac:dyDescent="0.25">
      <c r="A488" s="243"/>
      <c r="B488" s="998"/>
      <c r="C488" s="251"/>
      <c r="D488" s="746"/>
      <c r="E488" s="746"/>
      <c r="F488" s="747"/>
      <c r="G488" s="270" t="s">
        <v>289</v>
      </c>
      <c r="H488" s="748">
        <f>H489</f>
        <v>9565944</v>
      </c>
      <c r="I488" s="748">
        <f t="shared" ref="I488:N488" si="162">SUM(I489:I490)</f>
        <v>9565944</v>
      </c>
      <c r="J488" s="748">
        <f t="shared" si="162"/>
        <v>0</v>
      </c>
      <c r="K488" s="252">
        <f t="shared" si="162"/>
        <v>9565944</v>
      </c>
      <c r="L488" s="252">
        <f t="shared" si="162"/>
        <v>9855944</v>
      </c>
      <c r="M488" s="252">
        <f t="shared" si="162"/>
        <v>9565944</v>
      </c>
      <c r="N488" s="252">
        <f t="shared" si="162"/>
        <v>7097029.3700000001</v>
      </c>
      <c r="O488" s="253">
        <f t="shared" si="150"/>
        <v>0.74190580354641422</v>
      </c>
    </row>
    <row r="489" spans="1:15" s="9" customFormat="1" ht="12.75" hidden="1" customHeight="1" x14ac:dyDescent="0.25">
      <c r="A489" s="247"/>
      <c r="B489" s="998"/>
      <c r="C489" s="148" t="s">
        <v>221</v>
      </c>
      <c r="D489" s="501" t="s">
        <v>129</v>
      </c>
      <c r="E489" s="501" t="s">
        <v>290</v>
      </c>
      <c r="F489" s="502" t="s">
        <v>185</v>
      </c>
      <c r="G489" s="648"/>
      <c r="H489" s="182">
        <v>9565944</v>
      </c>
      <c r="I489" s="182">
        <v>9565944</v>
      </c>
      <c r="J489" s="182"/>
      <c r="K489" s="671">
        <f>I489+J489</f>
        <v>9565944</v>
      </c>
      <c r="L489" s="149">
        <v>9565944</v>
      </c>
      <c r="M489" s="250">
        <v>9565944</v>
      </c>
      <c r="N489" s="250">
        <v>7097029.3700000001</v>
      </c>
      <c r="O489" s="248">
        <f t="shared" si="150"/>
        <v>0.74190580354641422</v>
      </c>
    </row>
    <row r="490" spans="1:15" s="9" customFormat="1" ht="12.75" hidden="1" customHeight="1" x14ac:dyDescent="0.25">
      <c r="A490" s="247"/>
      <c r="B490" s="998"/>
      <c r="C490" s="148"/>
      <c r="D490" s="501"/>
      <c r="E490" s="501"/>
      <c r="F490" s="502"/>
      <c r="G490" s="648" t="s">
        <v>15</v>
      </c>
      <c r="H490" s="182"/>
      <c r="I490" s="182"/>
      <c r="J490" s="182"/>
      <c r="K490" s="671">
        <f>I490+J490</f>
        <v>0</v>
      </c>
      <c r="L490" s="149">
        <v>290000</v>
      </c>
      <c r="M490" s="250"/>
      <c r="N490" s="250"/>
      <c r="O490" s="248"/>
    </row>
    <row r="491" spans="1:15" s="110" customFormat="1" ht="30" customHeight="1" x14ac:dyDescent="0.25">
      <c r="A491" s="263"/>
      <c r="B491" s="998"/>
      <c r="C491" s="264"/>
      <c r="D491" s="762"/>
      <c r="E491" s="762"/>
      <c r="F491" s="763"/>
      <c r="G491" s="764" t="s">
        <v>291</v>
      </c>
      <c r="H491" s="770">
        <f t="shared" ref="H491:N491" si="163">H492+H494</f>
        <v>13859494.279999999</v>
      </c>
      <c r="I491" s="770">
        <f t="shared" si="163"/>
        <v>13874894.279999999</v>
      </c>
      <c r="J491" s="770">
        <f t="shared" si="163"/>
        <v>0</v>
      </c>
      <c r="K491" s="271">
        <f t="shared" si="163"/>
        <v>13874894.279999999</v>
      </c>
      <c r="L491" s="271">
        <f t="shared" si="163"/>
        <v>13874894.279999999</v>
      </c>
      <c r="M491" s="271">
        <f t="shared" si="163"/>
        <v>13874894.279999999</v>
      </c>
      <c r="N491" s="271">
        <f t="shared" si="163"/>
        <v>10740761.130000001</v>
      </c>
      <c r="O491" s="272">
        <f t="shared" si="150"/>
        <v>0.77411480860667148</v>
      </c>
    </row>
    <row r="492" spans="1:15" s="183" customFormat="1" ht="29.25" customHeight="1" x14ac:dyDescent="0.25">
      <c r="A492" s="243"/>
      <c r="B492" s="998"/>
      <c r="C492" s="251"/>
      <c r="D492" s="746"/>
      <c r="E492" s="746"/>
      <c r="F492" s="747"/>
      <c r="G492" s="270" t="s">
        <v>144</v>
      </c>
      <c r="H492" s="748">
        <f>H493</f>
        <v>13859494.279999999</v>
      </c>
      <c r="I492" s="748">
        <f>SUM(I493:I493)</f>
        <v>13874894.279999999</v>
      </c>
      <c r="J492" s="748">
        <f>SUM(J493:J493)</f>
        <v>0</v>
      </c>
      <c r="K492" s="252">
        <f>SUM(K493:K493)</f>
        <v>13874894.279999999</v>
      </c>
      <c r="L492" s="252">
        <f>L493</f>
        <v>13874894.279999999</v>
      </c>
      <c r="M492" s="252">
        <f>M493</f>
        <v>13874894.279999999</v>
      </c>
      <c r="N492" s="252">
        <f>N493</f>
        <v>10740761.130000001</v>
      </c>
      <c r="O492" s="253">
        <f t="shared" si="150"/>
        <v>0.77411480860667148</v>
      </c>
    </row>
    <row r="493" spans="1:15" s="9" customFormat="1" ht="12.75" hidden="1" customHeight="1" x14ac:dyDescent="0.25">
      <c r="A493" s="247"/>
      <c r="B493" s="998"/>
      <c r="C493" s="148" t="s">
        <v>221</v>
      </c>
      <c r="D493" s="501" t="s">
        <v>277</v>
      </c>
      <c r="E493" s="501" t="s">
        <v>292</v>
      </c>
      <c r="F493" s="502" t="s">
        <v>21</v>
      </c>
      <c r="G493" s="648"/>
      <c r="H493" s="182">
        <v>13859494.279999999</v>
      </c>
      <c r="I493" s="182">
        <v>13874894.279999999</v>
      </c>
      <c r="J493" s="182"/>
      <c r="K493" s="671">
        <f>I493+J493</f>
        <v>13874894.279999999</v>
      </c>
      <c r="L493" s="149">
        <v>13874894.279999999</v>
      </c>
      <c r="M493" s="149">
        <v>13874894.279999999</v>
      </c>
      <c r="N493" s="149">
        <v>10740761.130000001</v>
      </c>
      <c r="O493" s="248">
        <f t="shared" si="150"/>
        <v>0.77411480860667148</v>
      </c>
    </row>
    <row r="494" spans="1:15" s="183" customFormat="1" ht="29.25" hidden="1" customHeight="1" x14ac:dyDescent="0.25">
      <c r="A494" s="243"/>
      <c r="B494" s="998"/>
      <c r="C494" s="251"/>
      <c r="D494" s="746"/>
      <c r="E494" s="746"/>
      <c r="F494" s="747"/>
      <c r="G494" s="270" t="s">
        <v>92</v>
      </c>
      <c r="H494" s="748">
        <f>H495</f>
        <v>0</v>
      </c>
      <c r="I494" s="748">
        <v>0</v>
      </c>
      <c r="J494" s="748">
        <f>SUM(J495:J495)</f>
        <v>0</v>
      </c>
      <c r="K494" s="252">
        <f>SUM(K495:K495)</f>
        <v>0</v>
      </c>
      <c r="L494" s="252">
        <f>L495</f>
        <v>0</v>
      </c>
      <c r="M494" s="252">
        <f>M495</f>
        <v>0</v>
      </c>
      <c r="N494" s="252">
        <f>N495</f>
        <v>0</v>
      </c>
      <c r="O494" s="253" t="e">
        <f>N494/M494</f>
        <v>#DIV/0!</v>
      </c>
    </row>
    <row r="495" spans="1:15" s="9" customFormat="1" ht="12.75" hidden="1" customHeight="1" x14ac:dyDescent="0.25">
      <c r="A495" s="247"/>
      <c r="B495" s="998"/>
      <c r="C495" s="148" t="s">
        <v>221</v>
      </c>
      <c r="D495" s="501" t="s">
        <v>94</v>
      </c>
      <c r="E495" s="501" t="s">
        <v>293</v>
      </c>
      <c r="F495" s="502" t="s">
        <v>281</v>
      </c>
      <c r="G495" s="648"/>
      <c r="H495" s="182"/>
      <c r="I495" s="182"/>
      <c r="J495" s="182"/>
      <c r="K495" s="671">
        <f>I495+J495</f>
        <v>0</v>
      </c>
      <c r="L495" s="149"/>
      <c r="M495" s="149"/>
      <c r="N495" s="149"/>
      <c r="O495" s="248" t="e">
        <f>N495/M495</f>
        <v>#DIV/0!</v>
      </c>
    </row>
    <row r="496" spans="1:15" s="110" customFormat="1" ht="15" customHeight="1" x14ac:dyDescent="0.25">
      <c r="A496" s="242"/>
      <c r="B496" s="998"/>
      <c r="C496" s="267"/>
      <c r="D496" s="766"/>
      <c r="E496" s="766"/>
      <c r="F496" s="767"/>
      <c r="G496" s="769" t="s">
        <v>520</v>
      </c>
      <c r="H496" s="768">
        <f>H497+H501</f>
        <v>92083481.780000001</v>
      </c>
      <c r="I496" s="768">
        <f t="shared" ref="I496:N496" si="164">I497+I501</f>
        <v>88614585.810000002</v>
      </c>
      <c r="J496" s="768">
        <f t="shared" si="164"/>
        <v>0</v>
      </c>
      <c r="K496" s="268">
        <f t="shared" si="164"/>
        <v>88614585.810000002</v>
      </c>
      <c r="L496" s="268">
        <f t="shared" si="164"/>
        <v>88614585.810000002</v>
      </c>
      <c r="M496" s="268">
        <f t="shared" si="164"/>
        <v>88614585.810000002</v>
      </c>
      <c r="N496" s="268">
        <f t="shared" si="164"/>
        <v>70116121.579999998</v>
      </c>
      <c r="O496" s="269">
        <f t="shared" si="150"/>
        <v>0.79124808787502698</v>
      </c>
    </row>
    <row r="497" spans="1:15" s="183" customFormat="1" ht="15" customHeight="1" x14ac:dyDescent="0.25">
      <c r="A497" s="243"/>
      <c r="B497" s="998"/>
      <c r="C497" s="244"/>
      <c r="D497" s="741"/>
      <c r="E497" s="741"/>
      <c r="F497" s="742"/>
      <c r="G497" s="743" t="s">
        <v>507</v>
      </c>
      <c r="H497" s="744">
        <f>H498+H499+H500</f>
        <v>5000000</v>
      </c>
      <c r="I497" s="744">
        <f t="shared" ref="I497:K497" si="165">I498+I499+I500</f>
        <v>5000000</v>
      </c>
      <c r="J497" s="744">
        <f t="shared" si="165"/>
        <v>0</v>
      </c>
      <c r="K497" s="245">
        <f t="shared" si="165"/>
        <v>5000000</v>
      </c>
      <c r="L497" s="245">
        <f>SUM(L498:L500)</f>
        <v>5000000</v>
      </c>
      <c r="M497" s="245">
        <f t="shared" ref="M497:N497" si="166">SUM(M498:M500)</f>
        <v>5000000</v>
      </c>
      <c r="N497" s="245">
        <f t="shared" si="166"/>
        <v>5000000</v>
      </c>
      <c r="O497" s="246">
        <f t="shared" si="150"/>
        <v>1</v>
      </c>
    </row>
    <row r="498" spans="1:15" s="9" customFormat="1" ht="12.75" hidden="1" customHeight="1" x14ac:dyDescent="0.25">
      <c r="A498" s="247"/>
      <c r="B498" s="998"/>
      <c r="C498" s="994" t="s">
        <v>221</v>
      </c>
      <c r="D498" s="973" t="s">
        <v>129</v>
      </c>
      <c r="E498" s="973" t="s">
        <v>509</v>
      </c>
      <c r="F498" s="976" t="s">
        <v>74</v>
      </c>
      <c r="G498" s="512"/>
      <c r="H498" s="1031">
        <v>5000000</v>
      </c>
      <c r="I498" s="1021">
        <v>5000000</v>
      </c>
      <c r="J498" s="1021"/>
      <c r="K498" s="1028">
        <f>I498+J498</f>
        <v>5000000</v>
      </c>
      <c r="L498" s="149"/>
      <c r="M498" s="259"/>
      <c r="N498" s="259"/>
      <c r="O498" s="260" t="e">
        <f t="shared" si="150"/>
        <v>#DIV/0!</v>
      </c>
    </row>
    <row r="499" spans="1:15" s="9" customFormat="1" ht="12.75" hidden="1" customHeight="1" x14ac:dyDescent="0.25">
      <c r="A499" s="247"/>
      <c r="B499" s="998"/>
      <c r="C499" s="1020"/>
      <c r="D499" s="974"/>
      <c r="E499" s="974"/>
      <c r="F499" s="977"/>
      <c r="G499" s="512" t="s">
        <v>12</v>
      </c>
      <c r="H499" s="1032"/>
      <c r="I499" s="1027"/>
      <c r="J499" s="1027"/>
      <c r="K499" s="1029">
        <f>I499+J499</f>
        <v>0</v>
      </c>
      <c r="L499" s="149"/>
      <c r="M499" s="273"/>
      <c r="N499" s="273"/>
      <c r="O499" s="261" t="e">
        <f t="shared" si="150"/>
        <v>#DIV/0!</v>
      </c>
    </row>
    <row r="500" spans="1:15" s="9" customFormat="1" ht="12.75" hidden="1" customHeight="1" x14ac:dyDescent="0.25">
      <c r="A500" s="247"/>
      <c r="B500" s="998"/>
      <c r="C500" s="995"/>
      <c r="D500" s="992"/>
      <c r="E500" s="992"/>
      <c r="F500" s="993"/>
      <c r="G500" s="512" t="s">
        <v>14</v>
      </c>
      <c r="H500" s="1033"/>
      <c r="I500" s="1022"/>
      <c r="J500" s="1022"/>
      <c r="K500" s="1030">
        <f>I500+J500</f>
        <v>0</v>
      </c>
      <c r="L500" s="149">
        <v>5000000</v>
      </c>
      <c r="M500" s="149">
        <v>5000000</v>
      </c>
      <c r="N500" s="274">
        <v>5000000</v>
      </c>
      <c r="O500" s="258">
        <f t="shared" si="150"/>
        <v>1</v>
      </c>
    </row>
    <row r="501" spans="1:15" s="183" customFormat="1" ht="15" customHeight="1" thickBot="1" x14ac:dyDescent="0.3">
      <c r="A501" s="243"/>
      <c r="B501" s="998"/>
      <c r="C501" s="244"/>
      <c r="D501" s="741"/>
      <c r="E501" s="741"/>
      <c r="F501" s="742"/>
      <c r="G501" s="743" t="s">
        <v>294</v>
      </c>
      <c r="H501" s="744">
        <f>H502+H505+H508</f>
        <v>87083481.780000001</v>
      </c>
      <c r="I501" s="744">
        <f t="shared" ref="I501:K501" si="167">I502+I505+I508</f>
        <v>83614585.810000002</v>
      </c>
      <c r="J501" s="744">
        <f t="shared" si="167"/>
        <v>0</v>
      </c>
      <c r="K501" s="245">
        <f t="shared" si="167"/>
        <v>83614585.810000002</v>
      </c>
      <c r="L501" s="245">
        <f>SUM(L502:L508)</f>
        <v>83614585.810000002</v>
      </c>
      <c r="M501" s="245">
        <f t="shared" ref="M501:N501" si="168">SUM(M502:M508)</f>
        <v>83614585.810000002</v>
      </c>
      <c r="N501" s="245">
        <f t="shared" si="168"/>
        <v>65116121.579999998</v>
      </c>
      <c r="O501" s="246">
        <f t="shared" si="150"/>
        <v>0.77876510359048323</v>
      </c>
    </row>
    <row r="502" spans="1:15" s="9" customFormat="1" ht="12.75" hidden="1" customHeight="1" x14ac:dyDescent="0.25">
      <c r="A502" s="247"/>
      <c r="B502" s="998"/>
      <c r="C502" s="994" t="s">
        <v>221</v>
      </c>
      <c r="D502" s="973" t="s">
        <v>173</v>
      </c>
      <c r="E502" s="973" t="s">
        <v>295</v>
      </c>
      <c r="F502" s="976" t="s">
        <v>185</v>
      </c>
      <c r="G502" s="512"/>
      <c r="H502" s="1031">
        <v>4961380.8099999996</v>
      </c>
      <c r="I502" s="1021">
        <v>4961380.8099999996</v>
      </c>
      <c r="J502" s="1021"/>
      <c r="K502" s="1028">
        <f t="shared" ref="K502:K508" si="169">I502+J502</f>
        <v>4961380.8099999996</v>
      </c>
      <c r="L502" s="149">
        <v>49613.81</v>
      </c>
      <c r="M502" s="259">
        <v>49613.81</v>
      </c>
      <c r="N502" s="259">
        <v>49613.81</v>
      </c>
      <c r="O502" s="260">
        <f t="shared" si="150"/>
        <v>1</v>
      </c>
    </row>
    <row r="503" spans="1:15" s="9" customFormat="1" ht="12.75" hidden="1" customHeight="1" x14ac:dyDescent="0.25">
      <c r="A503" s="247"/>
      <c r="B503" s="998"/>
      <c r="C503" s="1020"/>
      <c r="D503" s="974"/>
      <c r="E503" s="974"/>
      <c r="F503" s="977"/>
      <c r="G503" s="512" t="s">
        <v>12</v>
      </c>
      <c r="H503" s="1032"/>
      <c r="I503" s="1027"/>
      <c r="J503" s="1027"/>
      <c r="K503" s="1029">
        <f t="shared" si="169"/>
        <v>0</v>
      </c>
      <c r="L503" s="149">
        <v>392942</v>
      </c>
      <c r="M503" s="273">
        <v>392942</v>
      </c>
      <c r="N503" s="273">
        <v>392942</v>
      </c>
      <c r="O503" s="261">
        <f t="shared" si="150"/>
        <v>1</v>
      </c>
    </row>
    <row r="504" spans="1:15" s="9" customFormat="1" ht="12.75" hidden="1" customHeight="1" x14ac:dyDescent="0.25">
      <c r="A504" s="247"/>
      <c r="B504" s="998"/>
      <c r="C504" s="995"/>
      <c r="D504" s="992"/>
      <c r="E504" s="992"/>
      <c r="F504" s="993"/>
      <c r="G504" s="512" t="s">
        <v>14</v>
      </c>
      <c r="H504" s="1033"/>
      <c r="I504" s="1022"/>
      <c r="J504" s="1022"/>
      <c r="K504" s="1030">
        <f t="shared" si="169"/>
        <v>0</v>
      </c>
      <c r="L504" s="149">
        <v>4518825</v>
      </c>
      <c r="M504" s="149">
        <v>4518825</v>
      </c>
      <c r="N504" s="274">
        <v>4518825</v>
      </c>
      <c r="O504" s="258">
        <f t="shared" si="150"/>
        <v>1</v>
      </c>
    </row>
    <row r="505" spans="1:15" s="9" customFormat="1" ht="12.75" hidden="1" customHeight="1" x14ac:dyDescent="0.25">
      <c r="A505" s="247"/>
      <c r="B505" s="998"/>
      <c r="C505" s="994" t="s">
        <v>153</v>
      </c>
      <c r="D505" s="973" t="s">
        <v>173</v>
      </c>
      <c r="E505" s="973" t="s">
        <v>295</v>
      </c>
      <c r="F505" s="976" t="s">
        <v>185</v>
      </c>
      <c r="G505" s="512"/>
      <c r="H505" s="1031">
        <v>82122100.969999999</v>
      </c>
      <c r="I505" s="1021">
        <v>78653205</v>
      </c>
      <c r="J505" s="1021"/>
      <c r="K505" s="1028">
        <f t="shared" si="169"/>
        <v>78653205</v>
      </c>
      <c r="L505" s="149">
        <v>786533</v>
      </c>
      <c r="M505" s="259">
        <v>786533</v>
      </c>
      <c r="N505" s="259">
        <v>601548.16</v>
      </c>
      <c r="O505" s="260">
        <f t="shared" si="150"/>
        <v>0.7648098172613228</v>
      </c>
    </row>
    <row r="506" spans="1:15" s="9" customFormat="1" ht="12.75" hidden="1" customHeight="1" x14ac:dyDescent="0.25">
      <c r="A506" s="247"/>
      <c r="B506" s="998"/>
      <c r="C506" s="1020"/>
      <c r="D506" s="974"/>
      <c r="E506" s="974"/>
      <c r="F506" s="977"/>
      <c r="G506" s="512" t="s">
        <v>12</v>
      </c>
      <c r="H506" s="1032"/>
      <c r="I506" s="1027">
        <v>0</v>
      </c>
      <c r="J506" s="1027"/>
      <c r="K506" s="1029">
        <f t="shared" si="169"/>
        <v>0</v>
      </c>
      <c r="L506" s="149">
        <v>6229334</v>
      </c>
      <c r="M506" s="273">
        <v>6229334</v>
      </c>
      <c r="N506" s="273">
        <v>4764255.43</v>
      </c>
      <c r="O506" s="261">
        <f t="shared" si="150"/>
        <v>0.76480975815392138</v>
      </c>
    </row>
    <row r="507" spans="1:15" s="9" customFormat="1" ht="12.75" hidden="1" customHeight="1" x14ac:dyDescent="0.25">
      <c r="A507" s="247"/>
      <c r="B507" s="998"/>
      <c r="C507" s="995"/>
      <c r="D507" s="992"/>
      <c r="E507" s="992"/>
      <c r="F507" s="993"/>
      <c r="G507" s="512" t="s">
        <v>14</v>
      </c>
      <c r="H507" s="1033"/>
      <c r="I507" s="1022">
        <v>0</v>
      </c>
      <c r="J507" s="1022"/>
      <c r="K507" s="1030">
        <f t="shared" si="169"/>
        <v>0</v>
      </c>
      <c r="L507" s="149">
        <v>71637338</v>
      </c>
      <c r="M507" s="149">
        <v>71637338</v>
      </c>
      <c r="N507" s="274">
        <v>54788937.18</v>
      </c>
      <c r="O507" s="258">
        <f t="shared" si="150"/>
        <v>0.76480978648313258</v>
      </c>
    </row>
    <row r="508" spans="1:15" s="9" customFormat="1" ht="12.75" hidden="1" customHeight="1" x14ac:dyDescent="0.25">
      <c r="A508" s="247"/>
      <c r="B508" s="998"/>
      <c r="C508" s="148" t="s">
        <v>221</v>
      </c>
      <c r="D508" s="501" t="s">
        <v>173</v>
      </c>
      <c r="E508" s="501" t="s">
        <v>296</v>
      </c>
      <c r="F508" s="502" t="s">
        <v>74</v>
      </c>
      <c r="G508" s="749" t="s">
        <v>12</v>
      </c>
      <c r="H508" s="182"/>
      <c r="I508" s="182"/>
      <c r="J508" s="182"/>
      <c r="K508" s="671">
        <f t="shared" si="169"/>
        <v>0</v>
      </c>
      <c r="L508" s="149"/>
      <c r="M508" s="250"/>
      <c r="N508" s="250"/>
      <c r="O508" s="248" t="e">
        <f t="shared" si="150"/>
        <v>#DIV/0!</v>
      </c>
    </row>
    <row r="509" spans="1:15" s="110" customFormat="1" ht="30" hidden="1" customHeight="1" x14ac:dyDescent="0.25">
      <c r="A509" s="242"/>
      <c r="B509" s="998"/>
      <c r="C509" s="267"/>
      <c r="D509" s="766"/>
      <c r="E509" s="766"/>
      <c r="F509" s="767"/>
      <c r="G509" s="769" t="s">
        <v>132</v>
      </c>
      <c r="H509" s="768">
        <f>H510</f>
        <v>0</v>
      </c>
      <c r="I509" s="768">
        <f t="shared" ref="I509:N509" si="170">I510</f>
        <v>0</v>
      </c>
      <c r="J509" s="768">
        <f t="shared" si="170"/>
        <v>0</v>
      </c>
      <c r="K509" s="268">
        <f t="shared" si="170"/>
        <v>0</v>
      </c>
      <c r="L509" s="268">
        <f t="shared" si="170"/>
        <v>0</v>
      </c>
      <c r="M509" s="268">
        <f t="shared" si="170"/>
        <v>0</v>
      </c>
      <c r="N509" s="268">
        <f t="shared" si="170"/>
        <v>0</v>
      </c>
      <c r="O509" s="269" t="e">
        <f t="shared" si="150"/>
        <v>#DIV/0!</v>
      </c>
    </row>
    <row r="510" spans="1:15" s="183" customFormat="1" ht="44.25" hidden="1" customHeight="1" thickBot="1" x14ac:dyDescent="0.3">
      <c r="A510" s="243"/>
      <c r="B510" s="998"/>
      <c r="C510" s="244"/>
      <c r="D510" s="741"/>
      <c r="E510" s="741"/>
      <c r="F510" s="742"/>
      <c r="G510" s="743" t="s">
        <v>133</v>
      </c>
      <c r="H510" s="744">
        <f>H511+H512+H513</f>
        <v>0</v>
      </c>
      <c r="I510" s="744">
        <f t="shared" ref="I510:N510" si="171">I511+I512+I513+I514</f>
        <v>0</v>
      </c>
      <c r="J510" s="744">
        <f t="shared" si="171"/>
        <v>0</v>
      </c>
      <c r="K510" s="245">
        <f t="shared" si="171"/>
        <v>0</v>
      </c>
      <c r="L510" s="245">
        <f t="shared" si="171"/>
        <v>0</v>
      </c>
      <c r="M510" s="245">
        <f t="shared" si="171"/>
        <v>0</v>
      </c>
      <c r="N510" s="245">
        <f t="shared" si="171"/>
        <v>0</v>
      </c>
      <c r="O510" s="246" t="e">
        <f t="shared" si="150"/>
        <v>#DIV/0!</v>
      </c>
    </row>
    <row r="511" spans="1:15" s="9" customFormat="1" ht="12.75" hidden="1" customHeight="1" x14ac:dyDescent="0.25">
      <c r="A511" s="247"/>
      <c r="B511" s="998"/>
      <c r="C511" s="275" t="s">
        <v>221</v>
      </c>
      <c r="D511" s="516" t="s">
        <v>173</v>
      </c>
      <c r="E511" s="516" t="s">
        <v>297</v>
      </c>
      <c r="F511" s="517" t="s">
        <v>74</v>
      </c>
      <c r="G511" s="512" t="s">
        <v>12</v>
      </c>
      <c r="H511" s="182"/>
      <c r="I511" s="259"/>
      <c r="J511" s="259"/>
      <c r="K511" s="771">
        <f>I511+J511</f>
        <v>0</v>
      </c>
      <c r="L511" s="1021"/>
      <c r="M511" s="259"/>
      <c r="N511" s="259"/>
      <c r="O511" s="260" t="e">
        <f t="shared" si="150"/>
        <v>#DIV/0!</v>
      </c>
    </row>
    <row r="512" spans="1:15" s="9" customFormat="1" ht="12.75" hidden="1" customHeight="1" x14ac:dyDescent="0.25">
      <c r="A512" s="247"/>
      <c r="B512" s="998"/>
      <c r="C512" s="276" t="s">
        <v>221</v>
      </c>
      <c r="D512" s="518" t="s">
        <v>129</v>
      </c>
      <c r="E512" s="518" t="s">
        <v>297</v>
      </c>
      <c r="F512" s="519" t="s">
        <v>298</v>
      </c>
      <c r="G512" s="512" t="s">
        <v>12</v>
      </c>
      <c r="H512" s="182"/>
      <c r="I512" s="273"/>
      <c r="J512" s="273"/>
      <c r="K512" s="772">
        <f>I512+J512</f>
        <v>0</v>
      </c>
      <c r="L512" s="1022"/>
      <c r="M512" s="273"/>
      <c r="N512" s="273"/>
      <c r="O512" s="261" t="e">
        <f t="shared" si="150"/>
        <v>#DIV/0!</v>
      </c>
    </row>
    <row r="513" spans="1:15" s="9" customFormat="1" ht="12.75" hidden="1" customHeight="1" x14ac:dyDescent="0.25">
      <c r="A513" s="247"/>
      <c r="B513" s="998"/>
      <c r="C513" s="536"/>
      <c r="D513" s="558"/>
      <c r="E513" s="558"/>
      <c r="F513" s="559"/>
      <c r="G513" s="512" t="s">
        <v>14</v>
      </c>
      <c r="H513" s="182"/>
      <c r="I513" s="274"/>
      <c r="J513" s="274"/>
      <c r="K513" s="773">
        <f>I513+J513</f>
        <v>0</v>
      </c>
      <c r="L513" s="149"/>
      <c r="M513" s="149"/>
      <c r="N513" s="274"/>
      <c r="O513" s="258" t="e">
        <f t="shared" si="150"/>
        <v>#DIV/0!</v>
      </c>
    </row>
    <row r="514" spans="1:15" s="9" customFormat="1" ht="12.75" hidden="1" customHeight="1" x14ac:dyDescent="0.25">
      <c r="A514" s="247"/>
      <c r="B514" s="998"/>
      <c r="C514" s="148"/>
      <c r="D514" s="501"/>
      <c r="E514" s="501"/>
      <c r="F514" s="502"/>
      <c r="G514" s="749"/>
      <c r="H514" s="182"/>
      <c r="I514" s="182"/>
      <c r="J514" s="182"/>
      <c r="K514" s="671">
        <f>I514+J514</f>
        <v>0</v>
      </c>
      <c r="L514" s="149"/>
      <c r="M514" s="250"/>
      <c r="N514" s="250"/>
      <c r="O514" s="248" t="e">
        <f t="shared" si="150"/>
        <v>#DIV/0!</v>
      </c>
    </row>
    <row r="515" spans="1:15" s="183" customFormat="1" ht="45" hidden="1" customHeight="1" x14ac:dyDescent="0.25">
      <c r="A515" s="243"/>
      <c r="B515" s="998"/>
      <c r="C515" s="251"/>
      <c r="D515" s="746"/>
      <c r="E515" s="746"/>
      <c r="F515" s="747"/>
      <c r="G515" s="774"/>
      <c r="H515" s="775">
        <f>SUM(H516:H520)</f>
        <v>0</v>
      </c>
      <c r="I515" s="775">
        <v>0</v>
      </c>
      <c r="J515" s="775">
        <f>SUM(J516:J520)</f>
        <v>0</v>
      </c>
      <c r="K515" s="277">
        <f>SUM(K516:K520)</f>
        <v>0</v>
      </c>
      <c r="L515" s="277">
        <f>SUM(L516:L520)</f>
        <v>0</v>
      </c>
      <c r="M515" s="277">
        <f>SUM(M516:M520)</f>
        <v>0</v>
      </c>
      <c r="N515" s="277">
        <f>SUM(N516:N520)</f>
        <v>0</v>
      </c>
      <c r="O515" s="278" t="e">
        <f t="shared" si="150"/>
        <v>#DIV/0!</v>
      </c>
    </row>
    <row r="516" spans="1:15" s="9" customFormat="1" ht="12.75" hidden="1" customHeight="1" x14ac:dyDescent="0.25">
      <c r="A516" s="247"/>
      <c r="B516" s="998"/>
      <c r="C516" s="148"/>
      <c r="D516" s="501"/>
      <c r="E516" s="501"/>
      <c r="F516" s="502"/>
      <c r="G516" s="647"/>
      <c r="H516" s="182"/>
      <c r="I516" s="182"/>
      <c r="J516" s="182"/>
      <c r="K516" s="671">
        <f>I516+J516</f>
        <v>0</v>
      </c>
      <c r="L516" s="149"/>
      <c r="M516" s="250"/>
      <c r="N516" s="250"/>
      <c r="O516" s="248" t="e">
        <f t="shared" si="150"/>
        <v>#DIV/0!</v>
      </c>
    </row>
    <row r="517" spans="1:15" s="9" customFormat="1" ht="12.75" hidden="1" customHeight="1" x14ac:dyDescent="0.25">
      <c r="A517" s="247"/>
      <c r="B517" s="998"/>
      <c r="C517" s="148"/>
      <c r="D517" s="501"/>
      <c r="E517" s="501"/>
      <c r="F517" s="502"/>
      <c r="G517" s="647"/>
      <c r="H517" s="182"/>
      <c r="I517" s="182"/>
      <c r="J517" s="182"/>
      <c r="K517" s="671">
        <f>I517+J517</f>
        <v>0</v>
      </c>
      <c r="L517" s="149"/>
      <c r="M517" s="250"/>
      <c r="N517" s="250"/>
      <c r="O517" s="248" t="e">
        <f t="shared" si="150"/>
        <v>#DIV/0!</v>
      </c>
    </row>
    <row r="518" spans="1:15" s="9" customFormat="1" ht="12.75" hidden="1" customHeight="1" x14ac:dyDescent="0.25">
      <c r="A518" s="247"/>
      <c r="B518" s="998"/>
      <c r="C518" s="148"/>
      <c r="D518" s="501"/>
      <c r="E518" s="501"/>
      <c r="F518" s="502"/>
      <c r="G518" s="648"/>
      <c r="H518" s="757"/>
      <c r="I518" s="757"/>
      <c r="J518" s="757"/>
      <c r="K518" s="671">
        <f>I518+J518</f>
        <v>0</v>
      </c>
      <c r="L518" s="250"/>
      <c r="M518" s="250"/>
      <c r="N518" s="250"/>
      <c r="O518" s="248" t="e">
        <f t="shared" si="150"/>
        <v>#DIV/0!</v>
      </c>
    </row>
    <row r="519" spans="1:15" s="9" customFormat="1" ht="12.75" hidden="1" customHeight="1" x14ac:dyDescent="0.25">
      <c r="A519" s="247"/>
      <c r="B519" s="998"/>
      <c r="C519" s="148"/>
      <c r="D519" s="501"/>
      <c r="E519" s="501"/>
      <c r="F519" s="502"/>
      <c r="G519" s="648"/>
      <c r="H519" s="757"/>
      <c r="I519" s="757"/>
      <c r="J519" s="757"/>
      <c r="K519" s="671">
        <f>I519+J519</f>
        <v>0</v>
      </c>
      <c r="L519" s="250"/>
      <c r="M519" s="250"/>
      <c r="N519" s="250"/>
      <c r="O519" s="248" t="e">
        <f t="shared" si="150"/>
        <v>#DIV/0!</v>
      </c>
    </row>
    <row r="520" spans="1:15" s="9" customFormat="1" ht="12.75" hidden="1" customHeight="1" thickBot="1" x14ac:dyDescent="0.3">
      <c r="A520" s="247"/>
      <c r="B520" s="999"/>
      <c r="C520" s="537"/>
      <c r="D520" s="556"/>
      <c r="E520" s="556"/>
      <c r="F520" s="557"/>
      <c r="G520" s="776"/>
      <c r="H520" s="777"/>
      <c r="I520" s="777"/>
      <c r="J520" s="777"/>
      <c r="K520" s="778">
        <f>I520+J520</f>
        <v>0</v>
      </c>
      <c r="L520" s="184"/>
      <c r="M520" s="184"/>
      <c r="N520" s="184"/>
      <c r="O520" s="254" t="e">
        <f t="shared" si="150"/>
        <v>#DIV/0!</v>
      </c>
    </row>
    <row r="521" spans="1:15" s="135" customFormat="1" ht="80.25" customHeight="1" thickBot="1" x14ac:dyDescent="0.3">
      <c r="A521" s="279">
        <v>7</v>
      </c>
      <c r="B521" s="1023" t="s">
        <v>525</v>
      </c>
      <c r="C521" s="280"/>
      <c r="D521" s="779"/>
      <c r="E521" s="779"/>
      <c r="F521" s="780"/>
      <c r="G521" s="781" t="s">
        <v>299</v>
      </c>
      <c r="H521" s="782">
        <f t="shared" ref="H521:N521" si="172">H522+H525</f>
        <v>1048000</v>
      </c>
      <c r="I521" s="783">
        <f t="shared" si="172"/>
        <v>1048000</v>
      </c>
      <c r="J521" s="783">
        <f t="shared" si="172"/>
        <v>0</v>
      </c>
      <c r="K521" s="281">
        <f t="shared" si="172"/>
        <v>1048000</v>
      </c>
      <c r="L521" s="281">
        <f t="shared" si="172"/>
        <v>1048000</v>
      </c>
      <c r="M521" s="281">
        <f t="shared" si="172"/>
        <v>1048000</v>
      </c>
      <c r="N521" s="281">
        <f t="shared" si="172"/>
        <v>679000</v>
      </c>
      <c r="O521" s="282">
        <f t="shared" si="150"/>
        <v>0.64790076335877866</v>
      </c>
    </row>
    <row r="522" spans="1:15" s="110" customFormat="1" ht="77.25" customHeight="1" x14ac:dyDescent="0.25">
      <c r="A522" s="283"/>
      <c r="B522" s="998"/>
      <c r="C522" s="284"/>
      <c r="D522" s="784"/>
      <c r="E522" s="784"/>
      <c r="F522" s="785"/>
      <c r="G522" s="786" t="s">
        <v>300</v>
      </c>
      <c r="H522" s="787">
        <f>H523</f>
        <v>30000</v>
      </c>
      <c r="I522" s="788">
        <f t="shared" ref="I522:N523" si="173">I523</f>
        <v>30000</v>
      </c>
      <c r="J522" s="788">
        <f t="shared" si="173"/>
        <v>0</v>
      </c>
      <c r="K522" s="285">
        <f t="shared" si="173"/>
        <v>30000</v>
      </c>
      <c r="L522" s="285">
        <f t="shared" si="173"/>
        <v>30000</v>
      </c>
      <c r="M522" s="285">
        <f t="shared" si="173"/>
        <v>30000</v>
      </c>
      <c r="N522" s="285">
        <f t="shared" si="173"/>
        <v>0</v>
      </c>
      <c r="O522" s="286">
        <f t="shared" si="150"/>
        <v>0</v>
      </c>
    </row>
    <row r="523" spans="1:15" s="116" customFormat="1" ht="45" customHeight="1" x14ac:dyDescent="0.25">
      <c r="A523" s="287"/>
      <c r="B523" s="998"/>
      <c r="C523" s="288"/>
      <c r="D523" s="789"/>
      <c r="E523" s="789"/>
      <c r="F523" s="790"/>
      <c r="G523" s="791" t="s">
        <v>301</v>
      </c>
      <c r="H523" s="792">
        <f>H524</f>
        <v>30000</v>
      </c>
      <c r="I523" s="793">
        <f>SUM(I524:I524)</f>
        <v>30000</v>
      </c>
      <c r="J523" s="793">
        <f>SUM(J524:J524)</f>
        <v>0</v>
      </c>
      <c r="K523" s="289">
        <f>SUM(K524:K524)</f>
        <v>30000</v>
      </c>
      <c r="L523" s="289">
        <f t="shared" si="173"/>
        <v>30000</v>
      </c>
      <c r="M523" s="289">
        <f t="shared" si="173"/>
        <v>30000</v>
      </c>
      <c r="N523" s="289">
        <f t="shared" si="173"/>
        <v>0</v>
      </c>
      <c r="O523" s="290">
        <f t="shared" si="150"/>
        <v>0</v>
      </c>
    </row>
    <row r="524" spans="1:15" s="9" customFormat="1" ht="12.75" hidden="1" customHeight="1" x14ac:dyDescent="0.25">
      <c r="A524" s="291"/>
      <c r="B524" s="998"/>
      <c r="C524" s="21" t="s">
        <v>18</v>
      </c>
      <c r="D524" s="493" t="s">
        <v>24</v>
      </c>
      <c r="E524" s="493" t="s">
        <v>302</v>
      </c>
      <c r="F524" s="494" t="s">
        <v>185</v>
      </c>
      <c r="G524" s="614"/>
      <c r="H524" s="199">
        <v>30000</v>
      </c>
      <c r="I524" s="200">
        <v>30000</v>
      </c>
      <c r="J524" s="200"/>
      <c r="K524" s="794">
        <f>I524-J524</f>
        <v>30000</v>
      </c>
      <c r="L524" s="64">
        <v>30000</v>
      </c>
      <c r="M524" s="232">
        <v>30000</v>
      </c>
      <c r="N524" s="232">
        <v>0</v>
      </c>
      <c r="O524" s="62">
        <f t="shared" si="150"/>
        <v>0</v>
      </c>
    </row>
    <row r="525" spans="1:15" s="110" customFormat="1" ht="30" customHeight="1" x14ac:dyDescent="0.25">
      <c r="A525" s="292"/>
      <c r="B525" s="998"/>
      <c r="C525" s="293"/>
      <c r="D525" s="795"/>
      <c r="E525" s="795"/>
      <c r="F525" s="796"/>
      <c r="G525" s="797" t="s">
        <v>303</v>
      </c>
      <c r="H525" s="798">
        <f>H526</f>
        <v>1018000</v>
      </c>
      <c r="I525" s="799">
        <f t="shared" ref="I525:N526" si="174">I526</f>
        <v>1018000</v>
      </c>
      <c r="J525" s="799">
        <f t="shared" si="174"/>
        <v>0</v>
      </c>
      <c r="K525" s="294">
        <f t="shared" si="174"/>
        <v>1018000</v>
      </c>
      <c r="L525" s="294">
        <f t="shared" si="174"/>
        <v>1018000</v>
      </c>
      <c r="M525" s="294">
        <f t="shared" si="174"/>
        <v>1018000</v>
      </c>
      <c r="N525" s="294">
        <f t="shared" si="174"/>
        <v>679000</v>
      </c>
      <c r="O525" s="295">
        <f t="shared" si="150"/>
        <v>0.66699410609037324</v>
      </c>
    </row>
    <row r="526" spans="1:15" s="116" customFormat="1" ht="30" customHeight="1" thickBot="1" x14ac:dyDescent="0.3">
      <c r="A526" s="287"/>
      <c r="B526" s="998"/>
      <c r="C526" s="288"/>
      <c r="D526" s="789"/>
      <c r="E526" s="789"/>
      <c r="F526" s="790"/>
      <c r="G526" s="791" t="s">
        <v>304</v>
      </c>
      <c r="H526" s="792">
        <f>H527</f>
        <v>1018000</v>
      </c>
      <c r="I526" s="793">
        <f>SUM(I527:I528)</f>
        <v>1018000</v>
      </c>
      <c r="J526" s="793">
        <f>SUM(J527:J528)</f>
        <v>0</v>
      </c>
      <c r="K526" s="289">
        <f>SUM(K527:K528)</f>
        <v>1018000</v>
      </c>
      <c r="L526" s="289">
        <f t="shared" si="174"/>
        <v>1018000</v>
      </c>
      <c r="M526" s="289">
        <f t="shared" si="174"/>
        <v>1018000</v>
      </c>
      <c r="N526" s="289">
        <f t="shared" si="174"/>
        <v>679000</v>
      </c>
      <c r="O526" s="290">
        <f t="shared" si="150"/>
        <v>0.66699410609037324</v>
      </c>
    </row>
    <row r="527" spans="1:15" s="9" customFormat="1" ht="12.75" hidden="1" customHeight="1" x14ac:dyDescent="0.25">
      <c r="A527" s="291"/>
      <c r="B527" s="998"/>
      <c r="C527" s="21" t="s">
        <v>18</v>
      </c>
      <c r="D527" s="493" t="s">
        <v>24</v>
      </c>
      <c r="E527" s="493" t="s">
        <v>305</v>
      </c>
      <c r="F527" s="494" t="s">
        <v>306</v>
      </c>
      <c r="G527" s="614"/>
      <c r="H527" s="199">
        <v>1018000</v>
      </c>
      <c r="I527" s="200">
        <v>1018000</v>
      </c>
      <c r="J527" s="200"/>
      <c r="K527" s="794">
        <f>I527+J527</f>
        <v>1018000</v>
      </c>
      <c r="L527" s="64">
        <v>1018000</v>
      </c>
      <c r="M527" s="232">
        <v>1018000</v>
      </c>
      <c r="N527" s="232">
        <v>679000</v>
      </c>
      <c r="O527" s="62">
        <f t="shared" si="150"/>
        <v>0.66699410609037324</v>
      </c>
    </row>
    <row r="528" spans="1:15" s="9" customFormat="1" ht="12.75" hidden="1" customHeight="1" thickBot="1" x14ac:dyDescent="0.3">
      <c r="A528" s="291"/>
      <c r="B528" s="999"/>
      <c r="C528" s="88"/>
      <c r="D528" s="496"/>
      <c r="E528" s="496"/>
      <c r="F528" s="497"/>
      <c r="G528" s="800"/>
      <c r="H528" s="801"/>
      <c r="I528" s="802"/>
      <c r="J528" s="802"/>
      <c r="K528" s="803">
        <f>I528-J528</f>
        <v>0</v>
      </c>
      <c r="L528" s="296"/>
      <c r="M528" s="296"/>
      <c r="N528" s="296"/>
      <c r="O528" s="90" t="e">
        <f t="shared" si="150"/>
        <v>#DIV/0!</v>
      </c>
    </row>
    <row r="529" spans="1:15" s="135" customFormat="1" ht="30" customHeight="1" thickBot="1" x14ac:dyDescent="0.3">
      <c r="A529" s="279">
        <v>8</v>
      </c>
      <c r="B529" s="1024" t="s">
        <v>553</v>
      </c>
      <c r="C529" s="297"/>
      <c r="D529" s="804"/>
      <c r="E529" s="804"/>
      <c r="F529" s="805"/>
      <c r="G529" s="806" t="s">
        <v>307</v>
      </c>
      <c r="H529" s="298">
        <f t="shared" ref="H529:K529" si="175">H535+H555+H582+H592+H615+H629</f>
        <v>537815239.46000004</v>
      </c>
      <c r="I529" s="299">
        <f t="shared" si="175"/>
        <v>960533892.60000002</v>
      </c>
      <c r="J529" s="299">
        <f t="shared" si="175"/>
        <v>5741521.6699999999</v>
      </c>
      <c r="K529" s="300">
        <f t="shared" si="175"/>
        <v>966275414.26999998</v>
      </c>
      <c r="L529" s="300">
        <f>L535+L555+L582+L592+L615+L629</f>
        <v>960533892.60000002</v>
      </c>
      <c r="M529" s="300">
        <f t="shared" ref="M529:N529" si="176">M535+M555+M582+M592+M615+M629</f>
        <v>983165379.36999989</v>
      </c>
      <c r="N529" s="300">
        <f t="shared" si="176"/>
        <v>298907141.12</v>
      </c>
      <c r="O529" s="301">
        <f t="shared" si="150"/>
        <v>0.30402529156542918</v>
      </c>
    </row>
    <row r="530" spans="1:15" s="30" customFormat="1" ht="12.75" hidden="1" customHeight="1" x14ac:dyDescent="0.25">
      <c r="A530" s="302"/>
      <c r="B530" s="1025"/>
      <c r="C530" s="136"/>
      <c r="D530" s="93"/>
      <c r="E530" s="93"/>
      <c r="F530" s="94"/>
      <c r="G530" s="25" t="s">
        <v>11</v>
      </c>
      <c r="H530" s="26"/>
      <c r="I530" s="27"/>
      <c r="J530" s="27"/>
      <c r="K530" s="462"/>
      <c r="L530" s="28">
        <f>L537+L538+L540+L541+L546+L554+L558+L561+L563+L567+L568+L573+L584+L585+L586+L587+L588+L589+L598+L600+L602+L606+L608+L610+L612+L617+L619+L621+L626+L627+L631</f>
        <v>494273644.57000005</v>
      </c>
      <c r="M530" s="28">
        <f>M537+M538+M540+M541+M546+M554+M558+M561+M563+M567+M568+M571+M573+M575+M584+M585+M586+M587+M588+M596+M598+M600+M602+M606+M608+M610+M612+M617+M619+M621+M626+M627+M631</f>
        <v>542473391.91999996</v>
      </c>
      <c r="N530" s="28">
        <f>N537+N538+N540+N541+N546+N554+N558+N561+N563+N567+N568+N571+N573+N575+N584+N585+N586+N587+N588+N598+N600+N602+N606+N608+N610+N612+N617+N619+N621+N626+N627+N631</f>
        <v>259438559.68000001</v>
      </c>
      <c r="O530" s="29">
        <f t="shared" si="150"/>
        <v>0.47825121663895381</v>
      </c>
    </row>
    <row r="531" spans="1:15" s="30" customFormat="1" ht="12.75" hidden="1" customHeight="1" x14ac:dyDescent="0.25">
      <c r="A531" s="302"/>
      <c r="B531" s="1025"/>
      <c r="C531" s="31"/>
      <c r="D531" s="32"/>
      <c r="E531" s="32"/>
      <c r="F531" s="33"/>
      <c r="G531" s="34" t="s">
        <v>12</v>
      </c>
      <c r="H531" s="35"/>
      <c r="I531" s="36"/>
      <c r="J531" s="36"/>
      <c r="K531" s="463"/>
      <c r="L531" s="37">
        <f>L550+L553+L564+L569+L574+L579+L590+L594+L623+L632</f>
        <v>304815166.44999999</v>
      </c>
      <c r="M531" s="37">
        <f>M550+M553+M564+M569+M574+M579+M590+M594+M623+M632</f>
        <v>304815166.44999999</v>
      </c>
      <c r="N531" s="37">
        <f>N550+N553+N564+N569+N574+N579+N590+N594+N623+N632</f>
        <v>6627540.8999999994</v>
      </c>
      <c r="O531" s="38">
        <f t="shared" si="150"/>
        <v>2.1742818696284066E-2</v>
      </c>
    </row>
    <row r="532" spans="1:15" s="30" customFormat="1" ht="12.75" hidden="1" customHeight="1" x14ac:dyDescent="0.25">
      <c r="A532" s="302"/>
      <c r="B532" s="1025"/>
      <c r="C532" s="31"/>
      <c r="D532" s="32"/>
      <c r="E532" s="32"/>
      <c r="F532" s="33"/>
      <c r="G532" s="34" t="s">
        <v>14</v>
      </c>
      <c r="H532" s="35"/>
      <c r="I532" s="36"/>
      <c r="J532" s="36"/>
      <c r="K532" s="463"/>
      <c r="L532" s="37">
        <f>L548+L551+L552+L633</f>
        <v>135876821</v>
      </c>
      <c r="M532" s="37">
        <f>M548+M551+M552+M633</f>
        <v>135876821</v>
      </c>
      <c r="N532" s="37">
        <f>N548+N551+N552+N633</f>
        <v>32841040.539999999</v>
      </c>
      <c r="O532" s="38">
        <f t="shared" si="150"/>
        <v>0.24169715112778506</v>
      </c>
    </row>
    <row r="533" spans="1:15" s="30" customFormat="1" ht="12.75" hidden="1" customHeight="1" x14ac:dyDescent="0.25">
      <c r="A533" s="302"/>
      <c r="B533" s="1025"/>
      <c r="C533" s="31"/>
      <c r="D533" s="32"/>
      <c r="E533" s="32"/>
      <c r="F533" s="33"/>
      <c r="G533" s="34" t="s">
        <v>308</v>
      </c>
      <c r="H533" s="35"/>
      <c r="I533" s="36"/>
      <c r="J533" s="36"/>
      <c r="K533" s="463"/>
      <c r="L533" s="37">
        <f t="shared" ref="L533:N533" si="177">L591</f>
        <v>0</v>
      </c>
      <c r="M533" s="37">
        <f t="shared" si="177"/>
        <v>0</v>
      </c>
      <c r="N533" s="37">
        <f t="shared" si="177"/>
        <v>0</v>
      </c>
      <c r="O533" s="38" t="e">
        <f t="shared" si="150"/>
        <v>#DIV/0!</v>
      </c>
    </row>
    <row r="534" spans="1:15" s="30" customFormat="1" ht="12.75" hidden="1" customHeight="1" thickBot="1" x14ac:dyDescent="0.3">
      <c r="A534" s="302"/>
      <c r="B534" s="1025"/>
      <c r="C534" s="137"/>
      <c r="D534" s="100"/>
      <c r="E534" s="100"/>
      <c r="F534" s="101"/>
      <c r="G534" s="102" t="s">
        <v>15</v>
      </c>
      <c r="H534" s="103"/>
      <c r="I534" s="104"/>
      <c r="J534" s="104"/>
      <c r="K534" s="464"/>
      <c r="L534" s="105"/>
      <c r="M534" s="105"/>
      <c r="N534" s="105"/>
      <c r="O534" s="106"/>
    </row>
    <row r="535" spans="1:15" s="110" customFormat="1" ht="15" customHeight="1" x14ac:dyDescent="0.25">
      <c r="A535" s="292"/>
      <c r="B535" s="1025"/>
      <c r="C535" s="303"/>
      <c r="D535" s="807"/>
      <c r="E535" s="807"/>
      <c r="F535" s="808"/>
      <c r="G535" s="809" t="s">
        <v>309</v>
      </c>
      <c r="H535" s="810">
        <f t="shared" ref="H535:N535" si="178">H536+H539+H545+H547</f>
        <v>62189939.159999996</v>
      </c>
      <c r="I535" s="811">
        <f t="shared" si="178"/>
        <v>163509074.38999999</v>
      </c>
      <c r="J535" s="811">
        <f t="shared" si="178"/>
        <v>0</v>
      </c>
      <c r="K535" s="304">
        <f t="shared" si="178"/>
        <v>163509074.38999999</v>
      </c>
      <c r="L535" s="304">
        <f t="shared" si="178"/>
        <v>163509074.38999999</v>
      </c>
      <c r="M535" s="304">
        <f t="shared" si="178"/>
        <v>153855314.40000001</v>
      </c>
      <c r="N535" s="304">
        <f t="shared" si="178"/>
        <v>36955553.079999998</v>
      </c>
      <c r="O535" s="305">
        <f t="shared" ref="O535:O615" si="179">N535/M535</f>
        <v>0.24019679283824594</v>
      </c>
    </row>
    <row r="536" spans="1:15" s="9" customFormat="1" ht="30" customHeight="1" x14ac:dyDescent="0.25">
      <c r="A536" s="306"/>
      <c r="B536" s="1025"/>
      <c r="C536" s="307"/>
      <c r="D536" s="812"/>
      <c r="E536" s="812"/>
      <c r="F536" s="813"/>
      <c r="G536" s="814" t="s">
        <v>310</v>
      </c>
      <c r="H536" s="815">
        <f t="shared" ref="H536:N536" si="180">H537+H538</f>
        <v>16790260</v>
      </c>
      <c r="I536" s="816">
        <f t="shared" si="180"/>
        <v>16790260</v>
      </c>
      <c r="J536" s="816">
        <f t="shared" si="180"/>
        <v>0</v>
      </c>
      <c r="K536" s="308">
        <f t="shared" si="180"/>
        <v>16790260</v>
      </c>
      <c r="L536" s="308">
        <f t="shared" si="180"/>
        <v>16790260</v>
      </c>
      <c r="M536" s="308">
        <f t="shared" si="180"/>
        <v>16790260</v>
      </c>
      <c r="N536" s="308">
        <f t="shared" si="180"/>
        <v>10209691</v>
      </c>
      <c r="O536" s="309">
        <f t="shared" si="179"/>
        <v>0.60807223950075817</v>
      </c>
    </row>
    <row r="537" spans="1:15" s="9" customFormat="1" ht="12.75" hidden="1" customHeight="1" x14ac:dyDescent="0.25">
      <c r="A537" s="291"/>
      <c r="B537" s="1025"/>
      <c r="C537" s="152" t="s">
        <v>46</v>
      </c>
      <c r="D537" s="501" t="s">
        <v>311</v>
      </c>
      <c r="E537" s="501" t="s">
        <v>312</v>
      </c>
      <c r="F537" s="502" t="s">
        <v>33</v>
      </c>
      <c r="G537" s="520"/>
      <c r="H537" s="199">
        <v>1190260</v>
      </c>
      <c r="I537" s="200">
        <v>1190260</v>
      </c>
      <c r="J537" s="200"/>
      <c r="K537" s="817">
        <f>I537+J537</f>
        <v>1190260</v>
      </c>
      <c r="L537" s="64">
        <v>1190260</v>
      </c>
      <c r="M537" s="64">
        <v>1190260</v>
      </c>
      <c r="N537" s="64">
        <v>546501.35</v>
      </c>
      <c r="O537" s="62">
        <f t="shared" si="179"/>
        <v>0.4591445146438593</v>
      </c>
    </row>
    <row r="538" spans="1:15" s="9" customFormat="1" ht="12.75" hidden="1" customHeight="1" x14ac:dyDescent="0.25">
      <c r="A538" s="291"/>
      <c r="B538" s="1025"/>
      <c r="C538" s="148" t="s">
        <v>46</v>
      </c>
      <c r="D538" s="501" t="s">
        <v>311</v>
      </c>
      <c r="E538" s="501" t="s">
        <v>313</v>
      </c>
      <c r="F538" s="502" t="s">
        <v>31</v>
      </c>
      <c r="G538" s="229"/>
      <c r="H538" s="199">
        <v>15600000</v>
      </c>
      <c r="I538" s="200">
        <v>15600000</v>
      </c>
      <c r="J538" s="200"/>
      <c r="K538" s="817">
        <f>I538+J538</f>
        <v>15600000</v>
      </c>
      <c r="L538" s="64">
        <v>15600000</v>
      </c>
      <c r="M538" s="64">
        <v>15600000</v>
      </c>
      <c r="N538" s="64">
        <v>9663189.6500000004</v>
      </c>
      <c r="O538" s="62">
        <f t="shared" si="179"/>
        <v>0.61943523397435896</v>
      </c>
    </row>
    <row r="539" spans="1:15" s="9" customFormat="1" ht="30" customHeight="1" x14ac:dyDescent="0.25">
      <c r="A539" s="306"/>
      <c r="B539" s="1025"/>
      <c r="C539" s="818"/>
      <c r="D539" s="812"/>
      <c r="E539" s="812"/>
      <c r="F539" s="813"/>
      <c r="G539" s="814" t="s">
        <v>314</v>
      </c>
      <c r="H539" s="815">
        <f t="shared" ref="H539:N539" si="181">SUM(H540:H544)</f>
        <v>14646440</v>
      </c>
      <c r="I539" s="816">
        <f t="shared" si="181"/>
        <v>14646440</v>
      </c>
      <c r="J539" s="816">
        <f t="shared" si="181"/>
        <v>0</v>
      </c>
      <c r="K539" s="308">
        <f t="shared" si="181"/>
        <v>14646440</v>
      </c>
      <c r="L539" s="308">
        <f t="shared" si="181"/>
        <v>14646440</v>
      </c>
      <c r="M539" s="308">
        <f t="shared" si="181"/>
        <v>9992680.0099999998</v>
      </c>
      <c r="N539" s="308">
        <f t="shared" si="181"/>
        <v>3807438.08</v>
      </c>
      <c r="O539" s="309">
        <f t="shared" si="179"/>
        <v>0.3810227162472703</v>
      </c>
    </row>
    <row r="540" spans="1:15" s="9" customFormat="1" ht="12.75" hidden="1" customHeight="1" x14ac:dyDescent="0.25">
      <c r="A540" s="291"/>
      <c r="B540" s="1025"/>
      <c r="C540" s="504" t="s">
        <v>46</v>
      </c>
      <c r="D540" s="501" t="s">
        <v>311</v>
      </c>
      <c r="E540" s="501" t="s">
        <v>315</v>
      </c>
      <c r="F540" s="502" t="s">
        <v>33</v>
      </c>
      <c r="G540" s="503"/>
      <c r="H540" s="199">
        <v>11226440</v>
      </c>
      <c r="I540" s="200">
        <v>11226440</v>
      </c>
      <c r="J540" s="200"/>
      <c r="K540" s="817">
        <f>I540+J540</f>
        <v>11226440</v>
      </c>
      <c r="L540" s="64">
        <v>11226440</v>
      </c>
      <c r="M540" s="64">
        <v>2972680.01</v>
      </c>
      <c r="N540" s="64">
        <v>754616</v>
      </c>
      <c r="O540" s="62">
        <f t="shared" si="179"/>
        <v>0.25385039676705734</v>
      </c>
    </row>
    <row r="541" spans="1:15" s="9" customFormat="1" ht="12.75" hidden="1" customHeight="1" x14ac:dyDescent="0.25">
      <c r="A541" s="291"/>
      <c r="B541" s="1025"/>
      <c r="C541" s="504" t="s">
        <v>46</v>
      </c>
      <c r="D541" s="501" t="s">
        <v>311</v>
      </c>
      <c r="E541" s="501" t="s">
        <v>316</v>
      </c>
      <c r="F541" s="502" t="s">
        <v>33</v>
      </c>
      <c r="G541" s="503"/>
      <c r="H541" s="199">
        <v>3420000</v>
      </c>
      <c r="I541" s="200">
        <v>3420000</v>
      </c>
      <c r="J541" s="200"/>
      <c r="K541" s="817">
        <f>I541+J541</f>
        <v>3420000</v>
      </c>
      <c r="L541" s="64">
        <v>3420000</v>
      </c>
      <c r="M541" s="64">
        <v>7020000</v>
      </c>
      <c r="N541" s="64">
        <v>3052822.08</v>
      </c>
      <c r="O541" s="62">
        <f t="shared" si="179"/>
        <v>0.43487494017094019</v>
      </c>
    </row>
    <row r="542" spans="1:15" s="9" customFormat="1" ht="12.75" hidden="1" customHeight="1" x14ac:dyDescent="0.25">
      <c r="A542" s="291"/>
      <c r="B542" s="1025"/>
      <c r="C542" s="504" t="s">
        <v>46</v>
      </c>
      <c r="D542" s="501" t="s">
        <v>311</v>
      </c>
      <c r="E542" s="501" t="s">
        <v>317</v>
      </c>
      <c r="F542" s="502" t="s">
        <v>33</v>
      </c>
      <c r="G542" s="503"/>
      <c r="H542" s="199"/>
      <c r="I542" s="200"/>
      <c r="J542" s="200"/>
      <c r="K542" s="817"/>
      <c r="L542" s="64"/>
      <c r="M542" s="64"/>
      <c r="N542" s="64"/>
      <c r="O542" s="62" t="e">
        <f t="shared" si="179"/>
        <v>#DIV/0!</v>
      </c>
    </row>
    <row r="543" spans="1:15" s="9" customFormat="1" ht="12.75" hidden="1" customHeight="1" x14ac:dyDescent="0.25">
      <c r="A543" s="291"/>
      <c r="B543" s="1025"/>
      <c r="C543" s="504"/>
      <c r="D543" s="501"/>
      <c r="E543" s="501"/>
      <c r="F543" s="502"/>
      <c r="G543" s="648"/>
      <c r="H543" s="199"/>
      <c r="I543" s="200"/>
      <c r="J543" s="200"/>
      <c r="K543" s="817"/>
      <c r="L543" s="64"/>
      <c r="M543" s="64"/>
      <c r="N543" s="64"/>
      <c r="O543" s="62" t="e">
        <f t="shared" si="179"/>
        <v>#DIV/0!</v>
      </c>
    </row>
    <row r="544" spans="1:15" s="9" customFormat="1" ht="12.75" hidden="1" customHeight="1" x14ac:dyDescent="0.25">
      <c r="A544" s="291"/>
      <c r="B544" s="1025"/>
      <c r="C544" s="504"/>
      <c r="D544" s="501"/>
      <c r="E544" s="501"/>
      <c r="F544" s="502"/>
      <c r="G544" s="229"/>
      <c r="H544" s="199"/>
      <c r="I544" s="200"/>
      <c r="J544" s="200"/>
      <c r="K544" s="817"/>
      <c r="L544" s="64"/>
      <c r="M544" s="64"/>
      <c r="N544" s="64"/>
      <c r="O544" s="62" t="e">
        <f t="shared" si="179"/>
        <v>#DIV/0!</v>
      </c>
    </row>
    <row r="545" spans="1:15" s="9" customFormat="1" ht="30" customHeight="1" x14ac:dyDescent="0.25">
      <c r="A545" s="306"/>
      <c r="B545" s="1025"/>
      <c r="C545" s="818"/>
      <c r="D545" s="812"/>
      <c r="E545" s="812"/>
      <c r="F545" s="813"/>
      <c r="G545" s="814" t="s">
        <v>318</v>
      </c>
      <c r="H545" s="815">
        <f t="shared" ref="H545:N545" si="182">H546</f>
        <v>6000000</v>
      </c>
      <c r="I545" s="816">
        <f t="shared" si="182"/>
        <v>14000000</v>
      </c>
      <c r="J545" s="816">
        <f t="shared" si="182"/>
        <v>0</v>
      </c>
      <c r="K545" s="308">
        <f t="shared" si="182"/>
        <v>14000000</v>
      </c>
      <c r="L545" s="308">
        <f t="shared" si="182"/>
        <v>14000000</v>
      </c>
      <c r="M545" s="308">
        <f t="shared" si="182"/>
        <v>9000000</v>
      </c>
      <c r="N545" s="308">
        <f t="shared" si="182"/>
        <v>0</v>
      </c>
      <c r="O545" s="309">
        <f t="shared" si="179"/>
        <v>0</v>
      </c>
    </row>
    <row r="546" spans="1:15" s="9" customFormat="1" ht="12.75" hidden="1" customHeight="1" x14ac:dyDescent="0.25">
      <c r="A546" s="291"/>
      <c r="B546" s="1025"/>
      <c r="C546" s="504" t="s">
        <v>46</v>
      </c>
      <c r="D546" s="501" t="s">
        <v>311</v>
      </c>
      <c r="E546" s="501" t="s">
        <v>319</v>
      </c>
      <c r="F546" s="502" t="s">
        <v>55</v>
      </c>
      <c r="G546" s="503"/>
      <c r="H546" s="199">
        <v>6000000</v>
      </c>
      <c r="I546" s="200">
        <v>14000000</v>
      </c>
      <c r="J546" s="200"/>
      <c r="K546" s="817">
        <f>I546+J546</f>
        <v>14000000</v>
      </c>
      <c r="L546" s="64">
        <v>14000000</v>
      </c>
      <c r="M546" s="64">
        <v>9000000</v>
      </c>
      <c r="N546" s="64"/>
      <c r="O546" s="62">
        <f t="shared" si="179"/>
        <v>0</v>
      </c>
    </row>
    <row r="547" spans="1:15" s="9" customFormat="1" ht="30" customHeight="1" x14ac:dyDescent="0.25">
      <c r="A547" s="306"/>
      <c r="B547" s="1025"/>
      <c r="C547" s="307"/>
      <c r="D547" s="812"/>
      <c r="E547" s="812"/>
      <c r="F547" s="813"/>
      <c r="G547" s="814" t="s">
        <v>320</v>
      </c>
      <c r="H547" s="815">
        <f t="shared" ref="H547:N547" si="183">SUM(H548:H554)</f>
        <v>24753239.16</v>
      </c>
      <c r="I547" s="816">
        <f t="shared" si="183"/>
        <v>118072374.39</v>
      </c>
      <c r="J547" s="816">
        <f t="shared" si="183"/>
        <v>0</v>
      </c>
      <c r="K547" s="308">
        <f t="shared" si="183"/>
        <v>118072374.39</v>
      </c>
      <c r="L547" s="308">
        <f t="shared" si="183"/>
        <v>118072374.39</v>
      </c>
      <c r="M547" s="308">
        <f t="shared" si="183"/>
        <v>118072374.39</v>
      </c>
      <c r="N547" s="308">
        <f t="shared" si="183"/>
        <v>22938424</v>
      </c>
      <c r="O547" s="309">
        <f t="shared" si="179"/>
        <v>0.19427426710530132</v>
      </c>
    </row>
    <row r="548" spans="1:15" s="9" customFormat="1" ht="12.75" hidden="1" customHeight="1" x14ac:dyDescent="0.25">
      <c r="A548" s="291"/>
      <c r="B548" s="1025"/>
      <c r="C548" s="148" t="s">
        <v>46</v>
      </c>
      <c r="D548" s="501" t="s">
        <v>311</v>
      </c>
      <c r="E548" s="501" t="s">
        <v>321</v>
      </c>
      <c r="F548" s="502" t="s">
        <v>55</v>
      </c>
      <c r="G548" s="229" t="s">
        <v>14</v>
      </c>
      <c r="H548" s="199"/>
      <c r="I548" s="200"/>
      <c r="J548" s="200"/>
      <c r="K548" s="817">
        <f t="shared" ref="K548:K554" si="184">I548+J548</f>
        <v>0</v>
      </c>
      <c r="L548" s="64"/>
      <c r="M548" s="64"/>
      <c r="N548" s="64"/>
      <c r="O548" s="62" t="e">
        <f t="shared" si="179"/>
        <v>#DIV/0!</v>
      </c>
    </row>
    <row r="549" spans="1:15" s="9" customFormat="1" ht="12.75" hidden="1" customHeight="1" x14ac:dyDescent="0.25">
      <c r="A549" s="291"/>
      <c r="B549" s="1025"/>
      <c r="C549" s="970" t="s">
        <v>46</v>
      </c>
      <c r="D549" s="973" t="s">
        <v>311</v>
      </c>
      <c r="E549" s="973" t="s">
        <v>322</v>
      </c>
      <c r="F549" s="976" t="s">
        <v>55</v>
      </c>
      <c r="G549" s="229"/>
      <c r="H549" s="979"/>
      <c r="I549" s="982"/>
      <c r="J549" s="982"/>
      <c r="K549" s="1002">
        <f t="shared" si="184"/>
        <v>0</v>
      </c>
      <c r="L549" s="64"/>
      <c r="M549" s="64"/>
      <c r="N549" s="64"/>
      <c r="O549" s="62" t="e">
        <f>N549/M549</f>
        <v>#DIV/0!</v>
      </c>
    </row>
    <row r="550" spans="1:15" s="9" customFormat="1" ht="12.75" hidden="1" customHeight="1" x14ac:dyDescent="0.25">
      <c r="A550" s="291"/>
      <c r="B550" s="1025"/>
      <c r="C550" s="971"/>
      <c r="D550" s="974"/>
      <c r="E550" s="974"/>
      <c r="F550" s="977"/>
      <c r="G550" s="229" t="s">
        <v>12</v>
      </c>
      <c r="H550" s="980"/>
      <c r="I550" s="983"/>
      <c r="J550" s="983"/>
      <c r="K550" s="1026">
        <f t="shared" si="184"/>
        <v>0</v>
      </c>
      <c r="L550" s="64"/>
      <c r="M550" s="64"/>
      <c r="N550" s="64"/>
      <c r="O550" s="62" t="e">
        <f>N550/M550</f>
        <v>#DIV/0!</v>
      </c>
    </row>
    <row r="551" spans="1:15" s="9" customFormat="1" ht="12.75" hidden="1" customHeight="1" x14ac:dyDescent="0.25">
      <c r="A551" s="291"/>
      <c r="B551" s="1025"/>
      <c r="C551" s="991"/>
      <c r="D551" s="992"/>
      <c r="E551" s="992"/>
      <c r="F551" s="993"/>
      <c r="G551" s="229" t="s">
        <v>14</v>
      </c>
      <c r="H551" s="989"/>
      <c r="I551" s="990"/>
      <c r="J551" s="990"/>
      <c r="K551" s="1003">
        <f t="shared" si="184"/>
        <v>0</v>
      </c>
      <c r="L551" s="64"/>
      <c r="M551" s="64"/>
      <c r="N551" s="64"/>
      <c r="O551" s="62" t="e">
        <f>N551/M551</f>
        <v>#DIV/0!</v>
      </c>
    </row>
    <row r="552" spans="1:15" s="9" customFormat="1" ht="12.75" hidden="1" customHeight="1" x14ac:dyDescent="0.25">
      <c r="A552" s="291"/>
      <c r="B552" s="1025"/>
      <c r="C552" s="537" t="s">
        <v>46</v>
      </c>
      <c r="D552" s="556" t="s">
        <v>311</v>
      </c>
      <c r="E552" s="556" t="s">
        <v>323</v>
      </c>
      <c r="F552" s="557" t="s">
        <v>55</v>
      </c>
      <c r="G552" s="229" t="s">
        <v>14</v>
      </c>
      <c r="H552" s="199">
        <v>24192094.050000001</v>
      </c>
      <c r="I552" s="64">
        <v>115668221</v>
      </c>
      <c r="J552" s="64"/>
      <c r="K552" s="817">
        <f t="shared" si="184"/>
        <v>115668221</v>
      </c>
      <c r="L552" s="64">
        <v>115668221</v>
      </c>
      <c r="M552" s="64">
        <v>115668221</v>
      </c>
      <c r="N552" s="64">
        <v>22481949.34</v>
      </c>
      <c r="O552" s="62">
        <f>N552/M552</f>
        <v>0.19436582620216836</v>
      </c>
    </row>
    <row r="553" spans="1:15" s="9" customFormat="1" ht="12.75" hidden="1" customHeight="1" x14ac:dyDescent="0.25">
      <c r="A553" s="291"/>
      <c r="B553" s="1025"/>
      <c r="C553" s="537" t="s">
        <v>46</v>
      </c>
      <c r="D553" s="556" t="s">
        <v>311</v>
      </c>
      <c r="E553" s="556" t="s">
        <v>324</v>
      </c>
      <c r="F553" s="557" t="s">
        <v>55</v>
      </c>
      <c r="G553" s="229" t="s">
        <v>12</v>
      </c>
      <c r="H553" s="553">
        <v>244364.59</v>
      </c>
      <c r="I553" s="548">
        <v>1168554.1299999999</v>
      </c>
      <c r="J553" s="548"/>
      <c r="K553" s="819">
        <f t="shared" si="184"/>
        <v>1168554.1299999999</v>
      </c>
      <c r="L553" s="64">
        <v>1168554.1299999999</v>
      </c>
      <c r="M553" s="64">
        <v>1168554.1299999999</v>
      </c>
      <c r="N553" s="64">
        <v>227090.42</v>
      </c>
      <c r="O553" s="62">
        <f>N553/M553</f>
        <v>0.19433453202548695</v>
      </c>
    </row>
    <row r="554" spans="1:15" s="9" customFormat="1" ht="12.75" hidden="1" customHeight="1" x14ac:dyDescent="0.25">
      <c r="A554" s="291"/>
      <c r="B554" s="1025"/>
      <c r="C554" s="537" t="s">
        <v>46</v>
      </c>
      <c r="D554" s="556" t="s">
        <v>311</v>
      </c>
      <c r="E554" s="556" t="s">
        <v>325</v>
      </c>
      <c r="F554" s="557" t="s">
        <v>55</v>
      </c>
      <c r="G554" s="229"/>
      <c r="H554" s="553">
        <v>316780.52</v>
      </c>
      <c r="I554" s="548">
        <v>1235599.26</v>
      </c>
      <c r="J554" s="64"/>
      <c r="K554" s="819">
        <f t="shared" si="184"/>
        <v>1235599.26</v>
      </c>
      <c r="L554" s="64">
        <v>1235599.26</v>
      </c>
      <c r="M554" s="64">
        <v>1235599.26</v>
      </c>
      <c r="N554" s="64">
        <v>229384.24</v>
      </c>
      <c r="O554" s="62">
        <f t="shared" si="179"/>
        <v>0.18564614549866273</v>
      </c>
    </row>
    <row r="555" spans="1:15" s="110" customFormat="1" ht="15" customHeight="1" x14ac:dyDescent="0.25">
      <c r="A555" s="292"/>
      <c r="B555" s="1025"/>
      <c r="C555" s="310"/>
      <c r="D555" s="820"/>
      <c r="E555" s="820"/>
      <c r="F555" s="821"/>
      <c r="G555" s="822" t="s">
        <v>326</v>
      </c>
      <c r="H555" s="823">
        <f t="shared" ref="H555:N555" si="185">H556+H565</f>
        <v>158516005.51999998</v>
      </c>
      <c r="I555" s="824">
        <f t="shared" si="185"/>
        <v>368134347.79000002</v>
      </c>
      <c r="J555" s="824">
        <f t="shared" si="185"/>
        <v>-211105.89</v>
      </c>
      <c r="K555" s="311">
        <f t="shared" si="185"/>
        <v>367923241.90000004</v>
      </c>
      <c r="L555" s="311">
        <f t="shared" si="185"/>
        <v>368134347.79000002</v>
      </c>
      <c r="M555" s="311">
        <f t="shared" si="185"/>
        <v>359173939.88</v>
      </c>
      <c r="N555" s="311">
        <f t="shared" si="185"/>
        <v>19572031.039999999</v>
      </c>
      <c r="O555" s="312">
        <f t="shared" si="179"/>
        <v>5.4491790374710969E-2</v>
      </c>
    </row>
    <row r="556" spans="1:15" s="9" customFormat="1" ht="45" customHeight="1" x14ac:dyDescent="0.25">
      <c r="A556" s="306"/>
      <c r="B556" s="1025"/>
      <c r="C556" s="307"/>
      <c r="D556" s="812"/>
      <c r="E556" s="812"/>
      <c r="F556" s="813"/>
      <c r="G556" s="814" t="s">
        <v>327</v>
      </c>
      <c r="H556" s="815">
        <f>SUM(H557:H564)</f>
        <v>16869111.109999999</v>
      </c>
      <c r="I556" s="816">
        <f>SUM(I557:I563)</f>
        <v>16968862.510000002</v>
      </c>
      <c r="J556" s="816">
        <f>SUM(J557:J563)</f>
        <v>0</v>
      </c>
      <c r="K556" s="308">
        <f>SUM(K557:K563)</f>
        <v>16968862.510000002</v>
      </c>
      <c r="L556" s="308">
        <f>SUM(L557:L564)</f>
        <v>16968862.509999998</v>
      </c>
      <c r="M556" s="308">
        <f>SUM(M557:M564)</f>
        <v>18546421.890000001</v>
      </c>
      <c r="N556" s="308">
        <f>SUM(N557:N564)</f>
        <v>11118006.139999999</v>
      </c>
      <c r="O556" s="309">
        <f t="shared" si="179"/>
        <v>0.599469062331354</v>
      </c>
    </row>
    <row r="557" spans="1:15" s="9" customFormat="1" ht="12.75" hidden="1" customHeight="1" x14ac:dyDescent="0.25">
      <c r="A557" s="291"/>
      <c r="B557" s="1025"/>
      <c r="C557" s="148" t="s">
        <v>46</v>
      </c>
      <c r="D557" s="501" t="s">
        <v>328</v>
      </c>
      <c r="E557" s="501" t="s">
        <v>329</v>
      </c>
      <c r="F557" s="502" t="s">
        <v>64</v>
      </c>
      <c r="G557" s="229"/>
      <c r="H557" s="199"/>
      <c r="I557" s="200"/>
      <c r="J557" s="200"/>
      <c r="K557" s="817">
        <f t="shared" ref="K557:K564" si="186">I557+J557</f>
        <v>0</v>
      </c>
      <c r="L557" s="64"/>
      <c r="M557" s="64"/>
      <c r="N557" s="64"/>
      <c r="O557" s="118" t="e">
        <f t="shared" si="179"/>
        <v>#DIV/0!</v>
      </c>
    </row>
    <row r="558" spans="1:15" s="9" customFormat="1" ht="12.75" hidden="1" customHeight="1" x14ac:dyDescent="0.25">
      <c r="A558" s="291"/>
      <c r="B558" s="1025"/>
      <c r="C558" s="148" t="s">
        <v>46</v>
      </c>
      <c r="D558" s="501" t="s">
        <v>328</v>
      </c>
      <c r="E558" s="501" t="s">
        <v>330</v>
      </c>
      <c r="F558" s="502" t="s">
        <v>21</v>
      </c>
      <c r="G558" s="503"/>
      <c r="H558" s="199">
        <v>13258000</v>
      </c>
      <c r="I558" s="200">
        <v>13357751.4</v>
      </c>
      <c r="J558" s="200"/>
      <c r="K558" s="817">
        <f t="shared" si="186"/>
        <v>13357751.4</v>
      </c>
      <c r="L558" s="64">
        <v>13357751.4</v>
      </c>
      <c r="M558" s="64">
        <v>14935310.779999999</v>
      </c>
      <c r="N558" s="64">
        <v>10006895.029999999</v>
      </c>
      <c r="O558" s="118">
        <f t="shared" si="179"/>
        <v>0.67001585553882925</v>
      </c>
    </row>
    <row r="559" spans="1:15" s="9" customFormat="1" ht="12.75" hidden="1" customHeight="1" x14ac:dyDescent="0.25">
      <c r="A559" s="291"/>
      <c r="B559" s="1025"/>
      <c r="C559" s="475" t="s">
        <v>153</v>
      </c>
      <c r="D559" s="825" t="s">
        <v>328</v>
      </c>
      <c r="E559" s="825" t="s">
        <v>331</v>
      </c>
      <c r="F559" s="826" t="s">
        <v>31</v>
      </c>
      <c r="G559" s="229"/>
      <c r="H559" s="199"/>
      <c r="I559" s="200"/>
      <c r="J559" s="200"/>
      <c r="K559" s="817">
        <f t="shared" si="186"/>
        <v>0</v>
      </c>
      <c r="L559" s="64"/>
      <c r="M559" s="64"/>
      <c r="N559" s="64"/>
      <c r="O559" s="62" t="e">
        <f t="shared" si="179"/>
        <v>#DIV/0!</v>
      </c>
    </row>
    <row r="560" spans="1:15" s="9" customFormat="1" ht="12.75" hidden="1" customHeight="1" x14ac:dyDescent="0.25">
      <c r="A560" s="291"/>
      <c r="B560" s="1025"/>
      <c r="C560" s="152" t="s">
        <v>46</v>
      </c>
      <c r="D560" s="501" t="s">
        <v>328</v>
      </c>
      <c r="E560" s="501" t="s">
        <v>332</v>
      </c>
      <c r="F560" s="502" t="s">
        <v>31</v>
      </c>
      <c r="G560" s="503"/>
      <c r="H560" s="199"/>
      <c r="I560" s="200"/>
      <c r="J560" s="200"/>
      <c r="K560" s="817">
        <f t="shared" si="186"/>
        <v>0</v>
      </c>
      <c r="L560" s="64"/>
      <c r="M560" s="64"/>
      <c r="N560" s="64"/>
      <c r="O560" s="118" t="e">
        <f t="shared" si="179"/>
        <v>#DIV/0!</v>
      </c>
    </row>
    <row r="561" spans="1:15" s="9" customFormat="1" ht="12.75" hidden="1" customHeight="1" x14ac:dyDescent="0.25">
      <c r="A561" s="291"/>
      <c r="B561" s="1025"/>
      <c r="C561" s="535" t="s">
        <v>46</v>
      </c>
      <c r="D561" s="556" t="s">
        <v>328</v>
      </c>
      <c r="E561" s="556" t="s">
        <v>508</v>
      </c>
      <c r="F561" s="557" t="s">
        <v>31</v>
      </c>
      <c r="G561" s="503"/>
      <c r="H561" s="199">
        <v>2500000</v>
      </c>
      <c r="I561" s="495">
        <v>2500000</v>
      </c>
      <c r="J561" s="495"/>
      <c r="K561" s="827">
        <f t="shared" si="186"/>
        <v>2500000</v>
      </c>
      <c r="L561" s="64">
        <v>2500000</v>
      </c>
      <c r="M561" s="64">
        <v>2500000</v>
      </c>
      <c r="N561" s="64"/>
      <c r="O561" s="118"/>
    </row>
    <row r="562" spans="1:15" s="9" customFormat="1" ht="12.75" hidden="1" customHeight="1" x14ac:dyDescent="0.25">
      <c r="A562" s="291"/>
      <c r="B562" s="1025"/>
      <c r="C562" s="535" t="s">
        <v>46</v>
      </c>
      <c r="D562" s="556" t="s">
        <v>328</v>
      </c>
      <c r="E562" s="556" t="s">
        <v>333</v>
      </c>
      <c r="F562" s="557" t="s">
        <v>31</v>
      </c>
      <c r="G562" s="503"/>
      <c r="H562" s="199"/>
      <c r="I562" s="495"/>
      <c r="J562" s="495"/>
      <c r="K562" s="827">
        <f t="shared" si="186"/>
        <v>0</v>
      </c>
      <c r="L562" s="64"/>
      <c r="M562" s="64"/>
      <c r="N562" s="64"/>
      <c r="O562" s="118" t="e">
        <f t="shared" si="179"/>
        <v>#DIV/0!</v>
      </c>
    </row>
    <row r="563" spans="1:15" s="9" customFormat="1" ht="12.75" hidden="1" customHeight="1" x14ac:dyDescent="0.25">
      <c r="A563" s="291"/>
      <c r="B563" s="1025"/>
      <c r="C563" s="970" t="s">
        <v>46</v>
      </c>
      <c r="D563" s="973" t="s">
        <v>328</v>
      </c>
      <c r="E563" s="973" t="s">
        <v>334</v>
      </c>
      <c r="F563" s="976" t="s">
        <v>33</v>
      </c>
      <c r="G563" s="503"/>
      <c r="H563" s="979">
        <v>1111111.1100000001</v>
      </c>
      <c r="I563" s="982">
        <v>1111111.1100000001</v>
      </c>
      <c r="J563" s="982"/>
      <c r="K563" s="1002">
        <f t="shared" si="186"/>
        <v>1111111.1100000001</v>
      </c>
      <c r="L563" s="64">
        <v>111111.11</v>
      </c>
      <c r="M563" s="64">
        <v>111111.11</v>
      </c>
      <c r="N563" s="64">
        <v>111111.11</v>
      </c>
      <c r="O563" s="118">
        <f t="shared" si="179"/>
        <v>1</v>
      </c>
    </row>
    <row r="564" spans="1:15" s="9" customFormat="1" ht="12.75" hidden="1" customHeight="1" x14ac:dyDescent="0.25">
      <c r="A564" s="291"/>
      <c r="B564" s="1025"/>
      <c r="C564" s="991"/>
      <c r="D564" s="992"/>
      <c r="E564" s="992"/>
      <c r="F564" s="993"/>
      <c r="G564" s="229" t="s">
        <v>12</v>
      </c>
      <c r="H564" s="989"/>
      <c r="I564" s="990"/>
      <c r="J564" s="990"/>
      <c r="K564" s="1003">
        <f t="shared" si="186"/>
        <v>0</v>
      </c>
      <c r="L564" s="64">
        <v>1000000</v>
      </c>
      <c r="M564" s="64">
        <v>1000000</v>
      </c>
      <c r="N564" s="64">
        <v>1000000</v>
      </c>
      <c r="O564" s="62">
        <f t="shared" si="179"/>
        <v>1</v>
      </c>
    </row>
    <row r="565" spans="1:15" s="9" customFormat="1" ht="30" customHeight="1" x14ac:dyDescent="0.25">
      <c r="A565" s="306"/>
      <c r="B565" s="1025"/>
      <c r="C565" s="307"/>
      <c r="D565" s="812"/>
      <c r="E565" s="812"/>
      <c r="F565" s="813"/>
      <c r="G565" s="814" t="s">
        <v>335</v>
      </c>
      <c r="H565" s="815">
        <f t="shared" ref="H565:N565" si="187">SUM(H566:H581)</f>
        <v>141646894.41</v>
      </c>
      <c r="I565" s="816">
        <f t="shared" si="187"/>
        <v>351165485.28000003</v>
      </c>
      <c r="J565" s="816">
        <f t="shared" si="187"/>
        <v>-211105.89</v>
      </c>
      <c r="K565" s="308">
        <f t="shared" si="187"/>
        <v>350954379.39000005</v>
      </c>
      <c r="L565" s="308">
        <f t="shared" si="187"/>
        <v>351165485.28000003</v>
      </c>
      <c r="M565" s="308">
        <f t="shared" si="187"/>
        <v>340627517.99000001</v>
      </c>
      <c r="N565" s="308">
        <f t="shared" si="187"/>
        <v>8454024.9000000004</v>
      </c>
      <c r="O565" s="309">
        <f t="shared" si="179"/>
        <v>2.4818972201324587E-2</v>
      </c>
    </row>
    <row r="566" spans="1:15" s="9" customFormat="1" ht="12.75" hidden="1" customHeight="1" x14ac:dyDescent="0.25">
      <c r="A566" s="291"/>
      <c r="B566" s="1025"/>
      <c r="C566" s="152"/>
      <c r="D566" s="501"/>
      <c r="E566" s="501"/>
      <c r="F566" s="502"/>
      <c r="G566" s="229"/>
      <c r="H566" s="199"/>
      <c r="I566" s="200"/>
      <c r="J566" s="200"/>
      <c r="K566" s="817"/>
      <c r="L566" s="64"/>
      <c r="M566" s="64"/>
      <c r="N566" s="64"/>
      <c r="O566" s="62" t="e">
        <f t="shared" si="179"/>
        <v>#DIV/0!</v>
      </c>
    </row>
    <row r="567" spans="1:15" s="9" customFormat="1" ht="12.75" hidden="1" customHeight="1" x14ac:dyDescent="0.25">
      <c r="A567" s="291"/>
      <c r="B567" s="1025"/>
      <c r="C567" s="152" t="s">
        <v>46</v>
      </c>
      <c r="D567" s="501" t="s">
        <v>328</v>
      </c>
      <c r="E567" s="501" t="s">
        <v>331</v>
      </c>
      <c r="F567" s="502" t="s">
        <v>281</v>
      </c>
      <c r="G567" s="503"/>
      <c r="H567" s="199">
        <v>1444150</v>
      </c>
      <c r="I567" s="200">
        <v>1444150</v>
      </c>
      <c r="J567" s="200"/>
      <c r="K567" s="817">
        <f t="shared" ref="K567:K581" si="188">I567+J567</f>
        <v>1444150</v>
      </c>
      <c r="L567" s="64">
        <v>1444150</v>
      </c>
      <c r="M567" s="64">
        <v>866590.62</v>
      </c>
      <c r="N567" s="64">
        <v>866590.62</v>
      </c>
      <c r="O567" s="118">
        <f t="shared" si="179"/>
        <v>1</v>
      </c>
    </row>
    <row r="568" spans="1:15" s="9" customFormat="1" ht="12.75" hidden="1" customHeight="1" x14ac:dyDescent="0.25">
      <c r="A568" s="291"/>
      <c r="B568" s="1025"/>
      <c r="C568" s="970" t="s">
        <v>46</v>
      </c>
      <c r="D568" s="973" t="s">
        <v>328</v>
      </c>
      <c r="E568" s="973" t="s">
        <v>337</v>
      </c>
      <c r="F568" s="976" t="s">
        <v>270</v>
      </c>
      <c r="G568" s="229"/>
      <c r="H568" s="979">
        <v>117166704.41</v>
      </c>
      <c r="I568" s="982">
        <v>311368944.40999997</v>
      </c>
      <c r="J568" s="982"/>
      <c r="K568" s="1002">
        <f t="shared" si="188"/>
        <v>311368944.40999997</v>
      </c>
      <c r="L568" s="64">
        <v>15568447.220000001</v>
      </c>
      <c r="M568" s="64">
        <v>15568447.220000001</v>
      </c>
      <c r="N568" s="64">
        <v>123974.11</v>
      </c>
      <c r="O568" s="62">
        <f t="shared" si="179"/>
        <v>7.9631647426428431E-3</v>
      </c>
    </row>
    <row r="569" spans="1:15" s="9" customFormat="1" ht="12.75" hidden="1" customHeight="1" x14ac:dyDescent="0.25">
      <c r="A569" s="291"/>
      <c r="B569" s="1025"/>
      <c r="C569" s="991"/>
      <c r="D569" s="992"/>
      <c r="E569" s="992"/>
      <c r="F569" s="993"/>
      <c r="G569" s="229" t="s">
        <v>12</v>
      </c>
      <c r="H569" s="989"/>
      <c r="I569" s="990">
        <v>0</v>
      </c>
      <c r="J569" s="990"/>
      <c r="K569" s="1003">
        <f t="shared" si="188"/>
        <v>0</v>
      </c>
      <c r="L569" s="64">
        <v>295800497.19</v>
      </c>
      <c r="M569" s="64">
        <v>295800497.19</v>
      </c>
      <c r="N569" s="64">
        <v>2355508.19</v>
      </c>
      <c r="O569" s="62">
        <f t="shared" si="179"/>
        <v>7.96316508043933E-3</v>
      </c>
    </row>
    <row r="570" spans="1:15" s="9" customFormat="1" ht="12.75" hidden="1" customHeight="1" x14ac:dyDescent="0.25">
      <c r="A570" s="291"/>
      <c r="B570" s="1025"/>
      <c r="C570" s="148"/>
      <c r="D570" s="501"/>
      <c r="E570" s="501"/>
      <c r="F570" s="502"/>
      <c r="G570" s="503"/>
      <c r="H570" s="199"/>
      <c r="I570" s="200"/>
      <c r="J570" s="200"/>
      <c r="K570" s="817">
        <f t="shared" si="188"/>
        <v>0</v>
      </c>
      <c r="L570" s="64"/>
      <c r="M570" s="64"/>
      <c r="N570" s="64"/>
      <c r="O570" s="62" t="e">
        <f t="shared" si="179"/>
        <v>#DIV/0!</v>
      </c>
    </row>
    <row r="571" spans="1:15" s="9" customFormat="1" ht="12.75" hidden="1" customHeight="1" x14ac:dyDescent="0.25">
      <c r="A571" s="291"/>
      <c r="B571" s="1025"/>
      <c r="C571" s="970" t="s">
        <v>46</v>
      </c>
      <c r="D571" s="973" t="s">
        <v>328</v>
      </c>
      <c r="E571" s="973" t="s">
        <v>336</v>
      </c>
      <c r="F571" s="976" t="s">
        <v>55</v>
      </c>
      <c r="G571" s="229"/>
      <c r="H571" s="979">
        <v>7678680</v>
      </c>
      <c r="I571" s="982">
        <v>12784130.289999999</v>
      </c>
      <c r="J571" s="982">
        <v>-70368.63</v>
      </c>
      <c r="K571" s="1002">
        <f t="shared" si="188"/>
        <v>12713761.659999998</v>
      </c>
      <c r="L571" s="64">
        <v>12784130.289999999</v>
      </c>
      <c r="M571" s="64">
        <v>4653759.99</v>
      </c>
      <c r="N571" s="64"/>
      <c r="O571" s="118">
        <f t="shared" si="179"/>
        <v>0</v>
      </c>
    </row>
    <row r="572" spans="1:15" s="9" customFormat="1" ht="12.75" hidden="1" customHeight="1" x14ac:dyDescent="0.25">
      <c r="A572" s="291"/>
      <c r="B572" s="1025"/>
      <c r="C572" s="991"/>
      <c r="D572" s="992"/>
      <c r="E572" s="992"/>
      <c r="F572" s="993"/>
      <c r="G572" s="229" t="s">
        <v>12</v>
      </c>
      <c r="H572" s="989"/>
      <c r="I572" s="990">
        <v>0</v>
      </c>
      <c r="J572" s="990"/>
      <c r="K572" s="1003">
        <f t="shared" si="188"/>
        <v>0</v>
      </c>
      <c r="L572" s="64"/>
      <c r="M572" s="64"/>
      <c r="N572" s="64"/>
      <c r="O572" s="118" t="e">
        <f t="shared" si="179"/>
        <v>#DIV/0!</v>
      </c>
    </row>
    <row r="573" spans="1:15" s="9" customFormat="1" ht="12.75" hidden="1" customHeight="1" x14ac:dyDescent="0.25">
      <c r="A573" s="291"/>
      <c r="B573" s="1025"/>
      <c r="C573" s="970" t="s">
        <v>153</v>
      </c>
      <c r="D573" s="973" t="s">
        <v>328</v>
      </c>
      <c r="E573" s="973" t="s">
        <v>336</v>
      </c>
      <c r="F573" s="976" t="s">
        <v>55</v>
      </c>
      <c r="G573" s="229"/>
      <c r="H573" s="979">
        <v>7678680</v>
      </c>
      <c r="I573" s="982">
        <v>12784130.289999999</v>
      </c>
      <c r="J573" s="982">
        <v>-70368.63</v>
      </c>
      <c r="K573" s="1002">
        <f t="shared" si="188"/>
        <v>12713761.659999998</v>
      </c>
      <c r="L573" s="64">
        <v>12784130.289999999</v>
      </c>
      <c r="M573" s="64">
        <v>13082102.970000001</v>
      </c>
      <c r="N573" s="64">
        <v>5107951.9800000004</v>
      </c>
      <c r="O573" s="118">
        <f t="shared" si="179"/>
        <v>0.39045343028667512</v>
      </c>
    </row>
    <row r="574" spans="1:15" s="9" customFormat="1" ht="12.75" hidden="1" customHeight="1" x14ac:dyDescent="0.25">
      <c r="A574" s="291"/>
      <c r="B574" s="1025"/>
      <c r="C574" s="991"/>
      <c r="D574" s="992"/>
      <c r="E574" s="992"/>
      <c r="F574" s="993"/>
      <c r="G574" s="229" t="s">
        <v>12</v>
      </c>
      <c r="H574" s="989"/>
      <c r="I574" s="990">
        <v>0</v>
      </c>
      <c r="J574" s="990"/>
      <c r="K574" s="1003">
        <f t="shared" si="188"/>
        <v>0</v>
      </c>
      <c r="L574" s="64"/>
      <c r="M574" s="64"/>
      <c r="N574" s="64"/>
      <c r="O574" s="118" t="e">
        <f t="shared" si="179"/>
        <v>#DIV/0!</v>
      </c>
    </row>
    <row r="575" spans="1:15" s="9" customFormat="1" ht="12.75" hidden="1" customHeight="1" x14ac:dyDescent="0.25">
      <c r="A575" s="291"/>
      <c r="B575" s="1025"/>
      <c r="C575" s="970" t="s">
        <v>161</v>
      </c>
      <c r="D575" s="973" t="s">
        <v>328</v>
      </c>
      <c r="E575" s="973" t="s">
        <v>336</v>
      </c>
      <c r="F575" s="976" t="s">
        <v>55</v>
      </c>
      <c r="G575" s="229"/>
      <c r="H575" s="979">
        <v>7678680</v>
      </c>
      <c r="I575" s="982">
        <v>12784130.289999999</v>
      </c>
      <c r="J575" s="982">
        <v>-70368.63</v>
      </c>
      <c r="K575" s="1002">
        <f t="shared" si="188"/>
        <v>12713761.659999998</v>
      </c>
      <c r="L575" s="64">
        <v>12784130.289999999</v>
      </c>
      <c r="M575" s="64">
        <v>10656120</v>
      </c>
      <c r="N575" s="64"/>
      <c r="O575" s="118">
        <f t="shared" si="179"/>
        <v>0</v>
      </c>
    </row>
    <row r="576" spans="1:15" s="9" customFormat="1" ht="12.75" hidden="1" customHeight="1" x14ac:dyDescent="0.25">
      <c r="A576" s="291"/>
      <c r="B576" s="1025"/>
      <c r="C576" s="991"/>
      <c r="D576" s="992"/>
      <c r="E576" s="992"/>
      <c r="F576" s="993"/>
      <c r="G576" s="229" t="s">
        <v>12</v>
      </c>
      <c r="H576" s="989"/>
      <c r="I576" s="990">
        <v>0</v>
      </c>
      <c r="J576" s="990"/>
      <c r="K576" s="1003">
        <f t="shared" si="188"/>
        <v>0</v>
      </c>
      <c r="L576" s="64"/>
      <c r="M576" s="64"/>
      <c r="N576" s="64"/>
      <c r="O576" s="118" t="e">
        <f t="shared" si="179"/>
        <v>#DIV/0!</v>
      </c>
    </row>
    <row r="577" spans="1:15" s="9" customFormat="1" ht="12.75" hidden="1" customHeight="1" x14ac:dyDescent="0.25">
      <c r="A577" s="291"/>
      <c r="B577" s="1025"/>
      <c r="C577" s="152" t="s">
        <v>153</v>
      </c>
      <c r="D577" s="501" t="s">
        <v>328</v>
      </c>
      <c r="E577" s="501" t="s">
        <v>331</v>
      </c>
      <c r="F577" s="502" t="s">
        <v>31</v>
      </c>
      <c r="G577" s="229"/>
      <c r="H577" s="199"/>
      <c r="I577" s="200"/>
      <c r="J577" s="200"/>
      <c r="K577" s="817">
        <f t="shared" si="188"/>
        <v>0</v>
      </c>
      <c r="L577" s="64"/>
      <c r="M577" s="64"/>
      <c r="N577" s="64"/>
      <c r="O577" s="62" t="e">
        <f t="shared" si="179"/>
        <v>#DIV/0!</v>
      </c>
    </row>
    <row r="578" spans="1:15" s="9" customFormat="1" ht="12.75" hidden="1" customHeight="1" x14ac:dyDescent="0.25">
      <c r="A578" s="291"/>
      <c r="B578" s="1025"/>
      <c r="C578" s="994" t="s">
        <v>153</v>
      </c>
      <c r="D578" s="973" t="s">
        <v>328</v>
      </c>
      <c r="E578" s="973" t="s">
        <v>337</v>
      </c>
      <c r="F578" s="976" t="s">
        <v>55</v>
      </c>
      <c r="G578" s="503"/>
      <c r="H578" s="979"/>
      <c r="I578" s="982"/>
      <c r="J578" s="982"/>
      <c r="K578" s="1002">
        <f t="shared" si="188"/>
        <v>0</v>
      </c>
      <c r="L578" s="64"/>
      <c r="M578" s="64"/>
      <c r="N578" s="64"/>
      <c r="O578" s="118" t="e">
        <f t="shared" si="179"/>
        <v>#DIV/0!</v>
      </c>
    </row>
    <row r="579" spans="1:15" s="9" customFormat="1" ht="12.75" hidden="1" customHeight="1" x14ac:dyDescent="0.25">
      <c r="A579" s="291"/>
      <c r="B579" s="1025"/>
      <c r="C579" s="995"/>
      <c r="D579" s="992"/>
      <c r="E579" s="992"/>
      <c r="F579" s="993"/>
      <c r="G579" s="229" t="s">
        <v>12</v>
      </c>
      <c r="H579" s="989"/>
      <c r="I579" s="990"/>
      <c r="J579" s="990"/>
      <c r="K579" s="1003">
        <f t="shared" si="188"/>
        <v>0</v>
      </c>
      <c r="L579" s="64"/>
      <c r="M579" s="64"/>
      <c r="N579" s="64"/>
      <c r="O579" s="62" t="e">
        <f t="shared" si="179"/>
        <v>#DIV/0!</v>
      </c>
    </row>
    <row r="580" spans="1:15" s="9" customFormat="1" ht="12.75" hidden="1" customHeight="1" x14ac:dyDescent="0.25">
      <c r="A580" s="291"/>
      <c r="B580" s="1025"/>
      <c r="C580" s="152"/>
      <c r="D580" s="501"/>
      <c r="E580" s="501"/>
      <c r="F580" s="502"/>
      <c r="G580" s="229"/>
      <c r="H580" s="199"/>
      <c r="I580" s="200"/>
      <c r="J580" s="200"/>
      <c r="K580" s="817">
        <f t="shared" si="188"/>
        <v>0</v>
      </c>
      <c r="L580" s="64"/>
      <c r="M580" s="64"/>
      <c r="N580" s="64"/>
      <c r="O580" s="62" t="e">
        <f t="shared" si="179"/>
        <v>#DIV/0!</v>
      </c>
    </row>
    <row r="581" spans="1:15" s="9" customFormat="1" ht="12.75" hidden="1" customHeight="1" x14ac:dyDescent="0.25">
      <c r="A581" s="291"/>
      <c r="B581" s="1025"/>
      <c r="C581" s="152"/>
      <c r="D581" s="501"/>
      <c r="E581" s="501"/>
      <c r="F581" s="502"/>
      <c r="G581" s="229"/>
      <c r="H581" s="199"/>
      <c r="I581" s="200"/>
      <c r="J581" s="200"/>
      <c r="K581" s="817">
        <f t="shared" si="188"/>
        <v>0</v>
      </c>
      <c r="L581" s="64"/>
      <c r="M581" s="64"/>
      <c r="N581" s="64"/>
      <c r="O581" s="62" t="e">
        <f t="shared" si="179"/>
        <v>#DIV/0!</v>
      </c>
    </row>
    <row r="582" spans="1:15" s="110" customFormat="1" ht="15" customHeight="1" x14ac:dyDescent="0.25">
      <c r="A582" s="292"/>
      <c r="B582" s="1025"/>
      <c r="C582" s="310"/>
      <c r="D582" s="820"/>
      <c r="E582" s="820"/>
      <c r="F582" s="821"/>
      <c r="G582" s="822" t="s">
        <v>338</v>
      </c>
      <c r="H582" s="823">
        <f t="shared" ref="H582:N582" si="189">H583</f>
        <v>190583574.22</v>
      </c>
      <c r="I582" s="824">
        <f t="shared" si="189"/>
        <v>220258128.06</v>
      </c>
      <c r="J582" s="824">
        <f t="shared" si="189"/>
        <v>-934573.65</v>
      </c>
      <c r="K582" s="311">
        <f t="shared" si="189"/>
        <v>219323554.41</v>
      </c>
      <c r="L582" s="311">
        <f t="shared" si="189"/>
        <v>220258128.06</v>
      </c>
      <c r="M582" s="311">
        <f t="shared" si="189"/>
        <v>238348379.41</v>
      </c>
      <c r="N582" s="311">
        <f t="shared" si="189"/>
        <v>125822223.78</v>
      </c>
      <c r="O582" s="312">
        <f t="shared" si="179"/>
        <v>0.52789208842726909</v>
      </c>
    </row>
    <row r="583" spans="1:15" s="9" customFormat="1" ht="45" customHeight="1" x14ac:dyDescent="0.25">
      <c r="A583" s="306"/>
      <c r="B583" s="1025"/>
      <c r="C583" s="307"/>
      <c r="D583" s="812"/>
      <c r="E583" s="812"/>
      <c r="F583" s="813"/>
      <c r="G583" s="814" t="s">
        <v>339</v>
      </c>
      <c r="H583" s="815">
        <f>SUM(H584:H590)</f>
        <v>190583574.22</v>
      </c>
      <c r="I583" s="816">
        <f>SUM(I584:I589)</f>
        <v>220258128.06</v>
      </c>
      <c r="J583" s="816">
        <f>SUM(J584:J589)</f>
        <v>-934573.65</v>
      </c>
      <c r="K583" s="308">
        <f>SUM(K584:K589)</f>
        <v>219323554.41</v>
      </c>
      <c r="L583" s="308">
        <f>SUM(L584:L591)</f>
        <v>220258128.06</v>
      </c>
      <c r="M583" s="308">
        <f>SUM(M584:M591)</f>
        <v>238348379.41</v>
      </c>
      <c r="N583" s="308">
        <f>SUM(N584:N591)</f>
        <v>125822223.78</v>
      </c>
      <c r="O583" s="309">
        <f t="shared" si="179"/>
        <v>0.52789208842726909</v>
      </c>
    </row>
    <row r="584" spans="1:15" s="9" customFormat="1" ht="12.75" hidden="1" customHeight="1" x14ac:dyDescent="0.25">
      <c r="A584" s="291"/>
      <c r="B584" s="1025"/>
      <c r="C584" s="148" t="s">
        <v>46</v>
      </c>
      <c r="D584" s="501" t="s">
        <v>134</v>
      </c>
      <c r="E584" s="501" t="s">
        <v>340</v>
      </c>
      <c r="F584" s="502" t="s">
        <v>21</v>
      </c>
      <c r="G584" s="503"/>
      <c r="H584" s="199">
        <v>133760291</v>
      </c>
      <c r="I584" s="200">
        <v>136993534.84</v>
      </c>
      <c r="J584" s="200">
        <v>-934573.65</v>
      </c>
      <c r="K584" s="817">
        <f t="shared" ref="K584:K591" si="190">I584+J584</f>
        <v>136058961.19</v>
      </c>
      <c r="L584" s="64">
        <v>136993534.84</v>
      </c>
      <c r="M584" s="64">
        <v>138328961.19</v>
      </c>
      <c r="N584" s="64">
        <v>96478525.450000003</v>
      </c>
      <c r="O584" s="62">
        <f t="shared" si="179"/>
        <v>0.69745716746533748</v>
      </c>
    </row>
    <row r="585" spans="1:15" s="9" customFormat="1" ht="12.75" hidden="1" customHeight="1" x14ac:dyDescent="0.25">
      <c r="A585" s="291"/>
      <c r="B585" s="1025"/>
      <c r="C585" s="152" t="s">
        <v>46</v>
      </c>
      <c r="D585" s="501" t="s">
        <v>134</v>
      </c>
      <c r="E585" s="501" t="s">
        <v>341</v>
      </c>
      <c r="F585" s="502" t="s">
        <v>33</v>
      </c>
      <c r="G585" s="503"/>
      <c r="H585" s="199">
        <v>11944892</v>
      </c>
      <c r="I585" s="200">
        <v>11944892</v>
      </c>
      <c r="J585" s="200"/>
      <c r="K585" s="817">
        <f t="shared" si="190"/>
        <v>11944892</v>
      </c>
      <c r="L585" s="64">
        <v>11944892</v>
      </c>
      <c r="M585" s="64">
        <v>11944892</v>
      </c>
      <c r="N585" s="64">
        <v>10580429.02</v>
      </c>
      <c r="O585" s="62">
        <f t="shared" si="179"/>
        <v>0.88577017021166871</v>
      </c>
    </row>
    <row r="586" spans="1:15" s="9" customFormat="1" ht="12.75" hidden="1" customHeight="1" x14ac:dyDescent="0.25">
      <c r="A586" s="291"/>
      <c r="B586" s="1025"/>
      <c r="C586" s="148" t="s">
        <v>46</v>
      </c>
      <c r="D586" s="501" t="s">
        <v>134</v>
      </c>
      <c r="E586" s="501" t="s">
        <v>342</v>
      </c>
      <c r="F586" s="502" t="s">
        <v>26</v>
      </c>
      <c r="G586" s="503"/>
      <c r="H586" s="199">
        <v>10603609.220000001</v>
      </c>
      <c r="I586" s="200">
        <v>10603609.220000001</v>
      </c>
      <c r="J586" s="200"/>
      <c r="K586" s="817">
        <f t="shared" si="190"/>
        <v>10603609.220000001</v>
      </c>
      <c r="L586" s="64">
        <v>10603609.220000001</v>
      </c>
      <c r="M586" s="64">
        <v>10603609.220000001</v>
      </c>
      <c r="N586" s="64">
        <v>8983439.9700000007</v>
      </c>
      <c r="O586" s="62">
        <f t="shared" si="179"/>
        <v>0.8472058695878647</v>
      </c>
    </row>
    <row r="587" spans="1:15" s="9" customFormat="1" ht="12.75" hidden="1" customHeight="1" x14ac:dyDescent="0.25">
      <c r="A587" s="291"/>
      <c r="B587" s="1025"/>
      <c r="C587" s="148" t="s">
        <v>46</v>
      </c>
      <c r="D587" s="501" t="s">
        <v>134</v>
      </c>
      <c r="E587" s="501" t="s">
        <v>343</v>
      </c>
      <c r="F587" s="502" t="s">
        <v>33</v>
      </c>
      <c r="G587" s="503"/>
      <c r="H587" s="199">
        <v>31774782</v>
      </c>
      <c r="I587" s="200">
        <v>59216092</v>
      </c>
      <c r="J587" s="200"/>
      <c r="K587" s="817">
        <f t="shared" si="190"/>
        <v>59216092</v>
      </c>
      <c r="L587" s="64">
        <v>59216092</v>
      </c>
      <c r="M587" s="64">
        <v>75970917</v>
      </c>
      <c r="N587" s="64">
        <v>9297605.3399999999</v>
      </c>
      <c r="O587" s="62">
        <f t="shared" si="179"/>
        <v>0.12238374508497771</v>
      </c>
    </row>
    <row r="588" spans="1:15" s="9" customFormat="1" ht="12.75" hidden="1" customHeight="1" x14ac:dyDescent="0.25">
      <c r="A588" s="291"/>
      <c r="B588" s="1025"/>
      <c r="C588" s="152" t="s">
        <v>46</v>
      </c>
      <c r="D588" s="501" t="s">
        <v>134</v>
      </c>
      <c r="E588" s="501" t="s">
        <v>344</v>
      </c>
      <c r="F588" s="502" t="s">
        <v>33</v>
      </c>
      <c r="G588" s="503"/>
      <c r="H588" s="199">
        <v>1500000</v>
      </c>
      <c r="I588" s="200">
        <v>1500000</v>
      </c>
      <c r="J588" s="200"/>
      <c r="K588" s="817">
        <f t="shared" si="190"/>
        <v>1500000</v>
      </c>
      <c r="L588" s="64">
        <v>1500000</v>
      </c>
      <c r="M588" s="64">
        <v>1500000</v>
      </c>
      <c r="N588" s="64">
        <v>482224</v>
      </c>
      <c r="O588" s="62">
        <f t="shared" si="179"/>
        <v>0.32148266666666669</v>
      </c>
    </row>
    <row r="589" spans="1:15" s="9" customFormat="1" ht="12.75" hidden="1" customHeight="1" x14ac:dyDescent="0.25">
      <c r="A589" s="291"/>
      <c r="B589" s="1025"/>
      <c r="C589" s="994" t="s">
        <v>46</v>
      </c>
      <c r="D589" s="973" t="s">
        <v>134</v>
      </c>
      <c r="E589" s="973" t="s">
        <v>345</v>
      </c>
      <c r="F589" s="976" t="s">
        <v>33</v>
      </c>
      <c r="G589" s="503"/>
      <c r="H589" s="979">
        <v>1000000</v>
      </c>
      <c r="I589" s="982">
        <v>0</v>
      </c>
      <c r="J589" s="982"/>
      <c r="K589" s="1002">
        <f t="shared" si="190"/>
        <v>0</v>
      </c>
      <c r="L589" s="64"/>
      <c r="M589" s="64"/>
      <c r="N589" s="64"/>
      <c r="O589" s="62" t="e">
        <f t="shared" si="179"/>
        <v>#DIV/0!</v>
      </c>
    </row>
    <row r="590" spans="1:15" s="9" customFormat="1" ht="12.75" hidden="1" customHeight="1" x14ac:dyDescent="0.25">
      <c r="A590" s="291"/>
      <c r="B590" s="1025"/>
      <c r="C590" s="1020"/>
      <c r="D590" s="974"/>
      <c r="E590" s="974"/>
      <c r="F590" s="977"/>
      <c r="G590" s="229" t="s">
        <v>12</v>
      </c>
      <c r="H590" s="980"/>
      <c r="I590" s="990"/>
      <c r="J590" s="990"/>
      <c r="K590" s="1003">
        <f t="shared" si="190"/>
        <v>0</v>
      </c>
      <c r="L590" s="64"/>
      <c r="M590" s="64"/>
      <c r="N590" s="64"/>
      <c r="O590" s="62" t="e">
        <f t="shared" si="179"/>
        <v>#DIV/0!</v>
      </c>
    </row>
    <row r="591" spans="1:15" s="9" customFormat="1" ht="12.75" hidden="1" customHeight="1" x14ac:dyDescent="0.25">
      <c r="A591" s="291"/>
      <c r="B591" s="1025"/>
      <c r="C591" s="995"/>
      <c r="D591" s="992"/>
      <c r="E591" s="992"/>
      <c r="F591" s="993"/>
      <c r="G591" s="229" t="s">
        <v>308</v>
      </c>
      <c r="H591" s="989"/>
      <c r="I591" s="500"/>
      <c r="J591" s="500"/>
      <c r="K591" s="819">
        <f t="shared" si="190"/>
        <v>0</v>
      </c>
      <c r="L591" s="64"/>
      <c r="M591" s="64"/>
      <c r="N591" s="64"/>
      <c r="O591" s="62" t="e">
        <f t="shared" si="179"/>
        <v>#DIV/0!</v>
      </c>
    </row>
    <row r="592" spans="1:15" s="110" customFormat="1" ht="30" customHeight="1" x14ac:dyDescent="0.25">
      <c r="A592" s="292"/>
      <c r="B592" s="1025"/>
      <c r="C592" s="313"/>
      <c r="D592" s="828"/>
      <c r="E592" s="828"/>
      <c r="F592" s="829"/>
      <c r="G592" s="830" t="s">
        <v>346</v>
      </c>
      <c r="H592" s="831">
        <f>H593+H597+H599+H601+H603+H605+H607+H609+H611</f>
        <v>92380869.810000002</v>
      </c>
      <c r="I592" s="832">
        <f t="shared" ref="I592:N592" si="191">I593+I597+I599+I601+I603+I605+I607+I609+I611+I613</f>
        <v>137903295.86000001</v>
      </c>
      <c r="J592" s="832">
        <f t="shared" si="191"/>
        <v>7083496.9000000004</v>
      </c>
      <c r="K592" s="314">
        <f t="shared" si="191"/>
        <v>144986792.76000002</v>
      </c>
      <c r="L592" s="314">
        <f t="shared" si="191"/>
        <v>137903295.86000001</v>
      </c>
      <c r="M592" s="314">
        <f t="shared" si="191"/>
        <v>167588161.18000001</v>
      </c>
      <c r="N592" s="314">
        <f t="shared" si="191"/>
        <v>81414320.899999991</v>
      </c>
      <c r="O592" s="315">
        <f t="shared" si="179"/>
        <v>0.48579995344990984</v>
      </c>
    </row>
    <row r="593" spans="1:16" s="116" customFormat="1" ht="103.5" customHeight="1" x14ac:dyDescent="0.25">
      <c r="A593" s="287"/>
      <c r="B593" s="1025"/>
      <c r="C593" s="316"/>
      <c r="D593" s="833"/>
      <c r="E593" s="833"/>
      <c r="F593" s="834"/>
      <c r="G593" s="835" t="s">
        <v>347</v>
      </c>
      <c r="H593" s="836">
        <f t="shared" ref="H593:N593" si="192">H594</f>
        <v>6641763.8099999996</v>
      </c>
      <c r="I593" s="837">
        <f t="shared" si="192"/>
        <v>6641763.8099999996</v>
      </c>
      <c r="J593" s="837">
        <f t="shared" si="192"/>
        <v>0</v>
      </c>
      <c r="K593" s="317">
        <f t="shared" si="192"/>
        <v>6641763.8099999996</v>
      </c>
      <c r="L593" s="317">
        <f t="shared" si="192"/>
        <v>6641763.8099999996</v>
      </c>
      <c r="M593" s="317">
        <f>SUM(M594+M596)</f>
        <v>31295763.809999999</v>
      </c>
      <c r="N593" s="317">
        <f t="shared" si="192"/>
        <v>2940210.4</v>
      </c>
      <c r="O593" s="318">
        <f t="shared" si="179"/>
        <v>9.3949149726791734E-2</v>
      </c>
    </row>
    <row r="594" spans="1:16" s="9" customFormat="1" ht="12.75" hidden="1" customHeight="1" x14ac:dyDescent="0.25">
      <c r="A594" s="291"/>
      <c r="B594" s="1025"/>
      <c r="C594" s="148" t="s">
        <v>46</v>
      </c>
      <c r="D594" s="501" t="s">
        <v>348</v>
      </c>
      <c r="E594" s="501" t="s">
        <v>349</v>
      </c>
      <c r="F594" s="502" t="s">
        <v>33</v>
      </c>
      <c r="G594" s="648" t="s">
        <v>12</v>
      </c>
      <c r="H594" s="199">
        <v>6641763.8099999996</v>
      </c>
      <c r="I594" s="200">
        <v>6641763.8099999996</v>
      </c>
      <c r="J594" s="200"/>
      <c r="K594" s="817">
        <f>I594+J594</f>
        <v>6641763.8099999996</v>
      </c>
      <c r="L594" s="64">
        <v>6641763.8099999996</v>
      </c>
      <c r="M594" s="64">
        <v>6641763.8099999996</v>
      </c>
      <c r="N594" s="64">
        <v>2940210.4</v>
      </c>
      <c r="O594" s="62">
        <f t="shared" si="179"/>
        <v>0.44268517883354241</v>
      </c>
    </row>
    <row r="595" spans="1:16" s="9" customFormat="1" ht="95.25" customHeight="1" x14ac:dyDescent="0.25">
      <c r="A595" s="291"/>
      <c r="B595" s="1025"/>
      <c r="C595" s="148"/>
      <c r="D595" s="501"/>
      <c r="E595" s="501"/>
      <c r="F595" s="502"/>
      <c r="G595" s="954" t="s">
        <v>585</v>
      </c>
      <c r="H595" s="199"/>
      <c r="I595" s="200"/>
      <c r="J595" s="200"/>
      <c r="K595" s="817"/>
      <c r="L595" s="64"/>
      <c r="M595" s="64">
        <f>SUM(M596)</f>
        <v>24654000</v>
      </c>
      <c r="N595" s="64">
        <v>0</v>
      </c>
      <c r="O595" s="62">
        <f>N595/M595</f>
        <v>0</v>
      </c>
    </row>
    <row r="596" spans="1:16" s="9" customFormat="1" ht="24.75" hidden="1" customHeight="1" x14ac:dyDescent="0.25">
      <c r="A596" s="291"/>
      <c r="B596" s="1025"/>
      <c r="C596" s="148" t="s">
        <v>46</v>
      </c>
      <c r="D596" s="501" t="s">
        <v>348</v>
      </c>
      <c r="E596" s="501" t="s">
        <v>586</v>
      </c>
      <c r="F596" s="502" t="s">
        <v>185</v>
      </c>
      <c r="G596" s="955"/>
      <c r="H596" s="199"/>
      <c r="I596" s="200"/>
      <c r="J596" s="200"/>
      <c r="K596" s="817"/>
      <c r="L596" s="64"/>
      <c r="M596" s="64">
        <v>24654000</v>
      </c>
      <c r="N596" s="64">
        <v>0</v>
      </c>
      <c r="O596" s="62"/>
      <c r="P596" s="9" t="s">
        <v>587</v>
      </c>
    </row>
    <row r="597" spans="1:16" s="116" customFormat="1" ht="30" customHeight="1" x14ac:dyDescent="0.25">
      <c r="A597" s="287"/>
      <c r="B597" s="1025"/>
      <c r="C597" s="316"/>
      <c r="D597" s="833"/>
      <c r="E597" s="833"/>
      <c r="F597" s="834"/>
      <c r="G597" s="835" t="s">
        <v>144</v>
      </c>
      <c r="H597" s="836">
        <f>H598</f>
        <v>36657845</v>
      </c>
      <c r="I597" s="837">
        <f>SUM(I598:I598)</f>
        <v>36688345</v>
      </c>
      <c r="J597" s="837">
        <f>SUM(J598:J598)</f>
        <v>0</v>
      </c>
      <c r="K597" s="317">
        <f>SUM(K598:K598)</f>
        <v>36688345</v>
      </c>
      <c r="L597" s="317">
        <f>L598</f>
        <v>36688345</v>
      </c>
      <c r="M597" s="317">
        <f>M598</f>
        <v>36688345</v>
      </c>
      <c r="N597" s="317">
        <f>N598</f>
        <v>25307268.57</v>
      </c>
      <c r="O597" s="318">
        <f t="shared" si="179"/>
        <v>0.68979041082392789</v>
      </c>
    </row>
    <row r="598" spans="1:16" s="9" customFormat="1" ht="12.75" hidden="1" customHeight="1" x14ac:dyDescent="0.25">
      <c r="A598" s="291"/>
      <c r="B598" s="1025"/>
      <c r="C598" s="148" t="s">
        <v>46</v>
      </c>
      <c r="D598" s="501" t="s">
        <v>350</v>
      </c>
      <c r="E598" s="501" t="s">
        <v>351</v>
      </c>
      <c r="F598" s="502" t="s">
        <v>21</v>
      </c>
      <c r="G598" s="647"/>
      <c r="H598" s="199">
        <v>36657845</v>
      </c>
      <c r="I598" s="200">
        <v>36688345</v>
      </c>
      <c r="J598" s="200"/>
      <c r="K598" s="817">
        <f>I598+J598</f>
        <v>36688345</v>
      </c>
      <c r="L598" s="64">
        <v>36688345</v>
      </c>
      <c r="M598" s="64">
        <v>36688345</v>
      </c>
      <c r="N598" s="64">
        <v>25307268.57</v>
      </c>
      <c r="O598" s="62">
        <f t="shared" si="179"/>
        <v>0.68979041082392789</v>
      </c>
    </row>
    <row r="599" spans="1:16" s="116" customFormat="1" ht="30" customHeight="1" x14ac:dyDescent="0.25">
      <c r="A599" s="287"/>
      <c r="B599" s="1025"/>
      <c r="C599" s="316"/>
      <c r="D599" s="833"/>
      <c r="E599" s="833"/>
      <c r="F599" s="834"/>
      <c r="G599" s="835" t="s">
        <v>352</v>
      </c>
      <c r="H599" s="836">
        <f>H600</f>
        <v>25503596</v>
      </c>
      <c r="I599" s="837">
        <f>SUM(I600:I600)</f>
        <v>26225596</v>
      </c>
      <c r="J599" s="837">
        <f>SUM(J600:J600)</f>
        <v>4463496.9000000004</v>
      </c>
      <c r="K599" s="317">
        <f>SUM(K600:K600)</f>
        <v>30689092.899999999</v>
      </c>
      <c r="L599" s="317">
        <f>L600</f>
        <v>26225596</v>
      </c>
      <c r="M599" s="317">
        <f>M600</f>
        <v>30689092.899999999</v>
      </c>
      <c r="N599" s="317">
        <f>N600</f>
        <v>21933091.23</v>
      </c>
      <c r="O599" s="318">
        <f t="shared" si="179"/>
        <v>0.71468685312624547</v>
      </c>
    </row>
    <row r="600" spans="1:16" s="9" customFormat="1" ht="12.75" hidden="1" customHeight="1" x14ac:dyDescent="0.25">
      <c r="A600" s="291"/>
      <c r="B600" s="1025"/>
      <c r="C600" s="148" t="s">
        <v>46</v>
      </c>
      <c r="D600" s="501" t="s">
        <v>350</v>
      </c>
      <c r="E600" s="501" t="s">
        <v>353</v>
      </c>
      <c r="F600" s="502" t="s">
        <v>21</v>
      </c>
      <c r="G600" s="647"/>
      <c r="H600" s="616">
        <v>25503596</v>
      </c>
      <c r="I600" s="617">
        <v>26225596</v>
      </c>
      <c r="J600" s="617">
        <v>4463496.9000000004</v>
      </c>
      <c r="K600" s="817">
        <f>I600+J600</f>
        <v>30689092.899999999</v>
      </c>
      <c r="L600" s="64">
        <v>26225596</v>
      </c>
      <c r="M600" s="64">
        <v>30689092.899999999</v>
      </c>
      <c r="N600" s="64">
        <v>21933091.23</v>
      </c>
      <c r="O600" s="62">
        <f t="shared" si="179"/>
        <v>0.71468685312624547</v>
      </c>
    </row>
    <row r="601" spans="1:16" s="116" customFormat="1" ht="30" customHeight="1" x14ac:dyDescent="0.25">
      <c r="A601" s="287"/>
      <c r="B601" s="1025"/>
      <c r="C601" s="316"/>
      <c r="D601" s="833"/>
      <c r="E601" s="833"/>
      <c r="F601" s="834"/>
      <c r="G601" s="835" t="s">
        <v>354</v>
      </c>
      <c r="H601" s="836">
        <f>H602</f>
        <v>3000000</v>
      </c>
      <c r="I601" s="837">
        <f>SUM(I602:I602)</f>
        <v>3000000</v>
      </c>
      <c r="J601" s="837">
        <f>SUM(J602:J602)</f>
        <v>0</v>
      </c>
      <c r="K601" s="317">
        <f>SUM(K602:K602)</f>
        <v>3000000</v>
      </c>
      <c r="L601" s="317">
        <f>L602</f>
        <v>3000000</v>
      </c>
      <c r="M601" s="317">
        <f>M602</f>
        <v>3000000</v>
      </c>
      <c r="N601" s="317">
        <f>N602</f>
        <v>956166.39</v>
      </c>
      <c r="O601" s="318">
        <f t="shared" si="179"/>
        <v>0.31872212999999999</v>
      </c>
    </row>
    <row r="602" spans="1:16" s="9" customFormat="1" ht="12.75" hidden="1" customHeight="1" x14ac:dyDescent="0.25">
      <c r="A602" s="291"/>
      <c r="B602" s="1025"/>
      <c r="C602" s="148" t="s">
        <v>46</v>
      </c>
      <c r="D602" s="501" t="s">
        <v>24</v>
      </c>
      <c r="E602" s="501" t="s">
        <v>355</v>
      </c>
      <c r="F602" s="502" t="s">
        <v>33</v>
      </c>
      <c r="G602" s="647"/>
      <c r="H602" s="616">
        <v>3000000</v>
      </c>
      <c r="I602" s="617">
        <v>3000000</v>
      </c>
      <c r="J602" s="617"/>
      <c r="K602" s="817">
        <f>I602+J602</f>
        <v>3000000</v>
      </c>
      <c r="L602" s="64">
        <v>3000000</v>
      </c>
      <c r="M602" s="64">
        <v>3000000</v>
      </c>
      <c r="N602" s="64">
        <v>956166.39</v>
      </c>
      <c r="O602" s="62">
        <f t="shared" si="179"/>
        <v>0.31872212999999999</v>
      </c>
    </row>
    <row r="603" spans="1:16" s="116" customFormat="1" ht="30" hidden="1" customHeight="1" x14ac:dyDescent="0.25">
      <c r="A603" s="287"/>
      <c r="B603" s="1025"/>
      <c r="C603" s="316"/>
      <c r="D603" s="833"/>
      <c r="E603" s="833"/>
      <c r="F603" s="834"/>
      <c r="G603" s="835" t="s">
        <v>356</v>
      </c>
      <c r="H603" s="836">
        <f>H604</f>
        <v>0</v>
      </c>
      <c r="I603" s="837">
        <v>0</v>
      </c>
      <c r="J603" s="837">
        <f>SUM(J604:J604)</f>
        <v>0</v>
      </c>
      <c r="K603" s="317">
        <f>SUM(K604:K604)</f>
        <v>0</v>
      </c>
      <c r="L603" s="317">
        <f>L604</f>
        <v>0</v>
      </c>
      <c r="M603" s="317">
        <f>M604</f>
        <v>0</v>
      </c>
      <c r="N603" s="317">
        <f>N604</f>
        <v>0</v>
      </c>
      <c r="O603" s="318" t="e">
        <f>N603/M603</f>
        <v>#DIV/0!</v>
      </c>
    </row>
    <row r="604" spans="1:16" s="9" customFormat="1" ht="12.75" hidden="1" customHeight="1" x14ac:dyDescent="0.25">
      <c r="A604" s="291"/>
      <c r="B604" s="1025"/>
      <c r="C604" s="148" t="s">
        <v>46</v>
      </c>
      <c r="D604" s="501" t="s">
        <v>24</v>
      </c>
      <c r="E604" s="501" t="s">
        <v>357</v>
      </c>
      <c r="F604" s="502" t="s">
        <v>33</v>
      </c>
      <c r="G604" s="647"/>
      <c r="H604" s="616"/>
      <c r="I604" s="617"/>
      <c r="J604" s="617"/>
      <c r="K604" s="817">
        <f>I604+J604</f>
        <v>0</v>
      </c>
      <c r="L604" s="64"/>
      <c r="M604" s="64"/>
      <c r="N604" s="64"/>
      <c r="O604" s="62" t="e">
        <f>N604/M604</f>
        <v>#DIV/0!</v>
      </c>
    </row>
    <row r="605" spans="1:16" s="116" customFormat="1" ht="30" customHeight="1" x14ac:dyDescent="0.25">
      <c r="A605" s="287"/>
      <c r="B605" s="1025"/>
      <c r="C605" s="316"/>
      <c r="D605" s="833"/>
      <c r="E605" s="833"/>
      <c r="F605" s="834"/>
      <c r="G605" s="835" t="s">
        <v>92</v>
      </c>
      <c r="H605" s="836">
        <f t="shared" ref="H605:N605" si="193">H606</f>
        <v>23100</v>
      </c>
      <c r="I605" s="837">
        <f t="shared" si="193"/>
        <v>23100</v>
      </c>
      <c r="J605" s="837">
        <f t="shared" si="193"/>
        <v>0</v>
      </c>
      <c r="K605" s="317">
        <f t="shared" si="193"/>
        <v>23100</v>
      </c>
      <c r="L605" s="317">
        <f t="shared" si="193"/>
        <v>23100</v>
      </c>
      <c r="M605" s="317">
        <f t="shared" si="193"/>
        <v>23100</v>
      </c>
      <c r="N605" s="317">
        <f t="shared" si="193"/>
        <v>14500</v>
      </c>
      <c r="O605" s="318">
        <f>N605/M605</f>
        <v>0.62770562770562766</v>
      </c>
    </row>
    <row r="606" spans="1:16" s="9" customFormat="1" ht="12.75" hidden="1" customHeight="1" x14ac:dyDescent="0.25">
      <c r="A606" s="291"/>
      <c r="B606" s="1025"/>
      <c r="C606" s="152" t="s">
        <v>46</v>
      </c>
      <c r="D606" s="501" t="s">
        <v>94</v>
      </c>
      <c r="E606" s="501" t="s">
        <v>358</v>
      </c>
      <c r="F606" s="502" t="s">
        <v>33</v>
      </c>
      <c r="G606" s="647"/>
      <c r="H606" s="616">
        <v>23100</v>
      </c>
      <c r="I606" s="617">
        <v>23100</v>
      </c>
      <c r="J606" s="617"/>
      <c r="K606" s="817">
        <f>I606+J606</f>
        <v>23100</v>
      </c>
      <c r="L606" s="64">
        <v>23100</v>
      </c>
      <c r="M606" s="64">
        <v>23100</v>
      </c>
      <c r="N606" s="64">
        <v>14500</v>
      </c>
      <c r="O606" s="62">
        <f>N606/M606</f>
        <v>0.62770562770562766</v>
      </c>
    </row>
    <row r="607" spans="1:16" s="116" customFormat="1" ht="45" customHeight="1" x14ac:dyDescent="0.25">
      <c r="A607" s="287"/>
      <c r="B607" s="1025"/>
      <c r="C607" s="316"/>
      <c r="D607" s="833"/>
      <c r="E607" s="833"/>
      <c r="F607" s="834"/>
      <c r="G607" s="835" t="s">
        <v>359</v>
      </c>
      <c r="H607" s="836">
        <f>H608</f>
        <v>18904565</v>
      </c>
      <c r="I607" s="837">
        <f>SUM(I608:I608)</f>
        <v>18911929.059999999</v>
      </c>
      <c r="J607" s="837">
        <f>SUM(J608:J608)</f>
        <v>0</v>
      </c>
      <c r="K607" s="317">
        <f>SUM(K608:K608)</f>
        <v>18911929.059999999</v>
      </c>
      <c r="L607" s="317">
        <f>L608</f>
        <v>18911929.059999999</v>
      </c>
      <c r="M607" s="317">
        <f>M608</f>
        <v>16859297.48</v>
      </c>
      <c r="N607" s="317">
        <f>N608</f>
        <v>13712633.32</v>
      </c>
      <c r="O607" s="318">
        <f t="shared" si="179"/>
        <v>0.81335733806625965</v>
      </c>
    </row>
    <row r="608" spans="1:16" s="9" customFormat="1" ht="12.75" hidden="1" customHeight="1" x14ac:dyDescent="0.25">
      <c r="A608" s="291"/>
      <c r="B608" s="1025"/>
      <c r="C608" s="148" t="s">
        <v>46</v>
      </c>
      <c r="D608" s="501" t="s">
        <v>24</v>
      </c>
      <c r="E608" s="501" t="s">
        <v>360</v>
      </c>
      <c r="F608" s="502" t="s">
        <v>33</v>
      </c>
      <c r="G608" s="647"/>
      <c r="H608" s="616">
        <v>18904565</v>
      </c>
      <c r="I608" s="617">
        <v>18911929.059999999</v>
      </c>
      <c r="J608" s="617"/>
      <c r="K608" s="817">
        <f>I608+J608</f>
        <v>18911929.059999999</v>
      </c>
      <c r="L608" s="64">
        <v>18911929.059999999</v>
      </c>
      <c r="M608" s="64">
        <v>16859297.48</v>
      </c>
      <c r="N608" s="64">
        <v>13712633.32</v>
      </c>
      <c r="O608" s="62">
        <f t="shared" si="179"/>
        <v>0.81335733806625965</v>
      </c>
    </row>
    <row r="609" spans="1:15" s="116" customFormat="1" ht="15" customHeight="1" x14ac:dyDescent="0.25">
      <c r="A609" s="287"/>
      <c r="B609" s="1025"/>
      <c r="C609" s="316"/>
      <c r="D609" s="833"/>
      <c r="E609" s="833"/>
      <c r="F609" s="834"/>
      <c r="G609" s="835" t="s">
        <v>361</v>
      </c>
      <c r="H609" s="836">
        <f>H610</f>
        <v>1650000</v>
      </c>
      <c r="I609" s="837">
        <f>SUM(I610:I610)</f>
        <v>34988432</v>
      </c>
      <c r="J609" s="837">
        <f>SUM(J610:J610)</f>
        <v>0</v>
      </c>
      <c r="K609" s="317">
        <f>SUM(K610:K610)</f>
        <v>34988432</v>
      </c>
      <c r="L609" s="317">
        <f>L610</f>
        <v>34988432</v>
      </c>
      <c r="M609" s="317">
        <f>M610</f>
        <v>34988432</v>
      </c>
      <c r="N609" s="317">
        <f>N610</f>
        <v>2646321</v>
      </c>
      <c r="O609" s="318">
        <f t="shared" si="179"/>
        <v>7.5634169602113069E-2</v>
      </c>
    </row>
    <row r="610" spans="1:15" s="9" customFormat="1" ht="12.75" hidden="1" customHeight="1" x14ac:dyDescent="0.25">
      <c r="A610" s="291"/>
      <c r="B610" s="1025"/>
      <c r="C610" s="152" t="s">
        <v>46</v>
      </c>
      <c r="D610" s="501" t="s">
        <v>24</v>
      </c>
      <c r="E610" s="501" t="s">
        <v>362</v>
      </c>
      <c r="F610" s="502" t="s">
        <v>55</v>
      </c>
      <c r="G610" s="647"/>
      <c r="H610" s="616">
        <v>1650000</v>
      </c>
      <c r="I610" s="617">
        <v>34988432</v>
      </c>
      <c r="J610" s="617"/>
      <c r="K610" s="817">
        <f>I610+J610</f>
        <v>34988432</v>
      </c>
      <c r="L610" s="64">
        <v>34988432</v>
      </c>
      <c r="M610" s="64">
        <v>34988432</v>
      </c>
      <c r="N610" s="64">
        <v>2646321</v>
      </c>
      <c r="O610" s="62">
        <f t="shared" si="179"/>
        <v>7.5634169602113069E-2</v>
      </c>
    </row>
    <row r="611" spans="1:15" s="116" customFormat="1" ht="30" customHeight="1" x14ac:dyDescent="0.25">
      <c r="A611" s="287"/>
      <c r="B611" s="1025"/>
      <c r="C611" s="316"/>
      <c r="D611" s="833"/>
      <c r="E611" s="833"/>
      <c r="F611" s="834"/>
      <c r="G611" s="835" t="s">
        <v>363</v>
      </c>
      <c r="H611" s="836">
        <f>H612</f>
        <v>0</v>
      </c>
      <c r="I611" s="837">
        <f>SUM(I612:I612)</f>
        <v>11424129.99</v>
      </c>
      <c r="J611" s="837">
        <f>SUM(J612:J612)</f>
        <v>2620000</v>
      </c>
      <c r="K611" s="317">
        <f>SUM(K612:K612)</f>
        <v>14044129.99</v>
      </c>
      <c r="L611" s="317">
        <f>L612</f>
        <v>11424129.99</v>
      </c>
      <c r="M611" s="317">
        <f>M612</f>
        <v>14044129.99</v>
      </c>
      <c r="N611" s="317">
        <f>N612</f>
        <v>13904129.99</v>
      </c>
      <c r="O611" s="318">
        <f t="shared" si="179"/>
        <v>0.99003142237364039</v>
      </c>
    </row>
    <row r="612" spans="1:15" s="122" customFormat="1" ht="12.75" hidden="1" customHeight="1" x14ac:dyDescent="0.25">
      <c r="A612" s="291"/>
      <c r="B612" s="1025"/>
      <c r="C612" s="148" t="s">
        <v>46</v>
      </c>
      <c r="D612" s="501" t="s">
        <v>24</v>
      </c>
      <c r="E612" s="501" t="s">
        <v>364</v>
      </c>
      <c r="F612" s="502" t="s">
        <v>365</v>
      </c>
      <c r="G612" s="503"/>
      <c r="H612" s="199"/>
      <c r="I612" s="200">
        <v>11424129.99</v>
      </c>
      <c r="J612" s="200">
        <v>2620000</v>
      </c>
      <c r="K612" s="817">
        <f>I612+J612</f>
        <v>14044129.99</v>
      </c>
      <c r="L612" s="64">
        <v>11424129.99</v>
      </c>
      <c r="M612" s="64">
        <v>14044129.99</v>
      </c>
      <c r="N612" s="64">
        <v>13904129.99</v>
      </c>
      <c r="O612" s="118">
        <f t="shared" si="179"/>
        <v>0.99003142237364039</v>
      </c>
    </row>
    <row r="613" spans="1:15" s="116" customFormat="1" ht="30" hidden="1" customHeight="1" x14ac:dyDescent="0.25">
      <c r="A613" s="287"/>
      <c r="B613" s="1025"/>
      <c r="C613" s="316"/>
      <c r="D613" s="833"/>
      <c r="E613" s="833"/>
      <c r="F613" s="834"/>
      <c r="G613" s="835" t="s">
        <v>125</v>
      </c>
      <c r="H613" s="836">
        <f>H614</f>
        <v>0</v>
      </c>
      <c r="I613" s="837">
        <v>0</v>
      </c>
      <c r="J613" s="837">
        <f>SUM(J614:J614)</f>
        <v>0</v>
      </c>
      <c r="K613" s="317">
        <f>SUM(K614:K614)</f>
        <v>0</v>
      </c>
      <c r="L613" s="317">
        <f>L614</f>
        <v>0</v>
      </c>
      <c r="M613" s="317">
        <f>M614</f>
        <v>0</v>
      </c>
      <c r="N613" s="317">
        <f>N614</f>
        <v>0</v>
      </c>
      <c r="O613" s="318" t="e">
        <f t="shared" si="179"/>
        <v>#DIV/0!</v>
      </c>
    </row>
    <row r="614" spans="1:15" s="122" customFormat="1" ht="12.75" hidden="1" customHeight="1" x14ac:dyDescent="0.25">
      <c r="A614" s="291"/>
      <c r="B614" s="1025"/>
      <c r="C614" s="148" t="s">
        <v>46</v>
      </c>
      <c r="D614" s="501" t="s">
        <v>350</v>
      </c>
      <c r="E614" s="501" t="s">
        <v>366</v>
      </c>
      <c r="F614" s="502" t="s">
        <v>33</v>
      </c>
      <c r="G614" s="503"/>
      <c r="H614" s="199"/>
      <c r="I614" s="200"/>
      <c r="J614" s="200"/>
      <c r="K614" s="817">
        <f>I614+J614</f>
        <v>0</v>
      </c>
      <c r="L614" s="64"/>
      <c r="M614" s="64"/>
      <c r="N614" s="64"/>
      <c r="O614" s="118" t="e">
        <f t="shared" si="179"/>
        <v>#DIV/0!</v>
      </c>
    </row>
    <row r="615" spans="1:15" s="110" customFormat="1" ht="30" customHeight="1" x14ac:dyDescent="0.25">
      <c r="A615" s="292"/>
      <c r="B615" s="1025"/>
      <c r="C615" s="313"/>
      <c r="D615" s="828"/>
      <c r="E615" s="828"/>
      <c r="F615" s="829"/>
      <c r="G615" s="830" t="s">
        <v>367</v>
      </c>
      <c r="H615" s="831">
        <f t="shared" ref="H615:N615" si="194">H616+H618+H620+H624</f>
        <v>13525708</v>
      </c>
      <c r="I615" s="832">
        <f t="shared" si="194"/>
        <v>50109903.75</v>
      </c>
      <c r="J615" s="832">
        <f t="shared" si="194"/>
        <v>-196295.69</v>
      </c>
      <c r="K615" s="314">
        <f t="shared" si="194"/>
        <v>49913608.060000002</v>
      </c>
      <c r="L615" s="314">
        <f t="shared" si="194"/>
        <v>50109903.75</v>
      </c>
      <c r="M615" s="314">
        <f t="shared" si="194"/>
        <v>43580441.75</v>
      </c>
      <c r="N615" s="314">
        <f t="shared" si="194"/>
        <v>24573494.050000001</v>
      </c>
      <c r="O615" s="315">
        <f t="shared" si="179"/>
        <v>0.56386518959505505</v>
      </c>
    </row>
    <row r="616" spans="1:15" s="116" customFormat="1" ht="15" customHeight="1" x14ac:dyDescent="0.25">
      <c r="A616" s="287"/>
      <c r="B616" s="1025"/>
      <c r="C616" s="316"/>
      <c r="D616" s="833"/>
      <c r="E616" s="833"/>
      <c r="F616" s="834"/>
      <c r="G616" s="835" t="s">
        <v>368</v>
      </c>
      <c r="H616" s="836">
        <f t="shared" ref="H616:N616" si="195">SUM(H617:H617)</f>
        <v>8630000</v>
      </c>
      <c r="I616" s="837">
        <f t="shared" si="195"/>
        <v>8666504.75</v>
      </c>
      <c r="J616" s="837">
        <f t="shared" si="195"/>
        <v>0</v>
      </c>
      <c r="K616" s="317">
        <f t="shared" si="195"/>
        <v>8666504.75</v>
      </c>
      <c r="L616" s="317">
        <f t="shared" si="195"/>
        <v>8666504.75</v>
      </c>
      <c r="M616" s="317">
        <f t="shared" si="195"/>
        <v>8666504.75</v>
      </c>
      <c r="N616" s="317">
        <f t="shared" si="195"/>
        <v>2785901.55</v>
      </c>
      <c r="O616" s="318">
        <f t="shared" ref="O616:O643" si="196">N616/M616</f>
        <v>0.32145618451313951</v>
      </c>
    </row>
    <row r="617" spans="1:15" s="9" customFormat="1" ht="12.75" hidden="1" customHeight="1" x14ac:dyDescent="0.25">
      <c r="A617" s="291"/>
      <c r="B617" s="1025"/>
      <c r="C617" s="152" t="s">
        <v>46</v>
      </c>
      <c r="D617" s="501" t="s">
        <v>350</v>
      </c>
      <c r="E617" s="501" t="s">
        <v>369</v>
      </c>
      <c r="F617" s="502" t="s">
        <v>33</v>
      </c>
      <c r="G617" s="647"/>
      <c r="H617" s="616">
        <v>8630000</v>
      </c>
      <c r="I617" s="617">
        <v>8666504.75</v>
      </c>
      <c r="J617" s="617"/>
      <c r="K617" s="817">
        <f>I617+J617</f>
        <v>8666504.75</v>
      </c>
      <c r="L617" s="64">
        <v>8666504.75</v>
      </c>
      <c r="M617" s="64">
        <v>8666504.75</v>
      </c>
      <c r="N617" s="64">
        <v>2785901.55</v>
      </c>
      <c r="O617" s="62">
        <f t="shared" si="196"/>
        <v>0.32145618451313951</v>
      </c>
    </row>
    <row r="618" spans="1:15" s="116" customFormat="1" ht="29.25" customHeight="1" x14ac:dyDescent="0.25">
      <c r="A618" s="287"/>
      <c r="B618" s="1025"/>
      <c r="C618" s="316"/>
      <c r="D618" s="833"/>
      <c r="E618" s="833"/>
      <c r="F618" s="834"/>
      <c r="G618" s="835" t="s">
        <v>370</v>
      </c>
      <c r="H618" s="836">
        <f t="shared" ref="H618:N618" si="197">SUM(H619:H619)</f>
        <v>1895708</v>
      </c>
      <c r="I618" s="837">
        <f t="shared" si="197"/>
        <v>1868678</v>
      </c>
      <c r="J618" s="837">
        <f t="shared" si="197"/>
        <v>0</v>
      </c>
      <c r="K618" s="317">
        <f t="shared" si="197"/>
        <v>1868678</v>
      </c>
      <c r="L618" s="317">
        <f t="shared" si="197"/>
        <v>1868678</v>
      </c>
      <c r="M618" s="317">
        <f t="shared" si="197"/>
        <v>1868678</v>
      </c>
      <c r="N618" s="317">
        <f t="shared" si="197"/>
        <v>927508.5</v>
      </c>
      <c r="O618" s="318">
        <f t="shared" si="196"/>
        <v>0.49634474211180313</v>
      </c>
    </row>
    <row r="619" spans="1:15" s="9" customFormat="1" ht="12.75" hidden="1" customHeight="1" x14ac:dyDescent="0.25">
      <c r="A619" s="291"/>
      <c r="B619" s="1025"/>
      <c r="C619" s="152" t="s">
        <v>46</v>
      </c>
      <c r="D619" s="501" t="s">
        <v>371</v>
      </c>
      <c r="E619" s="501" t="s">
        <v>372</v>
      </c>
      <c r="F619" s="502" t="s">
        <v>33</v>
      </c>
      <c r="G619" s="647"/>
      <c r="H619" s="616">
        <v>1895708</v>
      </c>
      <c r="I619" s="617">
        <v>1868678</v>
      </c>
      <c r="J619" s="617"/>
      <c r="K619" s="817">
        <f>I619+J619</f>
        <v>1868678</v>
      </c>
      <c r="L619" s="64">
        <v>1868678</v>
      </c>
      <c r="M619" s="64">
        <v>1868678</v>
      </c>
      <c r="N619" s="64">
        <v>927508.5</v>
      </c>
      <c r="O619" s="62">
        <f t="shared" si="196"/>
        <v>0.49634474211180313</v>
      </c>
    </row>
    <row r="620" spans="1:15" s="116" customFormat="1" ht="30" customHeight="1" x14ac:dyDescent="0.25">
      <c r="A620" s="287"/>
      <c r="B620" s="1025"/>
      <c r="C620" s="316"/>
      <c r="D620" s="833"/>
      <c r="E620" s="833"/>
      <c r="F620" s="834"/>
      <c r="G620" s="835" t="s">
        <v>373</v>
      </c>
      <c r="H620" s="836">
        <f>H622</f>
        <v>0</v>
      </c>
      <c r="I620" s="837">
        <f t="shared" ref="I620:N620" si="198">SUM(I621:I623)</f>
        <v>18803334</v>
      </c>
      <c r="J620" s="837">
        <f t="shared" si="198"/>
        <v>0</v>
      </c>
      <c r="K620" s="317">
        <f t="shared" si="198"/>
        <v>18803334</v>
      </c>
      <c r="L620" s="317">
        <f t="shared" si="198"/>
        <v>18803334</v>
      </c>
      <c r="M620" s="317">
        <f t="shared" si="198"/>
        <v>18803334</v>
      </c>
      <c r="N620" s="317">
        <f t="shared" si="198"/>
        <v>18803334</v>
      </c>
      <c r="O620" s="318">
        <f t="shared" si="196"/>
        <v>1</v>
      </c>
    </row>
    <row r="621" spans="1:15" s="9" customFormat="1" ht="12.75" hidden="1" customHeight="1" x14ac:dyDescent="0.25">
      <c r="A621" s="291"/>
      <c r="B621" s="1025"/>
      <c r="C621" s="152" t="s">
        <v>46</v>
      </c>
      <c r="D621" s="501" t="s">
        <v>350</v>
      </c>
      <c r="E621" s="501" t="s">
        <v>374</v>
      </c>
      <c r="F621" s="502" t="s">
        <v>26</v>
      </c>
      <c r="G621" s="647"/>
      <c r="H621" s="199"/>
      <c r="I621" s="200">
        <v>18803334</v>
      </c>
      <c r="J621" s="200"/>
      <c r="K621" s="817">
        <f>I621+J621</f>
        <v>18803334</v>
      </c>
      <c r="L621" s="64">
        <v>18803334</v>
      </c>
      <c r="M621" s="64">
        <v>18803334</v>
      </c>
      <c r="N621" s="64">
        <v>18803334</v>
      </c>
      <c r="O621" s="62">
        <f t="shared" si="196"/>
        <v>1</v>
      </c>
    </row>
    <row r="622" spans="1:15" s="9" customFormat="1" ht="12.75" hidden="1" customHeight="1" x14ac:dyDescent="0.25">
      <c r="A622" s="291"/>
      <c r="B622" s="1025"/>
      <c r="C622" s="994" t="s">
        <v>46</v>
      </c>
      <c r="D622" s="973" t="s">
        <v>350</v>
      </c>
      <c r="E622" s="973" t="s">
        <v>375</v>
      </c>
      <c r="F622" s="976" t="s">
        <v>33</v>
      </c>
      <c r="G622" s="647"/>
      <c r="H622" s="979"/>
      <c r="I622" s="982">
        <v>0</v>
      </c>
      <c r="J622" s="982"/>
      <c r="K622" s="1002">
        <f>I622+J622</f>
        <v>0</v>
      </c>
      <c r="L622" s="64"/>
      <c r="M622" s="64"/>
      <c r="N622" s="64"/>
      <c r="O622" s="62" t="e">
        <f t="shared" si="196"/>
        <v>#DIV/0!</v>
      </c>
    </row>
    <row r="623" spans="1:15" s="9" customFormat="1" ht="12.75" hidden="1" customHeight="1" x14ac:dyDescent="0.25">
      <c r="A623" s="291"/>
      <c r="B623" s="1025"/>
      <c r="C623" s="995"/>
      <c r="D623" s="992"/>
      <c r="E623" s="992"/>
      <c r="F623" s="993"/>
      <c r="G623" s="229" t="s">
        <v>12</v>
      </c>
      <c r="H623" s="989"/>
      <c r="I623" s="990"/>
      <c r="J623" s="990"/>
      <c r="K623" s="1003">
        <f>I623+J623</f>
        <v>0</v>
      </c>
      <c r="L623" s="64"/>
      <c r="M623" s="64"/>
      <c r="N623" s="64"/>
      <c r="O623" s="62" t="e">
        <f t="shared" si="196"/>
        <v>#DIV/0!</v>
      </c>
    </row>
    <row r="624" spans="1:15" s="116" customFormat="1" ht="30" customHeight="1" x14ac:dyDescent="0.25">
      <c r="A624" s="287"/>
      <c r="B624" s="1025"/>
      <c r="C624" s="316"/>
      <c r="D624" s="833"/>
      <c r="E624" s="833"/>
      <c r="F624" s="834"/>
      <c r="G624" s="835" t="s">
        <v>53</v>
      </c>
      <c r="H624" s="836">
        <f t="shared" ref="H624:N624" si="199">SUM(H625:H628)</f>
        <v>3000000</v>
      </c>
      <c r="I624" s="837">
        <f t="shared" si="199"/>
        <v>20771387</v>
      </c>
      <c r="J624" s="837">
        <f t="shared" si="199"/>
        <v>-196295.69</v>
      </c>
      <c r="K624" s="317">
        <f t="shared" si="199"/>
        <v>20575091.309999999</v>
      </c>
      <c r="L624" s="317">
        <f t="shared" si="199"/>
        <v>20771387</v>
      </c>
      <c r="M624" s="317">
        <f t="shared" si="199"/>
        <v>14241925</v>
      </c>
      <c r="N624" s="317">
        <f t="shared" si="199"/>
        <v>2056750</v>
      </c>
      <c r="O624" s="318">
        <f t="shared" si="196"/>
        <v>0.14441516859553746</v>
      </c>
    </row>
    <row r="625" spans="1:15" s="9" customFormat="1" ht="12.75" hidden="1" customHeight="1" x14ac:dyDescent="0.25">
      <c r="A625" s="291"/>
      <c r="B625" s="1025"/>
      <c r="C625" s="148"/>
      <c r="D625" s="501"/>
      <c r="E625" s="501"/>
      <c r="F625" s="502"/>
      <c r="G625" s="647"/>
      <c r="H625" s="199"/>
      <c r="I625" s="200"/>
      <c r="J625" s="200"/>
      <c r="K625" s="817">
        <f>I625+J625</f>
        <v>0</v>
      </c>
      <c r="L625" s="232"/>
      <c r="M625" s="232"/>
      <c r="N625" s="232"/>
      <c r="O625" s="62" t="e">
        <f t="shared" si="196"/>
        <v>#DIV/0!</v>
      </c>
    </row>
    <row r="626" spans="1:15" s="9" customFormat="1" ht="12.75" hidden="1" customHeight="1" x14ac:dyDescent="0.25">
      <c r="A626" s="291"/>
      <c r="B626" s="1025"/>
      <c r="C626" s="148" t="s">
        <v>46</v>
      </c>
      <c r="D626" s="501" t="s">
        <v>350</v>
      </c>
      <c r="E626" s="501" t="s">
        <v>376</v>
      </c>
      <c r="F626" s="502" t="s">
        <v>55</v>
      </c>
      <c r="G626" s="647"/>
      <c r="H626" s="199"/>
      <c r="I626" s="200">
        <v>18000000</v>
      </c>
      <c r="J626" s="200"/>
      <c r="K626" s="817">
        <f>I626+J626</f>
        <v>18000000</v>
      </c>
      <c r="L626" s="64">
        <v>18000000</v>
      </c>
      <c r="M626" s="232">
        <v>12035175</v>
      </c>
      <c r="N626" s="232">
        <v>0</v>
      </c>
      <c r="O626" s="62">
        <f t="shared" si="196"/>
        <v>0</v>
      </c>
    </row>
    <row r="627" spans="1:15" s="9" customFormat="1" ht="12.75" hidden="1" customHeight="1" x14ac:dyDescent="0.25">
      <c r="A627" s="291"/>
      <c r="B627" s="1025"/>
      <c r="C627" s="148" t="s">
        <v>153</v>
      </c>
      <c r="D627" s="501" t="s">
        <v>350</v>
      </c>
      <c r="E627" s="501" t="s">
        <v>376</v>
      </c>
      <c r="F627" s="502" t="s">
        <v>55</v>
      </c>
      <c r="G627" s="647"/>
      <c r="H627" s="199">
        <v>3000000</v>
      </c>
      <c r="I627" s="200">
        <v>2771387</v>
      </c>
      <c r="J627" s="200">
        <v>-196295.69</v>
      </c>
      <c r="K627" s="817">
        <f>I627+J627</f>
        <v>2575091.31</v>
      </c>
      <c r="L627" s="232">
        <v>2771387</v>
      </c>
      <c r="M627" s="232">
        <v>2206750</v>
      </c>
      <c r="N627" s="232">
        <v>2056750</v>
      </c>
      <c r="O627" s="62">
        <f t="shared" si="196"/>
        <v>0.93202673615044751</v>
      </c>
    </row>
    <row r="628" spans="1:15" s="9" customFormat="1" ht="12.75" hidden="1" customHeight="1" x14ac:dyDescent="0.25">
      <c r="A628" s="291"/>
      <c r="B628" s="1025"/>
      <c r="C628" s="537"/>
      <c r="D628" s="556"/>
      <c r="E628" s="556"/>
      <c r="F628" s="557"/>
      <c r="G628" s="838"/>
      <c r="H628" s="839"/>
      <c r="I628" s="840"/>
      <c r="J628" s="840"/>
      <c r="K628" s="827">
        <f>I628+J628</f>
        <v>0</v>
      </c>
      <c r="L628" s="319"/>
      <c r="M628" s="319"/>
      <c r="N628" s="319"/>
      <c r="O628" s="320" t="e">
        <f t="shared" si="196"/>
        <v>#DIV/0!</v>
      </c>
    </row>
    <row r="629" spans="1:15" s="110" customFormat="1" ht="15" customHeight="1" x14ac:dyDescent="0.25">
      <c r="A629" s="292"/>
      <c r="B629" s="1025"/>
      <c r="C629" s="313"/>
      <c r="D629" s="828"/>
      <c r="E629" s="828"/>
      <c r="F629" s="829"/>
      <c r="G629" s="830" t="s">
        <v>521</v>
      </c>
      <c r="H629" s="831">
        <f>H630</f>
        <v>20619142.75</v>
      </c>
      <c r="I629" s="832">
        <f t="shared" ref="I629:K629" si="200">I630</f>
        <v>20619142.75</v>
      </c>
      <c r="J629" s="832">
        <f t="shared" si="200"/>
        <v>0</v>
      </c>
      <c r="K629" s="314">
        <f t="shared" si="200"/>
        <v>20619142.75</v>
      </c>
      <c r="L629" s="314">
        <f>L630</f>
        <v>20619142.75</v>
      </c>
      <c r="M629" s="314">
        <f>M630</f>
        <v>20619142.75</v>
      </c>
      <c r="N629" s="314">
        <f>N630</f>
        <v>10569518.27</v>
      </c>
      <c r="O629" s="315">
        <f t="shared" si="196"/>
        <v>0.51260706607213335</v>
      </c>
    </row>
    <row r="630" spans="1:15" s="116" customFormat="1" ht="30" customHeight="1" thickBot="1" x14ac:dyDescent="0.3">
      <c r="A630" s="287"/>
      <c r="B630" s="1025"/>
      <c r="C630" s="316"/>
      <c r="D630" s="833"/>
      <c r="E630" s="833"/>
      <c r="F630" s="834"/>
      <c r="G630" s="841" t="s">
        <v>377</v>
      </c>
      <c r="H630" s="836">
        <f>SUM(H631:H633)</f>
        <v>20619142.75</v>
      </c>
      <c r="I630" s="837">
        <f t="shared" ref="I630:K630" si="201">SUM(I631:I633)</f>
        <v>20619142.75</v>
      </c>
      <c r="J630" s="837">
        <f t="shared" si="201"/>
        <v>0</v>
      </c>
      <c r="K630" s="317">
        <f t="shared" si="201"/>
        <v>20619142.75</v>
      </c>
      <c r="L630" s="317">
        <f>SUM(L631:L633)</f>
        <v>20619142.75</v>
      </c>
      <c r="M630" s="317">
        <f>SUM(M631:M633)</f>
        <v>20619142.75</v>
      </c>
      <c r="N630" s="317">
        <f>SUM(N631:N633)</f>
        <v>10569518.27</v>
      </c>
      <c r="O630" s="318">
        <f t="shared" si="196"/>
        <v>0.51260706607213335</v>
      </c>
    </row>
    <row r="631" spans="1:15" s="9" customFormat="1" ht="12.75" hidden="1" customHeight="1" x14ac:dyDescent="0.25">
      <c r="A631" s="291"/>
      <c r="B631" s="1025"/>
      <c r="C631" s="148" t="s">
        <v>153</v>
      </c>
      <c r="D631" s="501" t="s">
        <v>350</v>
      </c>
      <c r="E631" s="501" t="s">
        <v>510</v>
      </c>
      <c r="F631" s="502" t="s">
        <v>55</v>
      </c>
      <c r="G631" s="647"/>
      <c r="H631" s="979">
        <v>20619142.75</v>
      </c>
      <c r="I631" s="200">
        <v>20619142.75</v>
      </c>
      <c r="J631" s="200"/>
      <c r="K631" s="817">
        <f>I631+J631</f>
        <v>20619142.75</v>
      </c>
      <c r="L631" s="232">
        <v>206191.43</v>
      </c>
      <c r="M631" s="232">
        <v>206191.43000000002</v>
      </c>
      <c r="N631" s="232">
        <v>105695.18</v>
      </c>
      <c r="O631" s="62">
        <f t="shared" si="196"/>
        <v>0.51260704676232172</v>
      </c>
    </row>
    <row r="632" spans="1:15" s="9" customFormat="1" ht="12.75" hidden="1" customHeight="1" x14ac:dyDescent="0.25">
      <c r="A632" s="291"/>
      <c r="B632" s="1025"/>
      <c r="C632" s="148"/>
      <c r="D632" s="501"/>
      <c r="E632" s="501"/>
      <c r="F632" s="502"/>
      <c r="G632" s="229" t="s">
        <v>12</v>
      </c>
      <c r="H632" s="980"/>
      <c r="I632" s="200"/>
      <c r="J632" s="200"/>
      <c r="K632" s="817">
        <f>I632+J632</f>
        <v>0</v>
      </c>
      <c r="L632" s="64">
        <v>204351.32</v>
      </c>
      <c r="M632" s="232">
        <v>204351.32</v>
      </c>
      <c r="N632" s="232">
        <v>104731.89</v>
      </c>
      <c r="O632" s="62">
        <f t="shared" si="196"/>
        <v>0.51250899676106809</v>
      </c>
    </row>
    <row r="633" spans="1:15" s="9" customFormat="1" ht="12.75" hidden="1" customHeight="1" thickBot="1" x14ac:dyDescent="0.3">
      <c r="A633" s="321"/>
      <c r="B633" s="1025"/>
      <c r="C633" s="537"/>
      <c r="D633" s="556"/>
      <c r="E633" s="556"/>
      <c r="F633" s="557"/>
      <c r="G633" s="842" t="s">
        <v>14</v>
      </c>
      <c r="H633" s="981"/>
      <c r="I633" s="840"/>
      <c r="J633" s="840"/>
      <c r="K633" s="827">
        <f>I633+J633</f>
        <v>0</v>
      </c>
      <c r="L633" s="319">
        <v>20208600</v>
      </c>
      <c r="M633" s="319">
        <v>20208600</v>
      </c>
      <c r="N633" s="319">
        <v>10359091.199999999</v>
      </c>
      <c r="O633" s="320">
        <f t="shared" si="196"/>
        <v>0.51260805795552389</v>
      </c>
    </row>
    <row r="634" spans="1:15" s="322" customFormat="1" ht="30" customHeight="1" thickBot="1" x14ac:dyDescent="0.3">
      <c r="A634" s="460">
        <v>9</v>
      </c>
      <c r="B634" s="1004" t="s">
        <v>555</v>
      </c>
      <c r="C634" s="843"/>
      <c r="D634" s="844"/>
      <c r="E634" s="844"/>
      <c r="F634" s="845"/>
      <c r="G634" s="846" t="s">
        <v>378</v>
      </c>
      <c r="H634" s="847">
        <f t="shared" ref="H634:N634" si="202">H635</f>
        <v>50327682</v>
      </c>
      <c r="I634" s="848">
        <f t="shared" si="202"/>
        <v>56684653</v>
      </c>
      <c r="J634" s="848">
        <f t="shared" si="202"/>
        <v>266664.32000000001</v>
      </c>
      <c r="K634" s="849">
        <f t="shared" si="202"/>
        <v>56951317.32</v>
      </c>
      <c r="L634" s="849">
        <f t="shared" si="202"/>
        <v>56978470.840000004</v>
      </c>
      <c r="M634" s="849">
        <f t="shared" si="202"/>
        <v>57370660.32</v>
      </c>
      <c r="N634" s="849">
        <f t="shared" si="202"/>
        <v>35543294.690000005</v>
      </c>
      <c r="O634" s="850">
        <f t="shared" si="196"/>
        <v>0.61953783504927251</v>
      </c>
    </row>
    <row r="635" spans="1:15" s="110" customFormat="1" ht="45" customHeight="1" x14ac:dyDescent="0.25">
      <c r="A635" s="283"/>
      <c r="B635" s="1000"/>
      <c r="C635" s="851"/>
      <c r="D635" s="852"/>
      <c r="E635" s="852"/>
      <c r="F635" s="853"/>
      <c r="G635" s="854" t="s">
        <v>379</v>
      </c>
      <c r="H635" s="323">
        <f>H636+H638+H640+H642+H644+H646</f>
        <v>50327682</v>
      </c>
      <c r="I635" s="323">
        <f t="shared" ref="I635:N635" si="203">I636+I638+I640+I642+I644+I646</f>
        <v>56684653</v>
      </c>
      <c r="J635" s="323">
        <f t="shared" si="203"/>
        <v>266664.32000000001</v>
      </c>
      <c r="K635" s="323">
        <f t="shared" si="203"/>
        <v>56951317.32</v>
      </c>
      <c r="L635" s="323">
        <f t="shared" si="203"/>
        <v>56978470.840000004</v>
      </c>
      <c r="M635" s="323">
        <f t="shared" si="203"/>
        <v>57370660.32</v>
      </c>
      <c r="N635" s="323">
        <f t="shared" si="203"/>
        <v>35543294.690000005</v>
      </c>
      <c r="O635" s="324">
        <f t="shared" si="196"/>
        <v>0.61953783504927251</v>
      </c>
    </row>
    <row r="636" spans="1:15" s="116" customFormat="1" ht="29.25" customHeight="1" x14ac:dyDescent="0.25">
      <c r="A636" s="287"/>
      <c r="B636" s="1000"/>
      <c r="C636" s="855"/>
      <c r="D636" s="856"/>
      <c r="E636" s="856"/>
      <c r="F636" s="857"/>
      <c r="G636" s="858" t="s">
        <v>144</v>
      </c>
      <c r="H636" s="325">
        <f t="shared" ref="H636:N636" si="204">H637</f>
        <v>37158667.530000001</v>
      </c>
      <c r="I636" s="325">
        <f t="shared" si="204"/>
        <v>37174067.530000001</v>
      </c>
      <c r="J636" s="325">
        <f t="shared" si="204"/>
        <v>0</v>
      </c>
      <c r="K636" s="325">
        <f t="shared" si="204"/>
        <v>37174067.530000001</v>
      </c>
      <c r="L636" s="325">
        <f t="shared" si="204"/>
        <v>37158667.530000001</v>
      </c>
      <c r="M636" s="325">
        <f t="shared" si="204"/>
        <v>37032067.530000001</v>
      </c>
      <c r="N636" s="325">
        <f t="shared" si="204"/>
        <v>25238048.850000001</v>
      </c>
      <c r="O636" s="326">
        <f t="shared" si="196"/>
        <v>0.68151876288177637</v>
      </c>
    </row>
    <row r="637" spans="1:15" s="1" customFormat="1" ht="12.75" hidden="1" customHeight="1" x14ac:dyDescent="0.25">
      <c r="A637" s="291"/>
      <c r="B637" s="1000"/>
      <c r="C637" s="504" t="s">
        <v>153</v>
      </c>
      <c r="D637" s="501" t="s">
        <v>19</v>
      </c>
      <c r="E637" s="501" t="s">
        <v>380</v>
      </c>
      <c r="F637" s="502" t="s">
        <v>21</v>
      </c>
      <c r="G637" s="521"/>
      <c r="H637" s="149">
        <v>37158667.530000001</v>
      </c>
      <c r="I637" s="149">
        <v>37174067.530000001</v>
      </c>
      <c r="J637" s="149"/>
      <c r="K637" s="705">
        <f>I637+J637</f>
        <v>37174067.530000001</v>
      </c>
      <c r="L637" s="149">
        <v>37158667.530000001</v>
      </c>
      <c r="M637" s="149">
        <v>37032067.530000001</v>
      </c>
      <c r="N637" s="149">
        <v>25238048.850000001</v>
      </c>
      <c r="O637" s="257">
        <f t="shared" si="196"/>
        <v>0.68151876288177637</v>
      </c>
    </row>
    <row r="638" spans="1:15" s="116" customFormat="1" ht="29.25" customHeight="1" x14ac:dyDescent="0.25">
      <c r="A638" s="287"/>
      <c r="B638" s="1000"/>
      <c r="C638" s="855"/>
      <c r="D638" s="856"/>
      <c r="E638" s="856"/>
      <c r="F638" s="857"/>
      <c r="G638" s="858" t="s">
        <v>92</v>
      </c>
      <c r="H638" s="325">
        <f>H639</f>
        <v>13061332</v>
      </c>
      <c r="I638" s="325">
        <f t="shared" ref="I638:N638" si="205">I639</f>
        <v>13570903</v>
      </c>
      <c r="J638" s="325">
        <f t="shared" si="205"/>
        <v>266664.32000000001</v>
      </c>
      <c r="K638" s="325">
        <f t="shared" si="205"/>
        <v>13837567.32</v>
      </c>
      <c r="L638" s="325">
        <f t="shared" si="205"/>
        <v>13469718</v>
      </c>
      <c r="M638" s="325">
        <f t="shared" si="205"/>
        <v>14256910.32</v>
      </c>
      <c r="N638" s="325">
        <f t="shared" si="205"/>
        <v>9761878.9199999999</v>
      </c>
      <c r="O638" s="326">
        <f t="shared" si="196"/>
        <v>0.68471209405769762</v>
      </c>
    </row>
    <row r="639" spans="1:15" s="1" customFormat="1" ht="12.75" hidden="1" customHeight="1" x14ac:dyDescent="0.25">
      <c r="A639" s="291"/>
      <c r="B639" s="1000"/>
      <c r="C639" s="504" t="s">
        <v>153</v>
      </c>
      <c r="D639" s="501" t="s">
        <v>19</v>
      </c>
      <c r="E639" s="501" t="s">
        <v>383</v>
      </c>
      <c r="F639" s="502" t="s">
        <v>21</v>
      </c>
      <c r="G639" s="507"/>
      <c r="H639" s="149">
        <v>13061332</v>
      </c>
      <c r="I639" s="149">
        <v>13570903</v>
      </c>
      <c r="J639" s="149">
        <v>266664.32000000001</v>
      </c>
      <c r="K639" s="705">
        <f>I639+J639</f>
        <v>13837567.32</v>
      </c>
      <c r="L639" s="149">
        <v>13469718</v>
      </c>
      <c r="M639" s="149">
        <v>14256910.32</v>
      </c>
      <c r="N639" s="149">
        <v>9761878.9199999999</v>
      </c>
      <c r="O639" s="257">
        <f>N639/M639</f>
        <v>0.68471209405769762</v>
      </c>
    </row>
    <row r="640" spans="1:15" s="116" customFormat="1" ht="29.25" customHeight="1" x14ac:dyDescent="0.25">
      <c r="A640" s="287"/>
      <c r="B640" s="1000"/>
      <c r="C640" s="859"/>
      <c r="D640" s="860"/>
      <c r="E640" s="860"/>
      <c r="F640" s="861"/>
      <c r="G640" s="862" t="s">
        <v>125</v>
      </c>
      <c r="H640" s="327">
        <f>H641</f>
        <v>30000</v>
      </c>
      <c r="I640" s="327">
        <f t="shared" ref="I640:N640" si="206">I641</f>
        <v>30000</v>
      </c>
      <c r="J640" s="327">
        <f t="shared" si="206"/>
        <v>0</v>
      </c>
      <c r="K640" s="327">
        <f t="shared" si="206"/>
        <v>30000</v>
      </c>
      <c r="L640" s="327">
        <f t="shared" si="206"/>
        <v>30000</v>
      </c>
      <c r="M640" s="327">
        <f t="shared" si="206"/>
        <v>30000</v>
      </c>
      <c r="N640" s="327">
        <f t="shared" si="206"/>
        <v>10000</v>
      </c>
      <c r="O640" s="328">
        <f t="shared" si="196"/>
        <v>0.33333333333333331</v>
      </c>
    </row>
    <row r="641" spans="1:15" s="1" customFormat="1" ht="12.75" hidden="1" customHeight="1" x14ac:dyDescent="0.25">
      <c r="A641" s="291"/>
      <c r="B641" s="1000"/>
      <c r="C641" s="504" t="s">
        <v>153</v>
      </c>
      <c r="D641" s="501" t="s">
        <v>94</v>
      </c>
      <c r="E641" s="501" t="s">
        <v>381</v>
      </c>
      <c r="F641" s="502" t="s">
        <v>33</v>
      </c>
      <c r="G641" s="507"/>
      <c r="H641" s="149">
        <v>30000</v>
      </c>
      <c r="I641" s="149">
        <v>30000</v>
      </c>
      <c r="J641" s="149"/>
      <c r="K641" s="705">
        <f>I641+J641</f>
        <v>30000</v>
      </c>
      <c r="L641" s="149">
        <v>30000</v>
      </c>
      <c r="M641" s="149">
        <v>30000</v>
      </c>
      <c r="N641" s="149">
        <v>10000</v>
      </c>
      <c r="O641" s="257">
        <f>N641/M641</f>
        <v>0.33333333333333331</v>
      </c>
    </row>
    <row r="642" spans="1:15" s="116" customFormat="1" ht="29.25" customHeight="1" x14ac:dyDescent="0.25">
      <c r="A642" s="287"/>
      <c r="B642" s="1000"/>
      <c r="C642" s="855"/>
      <c r="D642" s="856"/>
      <c r="E642" s="856"/>
      <c r="F642" s="857"/>
      <c r="G642" s="858" t="s">
        <v>382</v>
      </c>
      <c r="H642" s="325">
        <f t="shared" ref="H642:N642" si="207">H643</f>
        <v>77682.47</v>
      </c>
      <c r="I642" s="325">
        <f t="shared" si="207"/>
        <v>77682.47</v>
      </c>
      <c r="J642" s="325">
        <f t="shared" si="207"/>
        <v>0</v>
      </c>
      <c r="K642" s="325">
        <f t="shared" si="207"/>
        <v>77682.47</v>
      </c>
      <c r="L642" s="325">
        <f t="shared" si="207"/>
        <v>77682.47</v>
      </c>
      <c r="M642" s="325">
        <f t="shared" si="207"/>
        <v>77682.47</v>
      </c>
      <c r="N642" s="325">
        <f t="shared" si="207"/>
        <v>75366.92</v>
      </c>
      <c r="O642" s="326">
        <f t="shared" ref="O642" si="208">N642/M642</f>
        <v>0.97019211670277727</v>
      </c>
    </row>
    <row r="643" spans="1:15" s="1" customFormat="1" ht="12.75" hidden="1" customHeight="1" x14ac:dyDescent="0.25">
      <c r="A643" s="291"/>
      <c r="B643" s="1000"/>
      <c r="C643" s="504" t="s">
        <v>153</v>
      </c>
      <c r="D643" s="501" t="s">
        <v>24</v>
      </c>
      <c r="E643" s="501" t="s">
        <v>384</v>
      </c>
      <c r="F643" s="502" t="s">
        <v>33</v>
      </c>
      <c r="G643" s="507"/>
      <c r="H643" s="149">
        <v>77682.47</v>
      </c>
      <c r="I643" s="149">
        <v>77682.47</v>
      </c>
      <c r="J643" s="149"/>
      <c r="K643" s="705">
        <f>I643+J643</f>
        <v>77682.47</v>
      </c>
      <c r="L643" s="149">
        <v>77682.47</v>
      </c>
      <c r="M643" s="149">
        <v>77682.47</v>
      </c>
      <c r="N643" s="149">
        <v>75366.92</v>
      </c>
      <c r="O643" s="257">
        <f t="shared" si="196"/>
        <v>0.97019211670277727</v>
      </c>
    </row>
    <row r="644" spans="1:15" s="183" customFormat="1" x14ac:dyDescent="0.25">
      <c r="A644" s="329"/>
      <c r="B644" s="1000"/>
      <c r="C644" s="859"/>
      <c r="D644" s="860"/>
      <c r="E644" s="860"/>
      <c r="F644" s="861"/>
      <c r="G644" s="862" t="s">
        <v>385</v>
      </c>
      <c r="H644" s="327">
        <f t="shared" ref="H644:N644" si="209">SUM(H645:H645)</f>
        <v>0</v>
      </c>
      <c r="I644" s="327">
        <f t="shared" si="209"/>
        <v>292000</v>
      </c>
      <c r="J644" s="327">
        <f t="shared" si="209"/>
        <v>0</v>
      </c>
      <c r="K644" s="327">
        <f t="shared" si="209"/>
        <v>292000</v>
      </c>
      <c r="L644" s="327">
        <f t="shared" si="209"/>
        <v>702402.84</v>
      </c>
      <c r="M644" s="327">
        <f t="shared" si="209"/>
        <v>434000</v>
      </c>
      <c r="N644" s="327">
        <f t="shared" si="209"/>
        <v>238000</v>
      </c>
      <c r="O644" s="328">
        <f>N644/M644</f>
        <v>0.54838709677419351</v>
      </c>
    </row>
    <row r="645" spans="1:15" s="1" customFormat="1" ht="12.75" hidden="1" customHeight="1" x14ac:dyDescent="0.25">
      <c r="A645" s="291"/>
      <c r="B645" s="1000"/>
      <c r="C645" s="504" t="s">
        <v>153</v>
      </c>
      <c r="D645" s="501" t="s">
        <v>24</v>
      </c>
      <c r="E645" s="501" t="s">
        <v>386</v>
      </c>
      <c r="F645" s="502" t="s">
        <v>387</v>
      </c>
      <c r="G645" s="507"/>
      <c r="H645" s="149"/>
      <c r="I645" s="149">
        <v>292000</v>
      </c>
      <c r="J645" s="149"/>
      <c r="K645" s="705">
        <f>I645+J645</f>
        <v>292000</v>
      </c>
      <c r="L645" s="149">
        <v>702402.84</v>
      </c>
      <c r="M645" s="149">
        <v>434000</v>
      </c>
      <c r="N645" s="149">
        <v>238000</v>
      </c>
      <c r="O645" s="257">
        <f>N645/M645</f>
        <v>0.54838709677419351</v>
      </c>
    </row>
    <row r="646" spans="1:15" s="116" customFormat="1" ht="15" customHeight="1" thickBot="1" x14ac:dyDescent="0.3">
      <c r="A646" s="287"/>
      <c r="B646" s="1000"/>
      <c r="C646" s="859"/>
      <c r="D646" s="860"/>
      <c r="E646" s="860"/>
      <c r="F646" s="861"/>
      <c r="G646" s="862" t="s">
        <v>388</v>
      </c>
      <c r="H646" s="327">
        <f t="shared" ref="H646:N646" si="210">SUM(H647:H647)</f>
        <v>0</v>
      </c>
      <c r="I646" s="327">
        <f t="shared" si="210"/>
        <v>5540000</v>
      </c>
      <c r="J646" s="327">
        <f t="shared" si="210"/>
        <v>0</v>
      </c>
      <c r="K646" s="327">
        <f t="shared" si="210"/>
        <v>5540000</v>
      </c>
      <c r="L646" s="327">
        <f t="shared" si="210"/>
        <v>5540000</v>
      </c>
      <c r="M646" s="327">
        <f t="shared" si="210"/>
        <v>5540000</v>
      </c>
      <c r="N646" s="327">
        <f t="shared" si="210"/>
        <v>220000</v>
      </c>
      <c r="O646" s="328">
        <f>N646/M646</f>
        <v>3.9711191335740074E-2</v>
      </c>
    </row>
    <row r="647" spans="1:15" s="1" customFormat="1" ht="12.75" hidden="1" customHeight="1" thickBot="1" x14ac:dyDescent="0.3">
      <c r="A647" s="321"/>
      <c r="B647" s="1000"/>
      <c r="C647" s="504" t="s">
        <v>153</v>
      </c>
      <c r="D647" s="501" t="s">
        <v>19</v>
      </c>
      <c r="E647" s="501" t="s">
        <v>389</v>
      </c>
      <c r="F647" s="502" t="s">
        <v>33</v>
      </c>
      <c r="G647" s="507"/>
      <c r="H647" s="149"/>
      <c r="I647" s="149">
        <v>5540000</v>
      </c>
      <c r="J647" s="149"/>
      <c r="K647" s="705">
        <f>I647+J647</f>
        <v>5540000</v>
      </c>
      <c r="L647" s="149">
        <v>5540000</v>
      </c>
      <c r="M647" s="149">
        <v>5540000</v>
      </c>
      <c r="N647" s="149">
        <v>220000</v>
      </c>
      <c r="O647" s="257">
        <f>N647/M647</f>
        <v>3.9711191335740074E-2</v>
      </c>
    </row>
    <row r="648" spans="1:15" s="330" customFormat="1" ht="30.75" customHeight="1" thickBot="1" x14ac:dyDescent="0.3">
      <c r="A648" s="460">
        <v>10</v>
      </c>
      <c r="B648" s="1005" t="s">
        <v>542</v>
      </c>
      <c r="C648" s="863"/>
      <c r="D648" s="864"/>
      <c r="E648" s="864"/>
      <c r="F648" s="865"/>
      <c r="G648" s="866" t="s">
        <v>390</v>
      </c>
      <c r="H648" s="867">
        <f>H653</f>
        <v>149935010.96000001</v>
      </c>
      <c r="I648" s="868">
        <f>I653</f>
        <v>152481703.88</v>
      </c>
      <c r="J648" s="868">
        <f>J653</f>
        <v>0</v>
      </c>
      <c r="K648" s="869">
        <f>K653+K656</f>
        <v>152481703.88</v>
      </c>
      <c r="L648" s="869">
        <f>L653+L656</f>
        <v>152548839.88</v>
      </c>
      <c r="M648" s="869">
        <f>M653+M656</f>
        <v>152548839.88</v>
      </c>
      <c r="N648" s="869">
        <f>N653+N656</f>
        <v>114095408.59999999</v>
      </c>
      <c r="O648" s="870">
        <f t="shared" ref="O648:O713" si="211">N648/M648</f>
        <v>0.74792708151534448</v>
      </c>
    </row>
    <row r="649" spans="1:15" s="30" customFormat="1" ht="12.75" hidden="1" customHeight="1" x14ac:dyDescent="0.25">
      <c r="A649" s="302"/>
      <c r="B649" s="1006"/>
      <c r="C649" s="136"/>
      <c r="D649" s="93"/>
      <c r="E649" s="93"/>
      <c r="F649" s="94"/>
      <c r="G649" s="25" t="s">
        <v>11</v>
      </c>
      <c r="H649" s="27"/>
      <c r="I649" s="27"/>
      <c r="J649" s="27"/>
      <c r="K649" s="457"/>
      <c r="L649" s="28">
        <f>L655+L658</f>
        <v>5241550.1100000003</v>
      </c>
      <c r="M649" s="28">
        <f t="shared" ref="M649:N649" si="212">M655+M658</f>
        <v>7855379.0300000003</v>
      </c>
      <c r="N649" s="28">
        <f t="shared" si="212"/>
        <v>3789533.75</v>
      </c>
      <c r="O649" s="29">
        <f t="shared" si="211"/>
        <v>0.4824125908536841</v>
      </c>
    </row>
    <row r="650" spans="1:15" s="30" customFormat="1" ht="12.75" hidden="1" customHeight="1" x14ac:dyDescent="0.25">
      <c r="A650" s="302"/>
      <c r="B650" s="1006"/>
      <c r="C650" s="31"/>
      <c r="D650" s="32"/>
      <c r="E650" s="32"/>
      <c r="F650" s="33"/>
      <c r="G650" s="34" t="s">
        <v>12</v>
      </c>
      <c r="H650" s="36"/>
      <c r="I650" s="36"/>
      <c r="J650" s="36"/>
      <c r="K650" s="458"/>
      <c r="L650" s="37">
        <f t="shared" ref="L650:N652" si="213">L659</f>
        <v>1446935.01</v>
      </c>
      <c r="M650" s="37">
        <f t="shared" si="213"/>
        <v>1446935.01</v>
      </c>
      <c r="N650" s="37">
        <f t="shared" si="213"/>
        <v>1103059.3600000001</v>
      </c>
      <c r="O650" s="38">
        <f t="shared" si="211"/>
        <v>0.76234202115269856</v>
      </c>
    </row>
    <row r="651" spans="1:15" s="30" customFormat="1" ht="12.75" hidden="1" customHeight="1" x14ac:dyDescent="0.25">
      <c r="A651" s="302"/>
      <c r="B651" s="1006"/>
      <c r="C651" s="31"/>
      <c r="D651" s="32"/>
      <c r="E651" s="32"/>
      <c r="F651" s="33"/>
      <c r="G651" s="34" t="s">
        <v>14</v>
      </c>
      <c r="H651" s="36"/>
      <c r="I651" s="36"/>
      <c r="J651" s="36"/>
      <c r="K651" s="458"/>
      <c r="L651" s="37">
        <f>L660</f>
        <v>143246525.84</v>
      </c>
      <c r="M651" s="37">
        <f t="shared" si="213"/>
        <v>143246525.84</v>
      </c>
      <c r="N651" s="37">
        <f t="shared" si="213"/>
        <v>109202815.48999999</v>
      </c>
      <c r="O651" s="38">
        <f t="shared" si="211"/>
        <v>0.762341807940073</v>
      </c>
    </row>
    <row r="652" spans="1:15" s="30" customFormat="1" ht="12.75" hidden="1" customHeight="1" thickBot="1" x14ac:dyDescent="0.3">
      <c r="A652" s="302"/>
      <c r="B652" s="1006"/>
      <c r="C652" s="137"/>
      <c r="D652" s="100"/>
      <c r="E652" s="100"/>
      <c r="F652" s="101"/>
      <c r="G652" s="102" t="s">
        <v>15</v>
      </c>
      <c r="H652" s="104"/>
      <c r="I652" s="104"/>
      <c r="J652" s="104"/>
      <c r="K652" s="459"/>
      <c r="L652" s="105">
        <f>L661</f>
        <v>2613828.92</v>
      </c>
      <c r="M652" s="105">
        <f t="shared" si="213"/>
        <v>0</v>
      </c>
      <c r="N652" s="105">
        <f t="shared" si="213"/>
        <v>0</v>
      </c>
      <c r="O652" s="106"/>
    </row>
    <row r="653" spans="1:15" s="339" customFormat="1" ht="30" customHeight="1" x14ac:dyDescent="0.25">
      <c r="A653" s="331"/>
      <c r="B653" s="1006"/>
      <c r="C653" s="332"/>
      <c r="D653" s="333"/>
      <c r="E653" s="333"/>
      <c r="F653" s="334"/>
      <c r="G653" s="335" t="s">
        <v>391</v>
      </c>
      <c r="H653" s="336">
        <f>H654+H657+H662</f>
        <v>149935010.96000001</v>
      </c>
      <c r="I653" s="336">
        <f>I654+I657+I662</f>
        <v>152481703.88</v>
      </c>
      <c r="J653" s="336">
        <f>J654+J657+J662</f>
        <v>0</v>
      </c>
      <c r="K653" s="337">
        <f t="shared" ref="K653:N654" si="214">K654</f>
        <v>3780000</v>
      </c>
      <c r="L653" s="337">
        <f t="shared" si="214"/>
        <v>3780000</v>
      </c>
      <c r="M653" s="337">
        <f t="shared" si="214"/>
        <v>3780000</v>
      </c>
      <c r="N653" s="337">
        <f t="shared" si="214"/>
        <v>1302700.28</v>
      </c>
      <c r="O653" s="338">
        <f t="shared" si="211"/>
        <v>0.34462970370370372</v>
      </c>
    </row>
    <row r="654" spans="1:15" s="116" customFormat="1" ht="15" customHeight="1" x14ac:dyDescent="0.25">
      <c r="A654" s="287"/>
      <c r="B654" s="1006"/>
      <c r="C654" s="340"/>
      <c r="D654" s="871"/>
      <c r="E654" s="871"/>
      <c r="F654" s="872"/>
      <c r="G654" s="873" t="s">
        <v>392</v>
      </c>
      <c r="H654" s="874">
        <f>H655</f>
        <v>3780000</v>
      </c>
      <c r="I654" s="874">
        <f>I655</f>
        <v>3780000</v>
      </c>
      <c r="J654" s="874">
        <f>J655</f>
        <v>0</v>
      </c>
      <c r="K654" s="341">
        <f t="shared" si="214"/>
        <v>3780000</v>
      </c>
      <c r="L654" s="341">
        <f t="shared" si="214"/>
        <v>3780000</v>
      </c>
      <c r="M654" s="341">
        <f t="shared" si="214"/>
        <v>3780000</v>
      </c>
      <c r="N654" s="341">
        <f t="shared" si="214"/>
        <v>1302700.28</v>
      </c>
      <c r="O654" s="342">
        <f t="shared" si="211"/>
        <v>0.34462970370370372</v>
      </c>
    </row>
    <row r="655" spans="1:15" s="1" customFormat="1" ht="12.75" hidden="1" customHeight="1" x14ac:dyDescent="0.25">
      <c r="A655" s="291"/>
      <c r="B655" s="1006"/>
      <c r="C655" s="542" t="s">
        <v>46</v>
      </c>
      <c r="D655" s="561" t="s">
        <v>134</v>
      </c>
      <c r="E655" s="561" t="s">
        <v>393</v>
      </c>
      <c r="F655" s="562" t="s">
        <v>33</v>
      </c>
      <c r="G655" s="522"/>
      <c r="H655" s="495">
        <v>3780000</v>
      </c>
      <c r="I655" s="495">
        <v>3780000</v>
      </c>
      <c r="J655" s="495"/>
      <c r="K655" s="554">
        <f>I655+J655</f>
        <v>3780000</v>
      </c>
      <c r="L655" s="546">
        <v>3780000</v>
      </c>
      <c r="M655" s="546">
        <v>3780000</v>
      </c>
      <c r="N655" s="546">
        <v>1302700.28</v>
      </c>
      <c r="O655" s="343">
        <f t="shared" si="211"/>
        <v>0.34462970370370372</v>
      </c>
    </row>
    <row r="656" spans="1:15" s="339" customFormat="1" ht="30" customHeight="1" x14ac:dyDescent="0.25">
      <c r="A656" s="331"/>
      <c r="B656" s="1006"/>
      <c r="C656" s="344"/>
      <c r="D656" s="345"/>
      <c r="E656" s="345"/>
      <c r="F656" s="346"/>
      <c r="G656" s="347" t="s">
        <v>522</v>
      </c>
      <c r="H656" s="348">
        <f>H657</f>
        <v>146155010.96000001</v>
      </c>
      <c r="I656" s="349">
        <f t="shared" ref="I656:N656" si="215">I657</f>
        <v>148701703.88</v>
      </c>
      <c r="J656" s="349">
        <f t="shared" si="215"/>
        <v>0</v>
      </c>
      <c r="K656" s="350">
        <f t="shared" si="215"/>
        <v>148701703.88</v>
      </c>
      <c r="L656" s="350">
        <f t="shared" si="215"/>
        <v>148768839.88</v>
      </c>
      <c r="M656" s="350">
        <f t="shared" si="215"/>
        <v>148768839.88</v>
      </c>
      <c r="N656" s="350">
        <f t="shared" si="215"/>
        <v>112792708.31999999</v>
      </c>
      <c r="O656" s="351">
        <f t="shared" si="211"/>
        <v>0.75817428173118051</v>
      </c>
    </row>
    <row r="657" spans="1:15" s="116" customFormat="1" ht="15" customHeight="1" thickBot="1" x14ac:dyDescent="0.3">
      <c r="A657" s="287"/>
      <c r="B657" s="1006"/>
      <c r="C657" s="340"/>
      <c r="D657" s="871"/>
      <c r="E657" s="871"/>
      <c r="F657" s="872"/>
      <c r="G657" s="873" t="s">
        <v>394</v>
      </c>
      <c r="H657" s="874">
        <f>H658</f>
        <v>146155010.96000001</v>
      </c>
      <c r="I657" s="874">
        <f>I658</f>
        <v>148701703.88</v>
      </c>
      <c r="J657" s="874">
        <f>J658</f>
        <v>0</v>
      </c>
      <c r="K657" s="341">
        <f>K658</f>
        <v>148701703.88</v>
      </c>
      <c r="L657" s="341">
        <f>SUM(L658:L661)</f>
        <v>148768839.88</v>
      </c>
      <c r="M657" s="341">
        <f>SUM(M658:M661)</f>
        <v>148768839.88</v>
      </c>
      <c r="N657" s="341">
        <f>SUM(N658:N661)</f>
        <v>112792708.31999999</v>
      </c>
      <c r="O657" s="342">
        <f t="shared" si="211"/>
        <v>0.75817428173118051</v>
      </c>
    </row>
    <row r="658" spans="1:15" s="1" customFormat="1" ht="12.75" hidden="1" customHeight="1" x14ac:dyDescent="0.25">
      <c r="A658" s="291"/>
      <c r="B658" s="1006"/>
      <c r="C658" s="1008" t="s">
        <v>46</v>
      </c>
      <c r="D658" s="1011" t="s">
        <v>134</v>
      </c>
      <c r="E658" s="1011" t="s">
        <v>395</v>
      </c>
      <c r="F658" s="1014" t="s">
        <v>33</v>
      </c>
      <c r="G658" s="203"/>
      <c r="H658" s="979">
        <v>146155010.96000001</v>
      </c>
      <c r="I658" s="982">
        <v>148701703.88</v>
      </c>
      <c r="J658" s="982"/>
      <c r="K658" s="1017">
        <f>I658+J658</f>
        <v>148701703.88</v>
      </c>
      <c r="L658" s="64">
        <v>1461550.11</v>
      </c>
      <c r="M658" s="119">
        <v>4075379.0300000003</v>
      </c>
      <c r="N658" s="119">
        <v>2486833.4700000002</v>
      </c>
      <c r="O658" s="118">
        <f t="shared" si="211"/>
        <v>0.61020912452405685</v>
      </c>
    </row>
    <row r="659" spans="1:15" s="1" customFormat="1" ht="12.75" hidden="1" customHeight="1" x14ac:dyDescent="0.25">
      <c r="A659" s="291"/>
      <c r="B659" s="1006"/>
      <c r="C659" s="1009"/>
      <c r="D659" s="1012"/>
      <c r="E659" s="1012"/>
      <c r="F659" s="1015"/>
      <c r="G659" s="203" t="s">
        <v>12</v>
      </c>
      <c r="H659" s="980"/>
      <c r="I659" s="983">
        <v>0</v>
      </c>
      <c r="J659" s="983"/>
      <c r="K659" s="1018">
        <f>I659+J659</f>
        <v>0</v>
      </c>
      <c r="L659" s="64">
        <v>1446935.01</v>
      </c>
      <c r="M659" s="120">
        <v>1446935.01</v>
      </c>
      <c r="N659" s="120">
        <v>1103059.3600000001</v>
      </c>
      <c r="O659" s="121">
        <f t="shared" si="211"/>
        <v>0.76234202115269856</v>
      </c>
    </row>
    <row r="660" spans="1:15" s="1" customFormat="1" ht="12.75" hidden="1" customHeight="1" x14ac:dyDescent="0.25">
      <c r="A660" s="291"/>
      <c r="B660" s="1006"/>
      <c r="C660" s="1009"/>
      <c r="D660" s="1012"/>
      <c r="E660" s="1012"/>
      <c r="F660" s="1015"/>
      <c r="G660" s="203" t="s">
        <v>14</v>
      </c>
      <c r="H660" s="980"/>
      <c r="I660" s="983"/>
      <c r="J660" s="983"/>
      <c r="K660" s="1018"/>
      <c r="L660" s="64">
        <v>143246525.84</v>
      </c>
      <c r="M660" s="120">
        <v>143246525.84</v>
      </c>
      <c r="N660" s="120">
        <v>109202815.48999999</v>
      </c>
      <c r="O660" s="121">
        <f t="shared" si="211"/>
        <v>0.762341807940073</v>
      </c>
    </row>
    <row r="661" spans="1:15" s="1" customFormat="1" ht="12.75" hidden="1" customHeight="1" x14ac:dyDescent="0.25">
      <c r="A661" s="291"/>
      <c r="B661" s="1006"/>
      <c r="C661" s="1010"/>
      <c r="D661" s="1013"/>
      <c r="E661" s="1013"/>
      <c r="F661" s="1016"/>
      <c r="G661" s="203" t="s">
        <v>15</v>
      </c>
      <c r="H661" s="989"/>
      <c r="I661" s="990">
        <v>0</v>
      </c>
      <c r="J661" s="990"/>
      <c r="K661" s="1019">
        <f>I661+J661</f>
        <v>0</v>
      </c>
      <c r="L661" s="64">
        <v>2613828.92</v>
      </c>
      <c r="M661" s="120"/>
      <c r="N661" s="120"/>
      <c r="O661" s="121" t="e">
        <f t="shared" si="211"/>
        <v>#DIV/0!</v>
      </c>
    </row>
    <row r="662" spans="1:15" s="116" customFormat="1" ht="55.5" hidden="1" customHeight="1" x14ac:dyDescent="0.25">
      <c r="A662" s="287"/>
      <c r="B662" s="1006"/>
      <c r="C662" s="340"/>
      <c r="D662" s="608"/>
      <c r="E662" s="608"/>
      <c r="F662" s="609"/>
      <c r="G662" s="610" t="s">
        <v>396</v>
      </c>
      <c r="H662" s="611">
        <f>H663</f>
        <v>0</v>
      </c>
      <c r="I662" s="611">
        <v>0</v>
      </c>
      <c r="J662" s="611">
        <f>J663</f>
        <v>0</v>
      </c>
      <c r="K662" s="612">
        <f>K663</f>
        <v>0</v>
      </c>
      <c r="L662" s="612">
        <f>L663</f>
        <v>0</v>
      </c>
      <c r="M662" s="612">
        <f>M663</f>
        <v>0</v>
      </c>
      <c r="N662" s="612">
        <f>N663</f>
        <v>0</v>
      </c>
      <c r="O662" s="613" t="e">
        <f t="shared" si="211"/>
        <v>#DIV/0!</v>
      </c>
    </row>
    <row r="663" spans="1:15" s="1" customFormat="1" ht="12.75" hidden="1" customHeight="1" thickBot="1" x14ac:dyDescent="0.3">
      <c r="A663" s="321"/>
      <c r="B663" s="1007"/>
      <c r="C663" s="88" t="s">
        <v>46</v>
      </c>
      <c r="D663" s="496" t="s">
        <v>134</v>
      </c>
      <c r="E663" s="496" t="s">
        <v>397</v>
      </c>
      <c r="F663" s="497" t="s">
        <v>33</v>
      </c>
      <c r="G663" s="523"/>
      <c r="H663" s="498"/>
      <c r="I663" s="498"/>
      <c r="J663" s="498"/>
      <c r="K663" s="875">
        <f>I663+J663</f>
        <v>0</v>
      </c>
      <c r="L663" s="89"/>
      <c r="M663" s="89"/>
      <c r="N663" s="89"/>
      <c r="O663" s="352" t="e">
        <f t="shared" si="211"/>
        <v>#DIV/0!</v>
      </c>
    </row>
    <row r="664" spans="1:15" s="135" customFormat="1" ht="30" customHeight="1" thickBot="1" x14ac:dyDescent="0.3">
      <c r="A664" s="461">
        <v>11</v>
      </c>
      <c r="B664" s="996" t="s">
        <v>557</v>
      </c>
      <c r="C664" s="946"/>
      <c r="D664" s="947"/>
      <c r="E664" s="947"/>
      <c r="F664" s="948"/>
      <c r="G664" s="949" t="s">
        <v>398</v>
      </c>
      <c r="H664" s="950">
        <f t="shared" ref="H664:N664" si="216">H669+H676+H683+H690+H698+H701</f>
        <v>133829938.2</v>
      </c>
      <c r="I664" s="951">
        <f t="shared" si="216"/>
        <v>133946190.88</v>
      </c>
      <c r="J664" s="951">
        <f t="shared" si="216"/>
        <v>0</v>
      </c>
      <c r="K664" s="952">
        <f t="shared" si="216"/>
        <v>133946190.88</v>
      </c>
      <c r="L664" s="952">
        <f t="shared" si="216"/>
        <v>133946190.88</v>
      </c>
      <c r="M664" s="952">
        <f t="shared" si="216"/>
        <v>133946190.88</v>
      </c>
      <c r="N664" s="952">
        <f t="shared" si="216"/>
        <v>78926096.900000006</v>
      </c>
      <c r="O664" s="953">
        <f t="shared" si="211"/>
        <v>0.58923733763141117</v>
      </c>
    </row>
    <row r="665" spans="1:15" s="30" customFormat="1" ht="12.75" hidden="1" customHeight="1" x14ac:dyDescent="0.25">
      <c r="A665" s="302"/>
      <c r="B665" s="997"/>
      <c r="C665" s="136"/>
      <c r="D665" s="93"/>
      <c r="E665" s="93"/>
      <c r="F665" s="94"/>
      <c r="G665" s="25" t="s">
        <v>11</v>
      </c>
      <c r="H665" s="26"/>
      <c r="I665" s="27"/>
      <c r="J665" s="27"/>
      <c r="K665" s="454"/>
      <c r="L665" s="28">
        <f>L671+L672+L673+L675+L678+L680+L682+L685+L687+L689+L700</f>
        <v>18495772</v>
      </c>
      <c r="M665" s="28">
        <f>M671+M672+M673+M675+M678+M680+M682+M685+M687+M689+M700</f>
        <v>18495772</v>
      </c>
      <c r="N665" s="28">
        <f>N671+N672+N673+N675+N678+N680+N682+N685+N687+N689+N700</f>
        <v>10922445.199999999</v>
      </c>
      <c r="O665" s="29">
        <f t="shared" si="211"/>
        <v>0.59053740498098695</v>
      </c>
    </row>
    <row r="666" spans="1:15" s="30" customFormat="1" ht="12.75" hidden="1" customHeight="1" x14ac:dyDescent="0.25">
      <c r="A666" s="302"/>
      <c r="B666" s="997"/>
      <c r="C666" s="31"/>
      <c r="D666" s="32"/>
      <c r="E666" s="32"/>
      <c r="F666" s="33"/>
      <c r="G666" s="34" t="s">
        <v>12</v>
      </c>
      <c r="H666" s="35"/>
      <c r="I666" s="36"/>
      <c r="J666" s="36"/>
      <c r="K666" s="455"/>
      <c r="L666" s="37">
        <f>L692+L695+L696+L697</f>
        <v>113915308</v>
      </c>
      <c r="M666" s="37">
        <f>M692+M695+M696+M697</f>
        <v>113915308</v>
      </c>
      <c r="N666" s="37">
        <f>N692+N695+N696+N697</f>
        <v>67015909.74000001</v>
      </c>
      <c r="O666" s="38">
        <f t="shared" si="211"/>
        <v>0.58829590962436773</v>
      </c>
    </row>
    <row r="667" spans="1:15" s="30" customFormat="1" ht="12.75" hidden="1" customHeight="1" x14ac:dyDescent="0.25">
      <c r="A667" s="302"/>
      <c r="B667" s="997"/>
      <c r="C667" s="31"/>
      <c r="D667" s="32"/>
      <c r="E667" s="32"/>
      <c r="F667" s="33"/>
      <c r="G667" s="34" t="s">
        <v>14</v>
      </c>
      <c r="H667" s="35"/>
      <c r="I667" s="36"/>
      <c r="J667" s="36"/>
      <c r="K667" s="455"/>
      <c r="L667" s="37">
        <f>L703</f>
        <v>1535110.88</v>
      </c>
      <c r="M667" s="37">
        <f>M703</f>
        <v>1535110.88</v>
      </c>
      <c r="N667" s="37">
        <f>N703</f>
        <v>987741.96</v>
      </c>
      <c r="O667" s="38">
        <f t="shared" si="211"/>
        <v>0.64343362611044752</v>
      </c>
    </row>
    <row r="668" spans="1:15" s="30" customFormat="1" ht="12.75" hidden="1" customHeight="1" thickBot="1" x14ac:dyDescent="0.3">
      <c r="A668" s="302"/>
      <c r="B668" s="997"/>
      <c r="C668" s="137"/>
      <c r="D668" s="100"/>
      <c r="E668" s="100"/>
      <c r="F668" s="101"/>
      <c r="G668" s="102" t="s">
        <v>15</v>
      </c>
      <c r="H668" s="103"/>
      <c r="I668" s="104"/>
      <c r="J668" s="104"/>
      <c r="K668" s="456"/>
      <c r="L668" s="105"/>
      <c r="M668" s="105"/>
      <c r="N668" s="105"/>
      <c r="O668" s="106"/>
    </row>
    <row r="669" spans="1:15" s="355" customFormat="1" ht="15.75" x14ac:dyDescent="0.25">
      <c r="A669" s="353"/>
      <c r="B669" s="998"/>
      <c r="C669" s="354"/>
      <c r="D669" s="876"/>
      <c r="E669" s="876"/>
      <c r="F669" s="877"/>
      <c r="G669" s="878" t="s">
        <v>399</v>
      </c>
      <c r="H669" s="879">
        <f t="shared" ref="H669:N669" si="217">H670+H674</f>
        <v>811900</v>
      </c>
      <c r="I669" s="879">
        <f t="shared" si="217"/>
        <v>1030729</v>
      </c>
      <c r="J669" s="879">
        <f t="shared" si="217"/>
        <v>0</v>
      </c>
      <c r="K669" s="879">
        <f t="shared" si="217"/>
        <v>1030729</v>
      </c>
      <c r="L669" s="879">
        <f t="shared" si="217"/>
        <v>1030729</v>
      </c>
      <c r="M669" s="879">
        <f t="shared" si="217"/>
        <v>1030729</v>
      </c>
      <c r="N669" s="879">
        <f t="shared" si="217"/>
        <v>517823.44999999995</v>
      </c>
      <c r="O669" s="880">
        <f t="shared" si="211"/>
        <v>0.50238564161869892</v>
      </c>
    </row>
    <row r="670" spans="1:15" s="9" customFormat="1" ht="30" customHeight="1" x14ac:dyDescent="0.25">
      <c r="A670" s="306"/>
      <c r="B670" s="998"/>
      <c r="C670" s="356"/>
      <c r="D670" s="881"/>
      <c r="E670" s="881"/>
      <c r="F670" s="882"/>
      <c r="G670" s="883" t="s">
        <v>400</v>
      </c>
      <c r="H670" s="357">
        <f t="shared" ref="H670:N670" si="218">SUM(H671:H673)</f>
        <v>711900</v>
      </c>
      <c r="I670" s="357">
        <f t="shared" si="218"/>
        <v>930729</v>
      </c>
      <c r="J670" s="357">
        <f t="shared" si="218"/>
        <v>0</v>
      </c>
      <c r="K670" s="357">
        <f t="shared" si="218"/>
        <v>930729</v>
      </c>
      <c r="L670" s="357">
        <f t="shared" si="218"/>
        <v>930729</v>
      </c>
      <c r="M670" s="357">
        <f t="shared" si="218"/>
        <v>930729</v>
      </c>
      <c r="N670" s="357">
        <f t="shared" si="218"/>
        <v>501473.42999999993</v>
      </c>
      <c r="O670" s="358">
        <f t="shared" si="211"/>
        <v>0.53879639508385357</v>
      </c>
    </row>
    <row r="671" spans="1:15" s="1" customFormat="1" ht="12.75" hidden="1" customHeight="1" x14ac:dyDescent="0.25">
      <c r="A671" s="291"/>
      <c r="B671" s="998"/>
      <c r="C671" s="148" t="s">
        <v>401</v>
      </c>
      <c r="D671" s="501" t="s">
        <v>225</v>
      </c>
      <c r="E671" s="501" t="s">
        <v>402</v>
      </c>
      <c r="F671" s="502" t="s">
        <v>33</v>
      </c>
      <c r="G671" s="521"/>
      <c r="H671" s="149">
        <v>592700</v>
      </c>
      <c r="I671" s="149">
        <v>592700</v>
      </c>
      <c r="J671" s="149"/>
      <c r="K671" s="884">
        <f>I671+J671</f>
        <v>592700</v>
      </c>
      <c r="L671" s="149">
        <v>592700</v>
      </c>
      <c r="M671" s="149">
        <v>592700</v>
      </c>
      <c r="N671" s="149">
        <v>179995.33</v>
      </c>
      <c r="O671" s="257">
        <f>N671/M671</f>
        <v>0.30368707609245821</v>
      </c>
    </row>
    <row r="672" spans="1:15" s="1" customFormat="1" ht="12.75" hidden="1" customHeight="1" x14ac:dyDescent="0.25">
      <c r="A672" s="291"/>
      <c r="B672" s="998"/>
      <c r="C672" s="537" t="s">
        <v>401</v>
      </c>
      <c r="D672" s="556" t="s">
        <v>225</v>
      </c>
      <c r="E672" s="556" t="s">
        <v>403</v>
      </c>
      <c r="F672" s="557" t="s">
        <v>21</v>
      </c>
      <c r="G672" s="507"/>
      <c r="H672" s="149">
        <v>70000</v>
      </c>
      <c r="I672" s="149">
        <v>70000</v>
      </c>
      <c r="J672" s="149"/>
      <c r="K672" s="884">
        <f>I672+J672</f>
        <v>70000</v>
      </c>
      <c r="L672" s="149">
        <v>70000</v>
      </c>
      <c r="M672" s="149">
        <v>70000</v>
      </c>
      <c r="N672" s="149">
        <v>53495</v>
      </c>
      <c r="O672" s="257">
        <f>N672/M672</f>
        <v>0.76421428571428573</v>
      </c>
    </row>
    <row r="673" spans="1:15" s="1" customFormat="1" ht="12.75" hidden="1" customHeight="1" x14ac:dyDescent="0.25">
      <c r="A673" s="291"/>
      <c r="B673" s="998"/>
      <c r="C673" s="148" t="s">
        <v>401</v>
      </c>
      <c r="D673" s="501" t="s">
        <v>119</v>
      </c>
      <c r="E673" s="501" t="s">
        <v>404</v>
      </c>
      <c r="F673" s="502" t="s">
        <v>26</v>
      </c>
      <c r="G673" s="507"/>
      <c r="H673" s="149">
        <v>49200</v>
      </c>
      <c r="I673" s="149">
        <v>268029</v>
      </c>
      <c r="J673" s="149"/>
      <c r="K673" s="884">
        <f>I673+J673</f>
        <v>268029</v>
      </c>
      <c r="L673" s="149">
        <v>268029</v>
      </c>
      <c r="M673" s="149">
        <v>268029</v>
      </c>
      <c r="N673" s="149">
        <v>267983.09999999998</v>
      </c>
      <c r="O673" s="257">
        <f t="shared" si="211"/>
        <v>0.99982874987408066</v>
      </c>
    </row>
    <row r="674" spans="1:15" s="9" customFormat="1" ht="30" customHeight="1" x14ac:dyDescent="0.25">
      <c r="A674" s="306"/>
      <c r="B674" s="998"/>
      <c r="C674" s="356"/>
      <c r="D674" s="881"/>
      <c r="E674" s="881"/>
      <c r="F674" s="882"/>
      <c r="G674" s="883" t="s">
        <v>405</v>
      </c>
      <c r="H674" s="357">
        <f t="shared" ref="H674:N674" si="219">H675</f>
        <v>100000</v>
      </c>
      <c r="I674" s="357">
        <f t="shared" si="219"/>
        <v>100000</v>
      </c>
      <c r="J674" s="357">
        <f t="shared" si="219"/>
        <v>0</v>
      </c>
      <c r="K674" s="357">
        <f t="shared" si="219"/>
        <v>100000</v>
      </c>
      <c r="L674" s="357">
        <f t="shared" si="219"/>
        <v>100000</v>
      </c>
      <c r="M674" s="357">
        <f t="shared" si="219"/>
        <v>100000</v>
      </c>
      <c r="N674" s="357">
        <f t="shared" si="219"/>
        <v>16350.02</v>
      </c>
      <c r="O674" s="358">
        <f t="shared" si="211"/>
        <v>0.16350020000000001</v>
      </c>
    </row>
    <row r="675" spans="1:15" s="1" customFormat="1" ht="12.75" hidden="1" customHeight="1" x14ac:dyDescent="0.25">
      <c r="A675" s="291"/>
      <c r="B675" s="998"/>
      <c r="C675" s="148" t="s">
        <v>401</v>
      </c>
      <c r="D675" s="501" t="s">
        <v>225</v>
      </c>
      <c r="E675" s="501" t="s">
        <v>406</v>
      </c>
      <c r="F675" s="502" t="s">
        <v>33</v>
      </c>
      <c r="G675" s="521"/>
      <c r="H675" s="149">
        <v>100000</v>
      </c>
      <c r="I675" s="149">
        <v>100000</v>
      </c>
      <c r="J675" s="149"/>
      <c r="K675" s="884">
        <f>I675+J675</f>
        <v>100000</v>
      </c>
      <c r="L675" s="149">
        <v>100000</v>
      </c>
      <c r="M675" s="149">
        <v>100000</v>
      </c>
      <c r="N675" s="149">
        <v>16350.02</v>
      </c>
      <c r="O675" s="257">
        <f>N675/M675</f>
        <v>0.16350020000000001</v>
      </c>
    </row>
    <row r="676" spans="1:15" s="110" customFormat="1" ht="29.25" customHeight="1" x14ac:dyDescent="0.25">
      <c r="A676" s="283"/>
      <c r="B676" s="998"/>
      <c r="C676" s="359"/>
      <c r="D676" s="885"/>
      <c r="E676" s="885"/>
      <c r="F676" s="886"/>
      <c r="G676" s="887" t="s">
        <v>407</v>
      </c>
      <c r="H676" s="360">
        <f t="shared" ref="H676:N676" si="220">H677+H679+H681</f>
        <v>16804643</v>
      </c>
      <c r="I676" s="360">
        <f t="shared" si="220"/>
        <v>16820043</v>
      </c>
      <c r="J676" s="360">
        <f t="shared" si="220"/>
        <v>0</v>
      </c>
      <c r="K676" s="360">
        <f t="shared" si="220"/>
        <v>16820043</v>
      </c>
      <c r="L676" s="360">
        <f t="shared" si="220"/>
        <v>16820043</v>
      </c>
      <c r="M676" s="360">
        <f t="shared" si="220"/>
        <v>16820043</v>
      </c>
      <c r="N676" s="360">
        <f t="shared" si="220"/>
        <v>9970738.5500000007</v>
      </c>
      <c r="O676" s="361">
        <f t="shared" si="211"/>
        <v>0.59278912366633074</v>
      </c>
    </row>
    <row r="677" spans="1:15" s="116" customFormat="1" ht="30" x14ac:dyDescent="0.25">
      <c r="A677" s="287"/>
      <c r="B677" s="998"/>
      <c r="C677" s="362"/>
      <c r="D677" s="888"/>
      <c r="E677" s="888"/>
      <c r="F677" s="889"/>
      <c r="G677" s="890" t="s">
        <v>144</v>
      </c>
      <c r="H677" s="363">
        <f>H678</f>
        <v>13540804.83</v>
      </c>
      <c r="I677" s="363">
        <f t="shared" ref="I677:N677" si="221">I678</f>
        <v>13556204.83</v>
      </c>
      <c r="J677" s="363">
        <f t="shared" si="221"/>
        <v>0</v>
      </c>
      <c r="K677" s="363">
        <f t="shared" si="221"/>
        <v>13556204.83</v>
      </c>
      <c r="L677" s="363">
        <f t="shared" si="221"/>
        <v>13556204.83</v>
      </c>
      <c r="M677" s="363">
        <f t="shared" si="221"/>
        <v>13556204.83</v>
      </c>
      <c r="N677" s="363">
        <f t="shared" si="221"/>
        <v>8052661.5499999998</v>
      </c>
      <c r="O677" s="364">
        <f t="shared" si="211"/>
        <v>0.59402035090082062</v>
      </c>
    </row>
    <row r="678" spans="1:15" s="1" customFormat="1" ht="12.75" hidden="1" customHeight="1" x14ac:dyDescent="0.25">
      <c r="A678" s="291"/>
      <c r="B678" s="998"/>
      <c r="C678" s="148" t="s">
        <v>401</v>
      </c>
      <c r="D678" s="501" t="s">
        <v>119</v>
      </c>
      <c r="E678" s="501" t="s">
        <v>408</v>
      </c>
      <c r="F678" s="502" t="s">
        <v>21</v>
      </c>
      <c r="G678" s="507"/>
      <c r="H678" s="149">
        <v>13540804.83</v>
      </c>
      <c r="I678" s="149">
        <v>13556204.83</v>
      </c>
      <c r="J678" s="149"/>
      <c r="K678" s="884">
        <f>I678+J678</f>
        <v>13556204.83</v>
      </c>
      <c r="L678" s="149">
        <v>13556204.83</v>
      </c>
      <c r="M678" s="149">
        <v>13556204.83</v>
      </c>
      <c r="N678" s="149">
        <v>8052661.5499999998</v>
      </c>
      <c r="O678" s="257">
        <f t="shared" si="211"/>
        <v>0.59402035090082062</v>
      </c>
    </row>
    <row r="679" spans="1:15" s="116" customFormat="1" x14ac:dyDescent="0.25">
      <c r="A679" s="287"/>
      <c r="B679" s="998"/>
      <c r="C679" s="362"/>
      <c r="D679" s="888"/>
      <c r="E679" s="888"/>
      <c r="F679" s="889"/>
      <c r="G679" s="890" t="s">
        <v>409</v>
      </c>
      <c r="H679" s="363">
        <f>H680</f>
        <v>2888838.17</v>
      </c>
      <c r="I679" s="363">
        <f t="shared" ref="I679:N679" si="222">I680</f>
        <v>2888838.17</v>
      </c>
      <c r="J679" s="363">
        <f t="shared" si="222"/>
        <v>0</v>
      </c>
      <c r="K679" s="363">
        <f t="shared" si="222"/>
        <v>2888838.17</v>
      </c>
      <c r="L679" s="363">
        <f t="shared" si="222"/>
        <v>2888838.17</v>
      </c>
      <c r="M679" s="363">
        <f t="shared" si="222"/>
        <v>2888838.17</v>
      </c>
      <c r="N679" s="363">
        <f t="shared" si="222"/>
        <v>1918077</v>
      </c>
      <c r="O679" s="364">
        <f t="shared" si="211"/>
        <v>0.66396138763286972</v>
      </c>
    </row>
    <row r="680" spans="1:15" s="1" customFormat="1" ht="12.75" hidden="1" customHeight="1" x14ac:dyDescent="0.25">
      <c r="A680" s="291"/>
      <c r="B680" s="998"/>
      <c r="C680" s="148" t="s">
        <v>401</v>
      </c>
      <c r="D680" s="501" t="s">
        <v>225</v>
      </c>
      <c r="E680" s="501" t="s">
        <v>410</v>
      </c>
      <c r="F680" s="502" t="s">
        <v>185</v>
      </c>
      <c r="G680" s="524"/>
      <c r="H680" s="149">
        <v>2888838.17</v>
      </c>
      <c r="I680" s="149">
        <v>2888838.17</v>
      </c>
      <c r="J680" s="149"/>
      <c r="K680" s="884">
        <f>I680+J680</f>
        <v>2888838.17</v>
      </c>
      <c r="L680" s="149">
        <v>2888838.17</v>
      </c>
      <c r="M680" s="149">
        <v>2888838.17</v>
      </c>
      <c r="N680" s="149">
        <v>1918077</v>
      </c>
      <c r="O680" s="257">
        <f t="shared" si="211"/>
        <v>0.66396138763286972</v>
      </c>
    </row>
    <row r="681" spans="1:15" s="116" customFormat="1" ht="30" x14ac:dyDescent="0.25">
      <c r="A681" s="287"/>
      <c r="B681" s="998"/>
      <c r="C681" s="362"/>
      <c r="D681" s="888"/>
      <c r="E681" s="888"/>
      <c r="F681" s="889"/>
      <c r="G681" s="890" t="s">
        <v>125</v>
      </c>
      <c r="H681" s="363">
        <f>H682</f>
        <v>375000</v>
      </c>
      <c r="I681" s="363">
        <f t="shared" ref="I681:N681" si="223">I682</f>
        <v>375000</v>
      </c>
      <c r="J681" s="363">
        <f t="shared" si="223"/>
        <v>0</v>
      </c>
      <c r="K681" s="363">
        <f t="shared" si="223"/>
        <v>375000</v>
      </c>
      <c r="L681" s="363">
        <f t="shared" si="223"/>
        <v>375000</v>
      </c>
      <c r="M681" s="363">
        <f t="shared" si="223"/>
        <v>375000</v>
      </c>
      <c r="N681" s="363">
        <f t="shared" si="223"/>
        <v>0</v>
      </c>
      <c r="O681" s="364">
        <f t="shared" si="211"/>
        <v>0</v>
      </c>
    </row>
    <row r="682" spans="1:15" s="1" customFormat="1" ht="12.75" hidden="1" customHeight="1" x14ac:dyDescent="0.25">
      <c r="A682" s="291"/>
      <c r="B682" s="998"/>
      <c r="C682" s="148" t="s">
        <v>401</v>
      </c>
      <c r="D682" s="501" t="s">
        <v>119</v>
      </c>
      <c r="E682" s="501" t="s">
        <v>411</v>
      </c>
      <c r="F682" s="502" t="s">
        <v>26</v>
      </c>
      <c r="G682" s="524"/>
      <c r="H682" s="149">
        <v>375000</v>
      </c>
      <c r="I682" s="149">
        <v>375000</v>
      </c>
      <c r="J682" s="149"/>
      <c r="K682" s="884">
        <f>I682+J682</f>
        <v>375000</v>
      </c>
      <c r="L682" s="149">
        <v>375000</v>
      </c>
      <c r="M682" s="149">
        <v>375000</v>
      </c>
      <c r="N682" s="149"/>
      <c r="O682" s="257">
        <f t="shared" si="211"/>
        <v>0</v>
      </c>
    </row>
    <row r="683" spans="1:15" s="110" customFormat="1" ht="48" customHeight="1" x14ac:dyDescent="0.25">
      <c r="A683" s="283"/>
      <c r="B683" s="998"/>
      <c r="C683" s="365"/>
      <c r="D683" s="891"/>
      <c r="E683" s="891"/>
      <c r="F683" s="892"/>
      <c r="G683" s="893" t="s">
        <v>412</v>
      </c>
      <c r="H683" s="366">
        <f t="shared" ref="H683:N683" si="224">H684+H686+H688</f>
        <v>200000</v>
      </c>
      <c r="I683" s="366">
        <f t="shared" si="224"/>
        <v>200000</v>
      </c>
      <c r="J683" s="366">
        <f t="shared" si="224"/>
        <v>0</v>
      </c>
      <c r="K683" s="366">
        <f t="shared" si="224"/>
        <v>200000</v>
      </c>
      <c r="L683" s="366">
        <f t="shared" si="224"/>
        <v>200000</v>
      </c>
      <c r="M683" s="366">
        <f t="shared" si="224"/>
        <v>200000</v>
      </c>
      <c r="N683" s="366">
        <f t="shared" si="224"/>
        <v>138883.20000000001</v>
      </c>
      <c r="O683" s="367">
        <f t="shared" si="211"/>
        <v>0.69441600000000003</v>
      </c>
    </row>
    <row r="684" spans="1:15" s="116" customFormat="1" hidden="1" x14ac:dyDescent="0.25">
      <c r="A684" s="287"/>
      <c r="B684" s="998"/>
      <c r="C684" s="362"/>
      <c r="D684" s="888"/>
      <c r="E684" s="888"/>
      <c r="F684" s="889"/>
      <c r="G684" s="890" t="s">
        <v>413</v>
      </c>
      <c r="H684" s="363">
        <f t="shared" ref="H684:N684" si="225">H685</f>
        <v>0</v>
      </c>
      <c r="I684" s="363">
        <f t="shared" si="225"/>
        <v>0</v>
      </c>
      <c r="J684" s="363">
        <f t="shared" si="225"/>
        <v>0</v>
      </c>
      <c r="K684" s="363">
        <f t="shared" si="225"/>
        <v>0</v>
      </c>
      <c r="L684" s="363">
        <f t="shared" si="225"/>
        <v>0</v>
      </c>
      <c r="M684" s="363">
        <f t="shared" si="225"/>
        <v>0</v>
      </c>
      <c r="N684" s="363">
        <f t="shared" si="225"/>
        <v>0</v>
      </c>
      <c r="O684" s="364" t="e">
        <f t="shared" si="211"/>
        <v>#DIV/0!</v>
      </c>
    </row>
    <row r="685" spans="1:15" s="1" customFormat="1" ht="12.75" hidden="1" customHeight="1" x14ac:dyDescent="0.25">
      <c r="A685" s="291"/>
      <c r="B685" s="998"/>
      <c r="C685" s="148" t="s">
        <v>401</v>
      </c>
      <c r="D685" s="501" t="s">
        <v>119</v>
      </c>
      <c r="E685" s="501" t="s">
        <v>414</v>
      </c>
      <c r="F685" s="502" t="s">
        <v>33</v>
      </c>
      <c r="G685" s="507"/>
      <c r="H685" s="149"/>
      <c r="I685" s="149"/>
      <c r="J685" s="149"/>
      <c r="K685" s="884">
        <f>I685+J685</f>
        <v>0</v>
      </c>
      <c r="L685" s="149"/>
      <c r="M685" s="149"/>
      <c r="N685" s="149"/>
      <c r="O685" s="257" t="e">
        <f t="shared" si="211"/>
        <v>#DIV/0!</v>
      </c>
    </row>
    <row r="686" spans="1:15" s="116" customFormat="1" ht="30" x14ac:dyDescent="0.25">
      <c r="A686" s="287"/>
      <c r="B686" s="998"/>
      <c r="C686" s="362"/>
      <c r="D686" s="888"/>
      <c r="E686" s="888"/>
      <c r="F686" s="889"/>
      <c r="G686" s="890" t="s">
        <v>279</v>
      </c>
      <c r="H686" s="363">
        <f t="shared" ref="H686:N686" si="226">H687</f>
        <v>150000</v>
      </c>
      <c r="I686" s="363">
        <f t="shared" si="226"/>
        <v>150000</v>
      </c>
      <c r="J686" s="363">
        <f t="shared" si="226"/>
        <v>0</v>
      </c>
      <c r="K686" s="363">
        <f t="shared" si="226"/>
        <v>150000</v>
      </c>
      <c r="L686" s="363">
        <f t="shared" si="226"/>
        <v>150000</v>
      </c>
      <c r="M686" s="363">
        <f t="shared" si="226"/>
        <v>150000</v>
      </c>
      <c r="N686" s="363">
        <f t="shared" si="226"/>
        <v>138883.20000000001</v>
      </c>
      <c r="O686" s="364">
        <f t="shared" si="211"/>
        <v>0.92588800000000004</v>
      </c>
    </row>
    <row r="687" spans="1:15" s="1" customFormat="1" ht="12.75" hidden="1" customHeight="1" x14ac:dyDescent="0.25">
      <c r="A687" s="291"/>
      <c r="B687" s="998"/>
      <c r="C687" s="148" t="s">
        <v>401</v>
      </c>
      <c r="D687" s="501" t="s">
        <v>119</v>
      </c>
      <c r="E687" s="501" t="s">
        <v>415</v>
      </c>
      <c r="F687" s="502" t="s">
        <v>33</v>
      </c>
      <c r="G687" s="507"/>
      <c r="H687" s="149">
        <v>150000</v>
      </c>
      <c r="I687" s="149">
        <v>150000</v>
      </c>
      <c r="J687" s="149"/>
      <c r="K687" s="884">
        <f>I687+J687</f>
        <v>150000</v>
      </c>
      <c r="L687" s="149">
        <v>150000</v>
      </c>
      <c r="M687" s="149">
        <v>150000</v>
      </c>
      <c r="N687" s="149">
        <v>138883.20000000001</v>
      </c>
      <c r="O687" s="257">
        <f t="shared" si="211"/>
        <v>0.92588800000000004</v>
      </c>
    </row>
    <row r="688" spans="1:15" s="116" customFormat="1" ht="30" x14ac:dyDescent="0.25">
      <c r="A688" s="287"/>
      <c r="B688" s="998"/>
      <c r="C688" s="362"/>
      <c r="D688" s="888"/>
      <c r="E688" s="888"/>
      <c r="F688" s="889"/>
      <c r="G688" s="890" t="s">
        <v>416</v>
      </c>
      <c r="H688" s="363">
        <f t="shared" ref="H688:N688" si="227">H689</f>
        <v>50000</v>
      </c>
      <c r="I688" s="363">
        <f t="shared" si="227"/>
        <v>50000</v>
      </c>
      <c r="J688" s="363">
        <f t="shared" si="227"/>
        <v>0</v>
      </c>
      <c r="K688" s="363">
        <f t="shared" si="227"/>
        <v>50000</v>
      </c>
      <c r="L688" s="363">
        <f t="shared" si="227"/>
        <v>50000</v>
      </c>
      <c r="M688" s="363">
        <f t="shared" si="227"/>
        <v>50000</v>
      </c>
      <c r="N688" s="363">
        <f t="shared" si="227"/>
        <v>0</v>
      </c>
      <c r="O688" s="364">
        <f t="shared" si="211"/>
        <v>0</v>
      </c>
    </row>
    <row r="689" spans="1:15" s="1" customFormat="1" ht="12.75" hidden="1" customHeight="1" x14ac:dyDescent="0.25">
      <c r="A689" s="291"/>
      <c r="B689" s="998"/>
      <c r="C689" s="152" t="s">
        <v>401</v>
      </c>
      <c r="D689" s="501" t="s">
        <v>119</v>
      </c>
      <c r="E689" s="501" t="s">
        <v>417</v>
      </c>
      <c r="F689" s="502" t="s">
        <v>418</v>
      </c>
      <c r="G689" s="507"/>
      <c r="H689" s="149">
        <v>50000</v>
      </c>
      <c r="I689" s="149">
        <v>50000</v>
      </c>
      <c r="J689" s="149"/>
      <c r="K689" s="884">
        <f>I689+J689</f>
        <v>50000</v>
      </c>
      <c r="L689" s="149">
        <v>50000</v>
      </c>
      <c r="M689" s="149">
        <v>50000</v>
      </c>
      <c r="N689" s="149"/>
      <c r="O689" s="257">
        <f t="shared" si="211"/>
        <v>0</v>
      </c>
    </row>
    <row r="690" spans="1:15" s="110" customFormat="1" ht="47.25" customHeight="1" x14ac:dyDescent="0.25">
      <c r="A690" s="283"/>
      <c r="B690" s="998"/>
      <c r="C690" s="365"/>
      <c r="D690" s="891"/>
      <c r="E690" s="891"/>
      <c r="F690" s="892"/>
      <c r="G690" s="893" t="s">
        <v>110</v>
      </c>
      <c r="H690" s="366">
        <f t="shared" ref="H690:N690" si="228">H691+H693</f>
        <v>113915308</v>
      </c>
      <c r="I690" s="366">
        <f t="shared" si="228"/>
        <v>113915308</v>
      </c>
      <c r="J690" s="366">
        <f t="shared" si="228"/>
        <v>0</v>
      </c>
      <c r="K690" s="366">
        <f t="shared" si="228"/>
        <v>113915308</v>
      </c>
      <c r="L690" s="366">
        <f t="shared" si="228"/>
        <v>113915308</v>
      </c>
      <c r="M690" s="366">
        <f t="shared" si="228"/>
        <v>113915308</v>
      </c>
      <c r="N690" s="366">
        <f t="shared" si="228"/>
        <v>67015909.74000001</v>
      </c>
      <c r="O690" s="367">
        <f t="shared" si="211"/>
        <v>0.58829590962436773</v>
      </c>
    </row>
    <row r="691" spans="1:15" s="116" customFormat="1" ht="30" x14ac:dyDescent="0.25">
      <c r="A691" s="287"/>
      <c r="B691" s="998"/>
      <c r="C691" s="362"/>
      <c r="D691" s="888"/>
      <c r="E691" s="888"/>
      <c r="F691" s="889"/>
      <c r="G691" s="890" t="s">
        <v>419</v>
      </c>
      <c r="H691" s="363">
        <f>H692</f>
        <v>1263200</v>
      </c>
      <c r="I691" s="363">
        <f>SUM(I692:I692)</f>
        <v>1263200</v>
      </c>
      <c r="J691" s="363">
        <f>SUM(J692:J692)</f>
        <v>0</v>
      </c>
      <c r="K691" s="363">
        <f>SUM(K692:K692)</f>
        <v>1263200</v>
      </c>
      <c r="L691" s="363">
        <f>L692</f>
        <v>1263200</v>
      </c>
      <c r="M691" s="363">
        <f>M692</f>
        <v>1263200</v>
      </c>
      <c r="N691" s="363">
        <f>N692</f>
        <v>602163.81000000006</v>
      </c>
      <c r="O691" s="364">
        <f t="shared" si="211"/>
        <v>0.47669712634578854</v>
      </c>
    </row>
    <row r="692" spans="1:15" s="1" customFormat="1" ht="12.75" hidden="1" customHeight="1" x14ac:dyDescent="0.25">
      <c r="A692" s="291"/>
      <c r="B692" s="998"/>
      <c r="C692" s="148" t="s">
        <v>401</v>
      </c>
      <c r="D692" s="501" t="s">
        <v>36</v>
      </c>
      <c r="E692" s="501" t="s">
        <v>420</v>
      </c>
      <c r="F692" s="502" t="s">
        <v>182</v>
      </c>
      <c r="G692" s="506" t="s">
        <v>12</v>
      </c>
      <c r="H692" s="149">
        <v>1263200</v>
      </c>
      <c r="I692" s="149">
        <v>1263200</v>
      </c>
      <c r="J692" s="149"/>
      <c r="K692" s="884">
        <f>I692+J692</f>
        <v>1263200</v>
      </c>
      <c r="L692" s="149">
        <v>1263200</v>
      </c>
      <c r="M692" s="149">
        <v>1263200</v>
      </c>
      <c r="N692" s="149">
        <v>602163.81000000006</v>
      </c>
      <c r="O692" s="257">
        <f t="shared" si="211"/>
        <v>0.47669712634578854</v>
      </c>
    </row>
    <row r="693" spans="1:15" s="116" customFormat="1" ht="75" customHeight="1" x14ac:dyDescent="0.25">
      <c r="A693" s="287"/>
      <c r="B693" s="998"/>
      <c r="C693" s="362"/>
      <c r="D693" s="888"/>
      <c r="E693" s="888"/>
      <c r="F693" s="889"/>
      <c r="G693" s="890" t="s">
        <v>421</v>
      </c>
      <c r="H693" s="363">
        <f t="shared" ref="H693:N693" si="229">SUM(H694:H697)</f>
        <v>112652108</v>
      </c>
      <c r="I693" s="363">
        <f t="shared" si="229"/>
        <v>112652108</v>
      </c>
      <c r="J693" s="363">
        <f t="shared" si="229"/>
        <v>0</v>
      </c>
      <c r="K693" s="363">
        <f t="shared" si="229"/>
        <v>112652108</v>
      </c>
      <c r="L693" s="363">
        <f t="shared" si="229"/>
        <v>112652108</v>
      </c>
      <c r="M693" s="363">
        <f t="shared" si="229"/>
        <v>112652108</v>
      </c>
      <c r="N693" s="363">
        <f t="shared" si="229"/>
        <v>66413745.930000007</v>
      </c>
      <c r="O693" s="364">
        <f t="shared" si="211"/>
        <v>0.58954729839587205</v>
      </c>
    </row>
    <row r="694" spans="1:15" s="1" customFormat="1" ht="12.75" hidden="1" customHeight="1" x14ac:dyDescent="0.25">
      <c r="A694" s="291"/>
      <c r="B694" s="998"/>
      <c r="C694" s="148" t="s">
        <v>401</v>
      </c>
      <c r="D694" s="501" t="s">
        <v>24</v>
      </c>
      <c r="E694" s="501" t="s">
        <v>422</v>
      </c>
      <c r="F694" s="502" t="s">
        <v>26</v>
      </c>
      <c r="G694" s="506"/>
      <c r="H694" s="149"/>
      <c r="I694" s="149"/>
      <c r="J694" s="149"/>
      <c r="K694" s="884">
        <f>I694+J694</f>
        <v>0</v>
      </c>
      <c r="L694" s="149"/>
      <c r="M694" s="149"/>
      <c r="N694" s="149"/>
      <c r="O694" s="257" t="e">
        <f t="shared" si="211"/>
        <v>#DIV/0!</v>
      </c>
    </row>
    <row r="695" spans="1:15" s="1" customFormat="1" ht="12.75" hidden="1" customHeight="1" x14ac:dyDescent="0.25">
      <c r="A695" s="291"/>
      <c r="B695" s="998"/>
      <c r="C695" s="148" t="s">
        <v>401</v>
      </c>
      <c r="D695" s="501" t="s">
        <v>36</v>
      </c>
      <c r="E695" s="501" t="s">
        <v>423</v>
      </c>
      <c r="F695" s="502" t="s">
        <v>182</v>
      </c>
      <c r="G695" s="506" t="s">
        <v>12</v>
      </c>
      <c r="H695" s="149">
        <v>97653068</v>
      </c>
      <c r="I695" s="149">
        <v>97653068</v>
      </c>
      <c r="J695" s="149"/>
      <c r="K695" s="884">
        <f>I695+J695</f>
        <v>97653068</v>
      </c>
      <c r="L695" s="149">
        <v>97653068</v>
      </c>
      <c r="M695" s="149">
        <v>97653068</v>
      </c>
      <c r="N695" s="149">
        <v>56565339.450000003</v>
      </c>
      <c r="O695" s="257">
        <f t="shared" si="211"/>
        <v>0.57924794999784346</v>
      </c>
    </row>
    <row r="696" spans="1:15" s="1" customFormat="1" ht="12.75" hidden="1" customHeight="1" x14ac:dyDescent="0.25">
      <c r="A696" s="291"/>
      <c r="B696" s="998"/>
      <c r="C696" s="152" t="s">
        <v>401</v>
      </c>
      <c r="D696" s="501" t="s">
        <v>119</v>
      </c>
      <c r="E696" s="501" t="s">
        <v>424</v>
      </c>
      <c r="F696" s="502" t="s">
        <v>425</v>
      </c>
      <c r="G696" s="506" t="s">
        <v>12</v>
      </c>
      <c r="H696" s="149">
        <v>14333040</v>
      </c>
      <c r="I696" s="149">
        <v>14333040</v>
      </c>
      <c r="J696" s="149"/>
      <c r="K696" s="884">
        <f>I696+J696</f>
        <v>14333040</v>
      </c>
      <c r="L696" s="149">
        <v>14333040</v>
      </c>
      <c r="M696" s="149">
        <v>14333040</v>
      </c>
      <c r="N696" s="149">
        <v>9507121.4800000004</v>
      </c>
      <c r="O696" s="257">
        <f t="shared" si="211"/>
        <v>0.66330111965082084</v>
      </c>
    </row>
    <row r="697" spans="1:15" s="1" customFormat="1" ht="12.75" hidden="1" customHeight="1" x14ac:dyDescent="0.25">
      <c r="A697" s="291"/>
      <c r="B697" s="998"/>
      <c r="C697" s="148" t="s">
        <v>401</v>
      </c>
      <c r="D697" s="501" t="s">
        <v>119</v>
      </c>
      <c r="E697" s="501" t="s">
        <v>426</v>
      </c>
      <c r="F697" s="502" t="s">
        <v>33</v>
      </c>
      <c r="G697" s="506" t="s">
        <v>12</v>
      </c>
      <c r="H697" s="149">
        <v>666000</v>
      </c>
      <c r="I697" s="149">
        <v>666000</v>
      </c>
      <c r="J697" s="149"/>
      <c r="K697" s="884">
        <f>I697+J697</f>
        <v>666000</v>
      </c>
      <c r="L697" s="149">
        <v>666000</v>
      </c>
      <c r="M697" s="149">
        <v>666000</v>
      </c>
      <c r="N697" s="149">
        <v>341285</v>
      </c>
      <c r="O697" s="257">
        <f t="shared" si="211"/>
        <v>0.51243993993993997</v>
      </c>
    </row>
    <row r="698" spans="1:15" s="110" customFormat="1" ht="45" customHeight="1" x14ac:dyDescent="0.25">
      <c r="A698" s="283"/>
      <c r="B698" s="998"/>
      <c r="C698" s="365"/>
      <c r="D698" s="891"/>
      <c r="E698" s="891"/>
      <c r="F698" s="892"/>
      <c r="G698" s="893" t="s">
        <v>427</v>
      </c>
      <c r="H698" s="366">
        <f>H699</f>
        <v>225000</v>
      </c>
      <c r="I698" s="366">
        <f t="shared" ref="I698:N699" si="230">I699</f>
        <v>445000</v>
      </c>
      <c r="J698" s="366">
        <f t="shared" si="230"/>
        <v>0</v>
      </c>
      <c r="K698" s="366">
        <f t="shared" si="230"/>
        <v>445000</v>
      </c>
      <c r="L698" s="366">
        <f t="shared" si="230"/>
        <v>445000</v>
      </c>
      <c r="M698" s="366">
        <f t="shared" si="230"/>
        <v>445000</v>
      </c>
      <c r="N698" s="366">
        <f t="shared" si="230"/>
        <v>295000</v>
      </c>
      <c r="O698" s="367">
        <f t="shared" si="211"/>
        <v>0.6629213483146067</v>
      </c>
    </row>
    <row r="699" spans="1:15" s="116" customFormat="1" ht="30" x14ac:dyDescent="0.25">
      <c r="A699" s="287"/>
      <c r="B699" s="998"/>
      <c r="C699" s="362"/>
      <c r="D699" s="888"/>
      <c r="E699" s="888"/>
      <c r="F699" s="889"/>
      <c r="G699" s="890" t="s">
        <v>428</v>
      </c>
      <c r="H699" s="363">
        <f>H700</f>
        <v>225000</v>
      </c>
      <c r="I699" s="363">
        <f t="shared" si="230"/>
        <v>445000</v>
      </c>
      <c r="J699" s="363">
        <f t="shared" si="230"/>
        <v>0</v>
      </c>
      <c r="K699" s="363">
        <f t="shared" si="230"/>
        <v>445000</v>
      </c>
      <c r="L699" s="363">
        <f t="shared" si="230"/>
        <v>445000</v>
      </c>
      <c r="M699" s="363">
        <f t="shared" si="230"/>
        <v>445000</v>
      </c>
      <c r="N699" s="363">
        <f t="shared" si="230"/>
        <v>295000</v>
      </c>
      <c r="O699" s="364">
        <f t="shared" si="211"/>
        <v>0.6629213483146067</v>
      </c>
    </row>
    <row r="700" spans="1:15" s="1" customFormat="1" ht="12.75" hidden="1" customHeight="1" x14ac:dyDescent="0.25">
      <c r="A700" s="291"/>
      <c r="B700" s="998"/>
      <c r="C700" s="148" t="s">
        <v>401</v>
      </c>
      <c r="D700" s="501" t="s">
        <v>106</v>
      </c>
      <c r="E700" s="501" t="s">
        <v>429</v>
      </c>
      <c r="F700" s="502" t="s">
        <v>102</v>
      </c>
      <c r="G700" s="524"/>
      <c r="H700" s="149">
        <v>225000</v>
      </c>
      <c r="I700" s="149">
        <v>445000</v>
      </c>
      <c r="J700" s="149"/>
      <c r="K700" s="884">
        <f>I700+J700</f>
        <v>445000</v>
      </c>
      <c r="L700" s="149">
        <v>445000</v>
      </c>
      <c r="M700" s="149">
        <v>445000</v>
      </c>
      <c r="N700" s="149">
        <v>295000</v>
      </c>
      <c r="O700" s="257">
        <f t="shared" si="211"/>
        <v>0.6629213483146067</v>
      </c>
    </row>
    <row r="701" spans="1:15" s="110" customFormat="1" ht="46.5" customHeight="1" x14ac:dyDescent="0.25">
      <c r="A701" s="283"/>
      <c r="B701" s="998"/>
      <c r="C701" s="365"/>
      <c r="D701" s="891"/>
      <c r="E701" s="891"/>
      <c r="F701" s="892"/>
      <c r="G701" s="893" t="s">
        <v>430</v>
      </c>
      <c r="H701" s="366">
        <f>H702</f>
        <v>1873087.2</v>
      </c>
      <c r="I701" s="366">
        <f t="shared" ref="I701:N702" si="231">I702</f>
        <v>1535110.88</v>
      </c>
      <c r="J701" s="366">
        <f t="shared" si="231"/>
        <v>0</v>
      </c>
      <c r="K701" s="366">
        <f t="shared" si="231"/>
        <v>1535110.88</v>
      </c>
      <c r="L701" s="366">
        <f t="shared" si="231"/>
        <v>1535110.88</v>
      </c>
      <c r="M701" s="366">
        <f t="shared" si="231"/>
        <v>1535110.88</v>
      </c>
      <c r="N701" s="366">
        <f t="shared" si="231"/>
        <v>987741.96</v>
      </c>
      <c r="O701" s="367">
        <f t="shared" si="211"/>
        <v>0.64343362611044752</v>
      </c>
    </row>
    <row r="702" spans="1:15" s="116" customFormat="1" ht="30.75" thickBot="1" x14ac:dyDescent="0.3">
      <c r="A702" s="287"/>
      <c r="B702" s="998"/>
      <c r="C702" s="362"/>
      <c r="D702" s="888"/>
      <c r="E702" s="888"/>
      <c r="F702" s="889"/>
      <c r="G702" s="890" t="s">
        <v>431</v>
      </c>
      <c r="H702" s="363">
        <f>H703</f>
        <v>1873087.2</v>
      </c>
      <c r="I702" s="363">
        <f>SUM(I703:I703)</f>
        <v>1535110.88</v>
      </c>
      <c r="J702" s="363">
        <f>SUM(J703:J703)</f>
        <v>0</v>
      </c>
      <c r="K702" s="363">
        <f>SUM(K703:K703)</f>
        <v>1535110.88</v>
      </c>
      <c r="L702" s="363">
        <f t="shared" si="231"/>
        <v>1535110.88</v>
      </c>
      <c r="M702" s="363">
        <f t="shared" si="231"/>
        <v>1535110.88</v>
      </c>
      <c r="N702" s="363">
        <f t="shared" si="231"/>
        <v>987741.96</v>
      </c>
      <c r="O702" s="364">
        <f t="shared" si="211"/>
        <v>0.64343362611044752</v>
      </c>
    </row>
    <row r="703" spans="1:15" s="1" customFormat="1" ht="12.75" hidden="1" customHeight="1" thickBot="1" x14ac:dyDescent="0.3">
      <c r="A703" s="321"/>
      <c r="B703" s="999"/>
      <c r="C703" s="368" t="s">
        <v>401</v>
      </c>
      <c r="D703" s="525" t="s">
        <v>36</v>
      </c>
      <c r="E703" s="525" t="s">
        <v>432</v>
      </c>
      <c r="F703" s="526" t="s">
        <v>433</v>
      </c>
      <c r="G703" s="527" t="s">
        <v>14</v>
      </c>
      <c r="H703" s="369">
        <v>1873087.2</v>
      </c>
      <c r="I703" s="369">
        <v>1535110.88</v>
      </c>
      <c r="J703" s="369"/>
      <c r="K703" s="894">
        <f>I703+J703</f>
        <v>1535110.88</v>
      </c>
      <c r="L703" s="369">
        <v>1535110.88</v>
      </c>
      <c r="M703" s="369">
        <v>1535110.88</v>
      </c>
      <c r="N703" s="369">
        <v>987741.96</v>
      </c>
      <c r="O703" s="370">
        <f t="shared" si="211"/>
        <v>0.64343362611044752</v>
      </c>
    </row>
    <row r="704" spans="1:15" s="135" customFormat="1" ht="30" customHeight="1" thickBot="1" x14ac:dyDescent="0.3">
      <c r="A704" s="450">
        <v>12</v>
      </c>
      <c r="B704" s="1000" t="s">
        <v>558</v>
      </c>
      <c r="C704" s="371"/>
      <c r="D704" s="895"/>
      <c r="E704" s="895"/>
      <c r="F704" s="896"/>
      <c r="G704" s="897" t="s">
        <v>434</v>
      </c>
      <c r="H704" s="898">
        <f>H709+H714+H737+H759+H764+H769</f>
        <v>270319273</v>
      </c>
      <c r="I704" s="899">
        <f t="shared" ref="I704:N704" si="232">I709+I714+I737+I759+I764+I769</f>
        <v>498501364.88</v>
      </c>
      <c r="J704" s="899">
        <f t="shared" si="232"/>
        <v>0</v>
      </c>
      <c r="K704" s="900">
        <f t="shared" si="232"/>
        <v>498501364.88</v>
      </c>
      <c r="L704" s="901">
        <f t="shared" si="232"/>
        <v>515014287.20000005</v>
      </c>
      <c r="M704" s="900">
        <f t="shared" si="232"/>
        <v>514397667.88</v>
      </c>
      <c r="N704" s="900">
        <f t="shared" si="232"/>
        <v>256628823.45000002</v>
      </c>
      <c r="O704" s="902">
        <f t="shared" si="211"/>
        <v>0.49889188749173535</v>
      </c>
    </row>
    <row r="705" spans="1:15" s="30" customFormat="1" ht="12.75" hidden="1" customHeight="1" x14ac:dyDescent="0.25">
      <c r="A705" s="39"/>
      <c r="B705" s="1001"/>
      <c r="C705" s="136"/>
      <c r="D705" s="93"/>
      <c r="E705" s="93"/>
      <c r="F705" s="94"/>
      <c r="G705" s="25" t="s">
        <v>11</v>
      </c>
      <c r="H705" s="26"/>
      <c r="I705" s="27"/>
      <c r="J705" s="27"/>
      <c r="K705" s="451"/>
      <c r="L705" s="28">
        <f>L711+L716+L721+L722+L725+L728+L735+L742+L749+L752+L758+L761+L766+L771+L775</f>
        <v>294647306.73000008</v>
      </c>
      <c r="M705" s="28">
        <f t="shared" ref="M705:N705" si="233">M711+M716+M721+M722+M725+M728+M735+M742+M749+M752+M758+M761+M766+M771+M775</f>
        <v>310543609.73000002</v>
      </c>
      <c r="N705" s="28">
        <f t="shared" si="233"/>
        <v>175514720.93000001</v>
      </c>
      <c r="O705" s="29">
        <f t="shared" si="211"/>
        <v>0.56518542140538675</v>
      </c>
    </row>
    <row r="706" spans="1:15" s="30" customFormat="1" ht="12.75" hidden="1" customHeight="1" x14ac:dyDescent="0.25">
      <c r="A706" s="39"/>
      <c r="B706" s="1001"/>
      <c r="C706" s="31"/>
      <c r="D706" s="32"/>
      <c r="E706" s="32"/>
      <c r="F706" s="33"/>
      <c r="G706" s="34" t="s">
        <v>12</v>
      </c>
      <c r="H706" s="35"/>
      <c r="I706" s="36"/>
      <c r="J706" s="36"/>
      <c r="K706" s="452"/>
      <c r="L706" s="37">
        <f>L729+L736+L753+L762+L767+L772+L776</f>
        <v>201854058.15000001</v>
      </c>
      <c r="M706" s="37">
        <f t="shared" ref="M706:N706" si="234">M729+M736+M753+M762+M767+M772+M776</f>
        <v>201854058.15000001</v>
      </c>
      <c r="N706" s="37">
        <f t="shared" si="234"/>
        <v>79114102.519999996</v>
      </c>
      <c r="O706" s="38">
        <f t="shared" si="211"/>
        <v>0.39193714134401708</v>
      </c>
    </row>
    <row r="707" spans="1:15" s="30" customFormat="1" ht="12.75" hidden="1" customHeight="1" x14ac:dyDescent="0.25">
      <c r="A707" s="39"/>
      <c r="B707" s="1001"/>
      <c r="C707" s="31"/>
      <c r="D707" s="32"/>
      <c r="E707" s="32"/>
      <c r="F707" s="33"/>
      <c r="G707" s="34" t="s">
        <v>14</v>
      </c>
      <c r="H707" s="35"/>
      <c r="I707" s="36"/>
      <c r="J707" s="36"/>
      <c r="K707" s="452"/>
      <c r="L707" s="37">
        <f>L773+L777+L781+L785</f>
        <v>2000000</v>
      </c>
      <c r="M707" s="37">
        <f t="shared" ref="M707:N707" si="235">M773+M777+M781+M785</f>
        <v>2000000</v>
      </c>
      <c r="N707" s="37">
        <f t="shared" si="235"/>
        <v>2000000</v>
      </c>
      <c r="O707" s="38">
        <f t="shared" si="211"/>
        <v>1</v>
      </c>
    </row>
    <row r="708" spans="1:15" s="30" customFormat="1" ht="12.75" hidden="1" customHeight="1" thickBot="1" x14ac:dyDescent="0.3">
      <c r="A708" s="39"/>
      <c r="B708" s="1001"/>
      <c r="C708" s="137"/>
      <c r="D708" s="100"/>
      <c r="E708" s="100"/>
      <c r="F708" s="101"/>
      <c r="G708" s="102" t="s">
        <v>15</v>
      </c>
      <c r="H708" s="103"/>
      <c r="I708" s="104"/>
      <c r="J708" s="104"/>
      <c r="K708" s="453"/>
      <c r="L708" s="105">
        <f>L717+L743+L763</f>
        <v>16512922.32</v>
      </c>
      <c r="M708" s="105">
        <f t="shared" ref="M708:N708" si="236">M717+M743+M763</f>
        <v>0</v>
      </c>
      <c r="N708" s="105">
        <f t="shared" si="236"/>
        <v>0</v>
      </c>
      <c r="O708" s="106"/>
    </row>
    <row r="709" spans="1:15" s="77" customFormat="1" ht="30" customHeight="1" x14ac:dyDescent="0.25">
      <c r="A709" s="372"/>
      <c r="B709" s="1000"/>
      <c r="C709" s="373"/>
      <c r="D709" s="903"/>
      <c r="E709" s="903"/>
      <c r="F709" s="904"/>
      <c r="G709" s="905" t="s">
        <v>435</v>
      </c>
      <c r="H709" s="906">
        <f t="shared" ref="H709:N709" si="237">H710+H712</f>
        <v>7899111.5099999998</v>
      </c>
      <c r="I709" s="907">
        <f t="shared" si="237"/>
        <v>7914511.5099999998</v>
      </c>
      <c r="J709" s="907">
        <f t="shared" si="237"/>
        <v>0</v>
      </c>
      <c r="K709" s="908">
        <f t="shared" si="237"/>
        <v>7914511.5099999998</v>
      </c>
      <c r="L709" s="908">
        <f t="shared" si="237"/>
        <v>7914511.5099999998</v>
      </c>
      <c r="M709" s="908">
        <f t="shared" si="237"/>
        <v>7914511.5099999998</v>
      </c>
      <c r="N709" s="908">
        <f t="shared" si="237"/>
        <v>5557217.1699999999</v>
      </c>
      <c r="O709" s="909">
        <f t="shared" si="211"/>
        <v>0.7021554220975541</v>
      </c>
    </row>
    <row r="710" spans="1:15" s="116" customFormat="1" ht="30" x14ac:dyDescent="0.25">
      <c r="A710" s="111"/>
      <c r="B710" s="1000"/>
      <c r="C710" s="374"/>
      <c r="D710" s="910"/>
      <c r="E710" s="910"/>
      <c r="F710" s="911"/>
      <c r="G710" s="912" t="s">
        <v>144</v>
      </c>
      <c r="H710" s="913">
        <f>H711</f>
        <v>7899111.5099999998</v>
      </c>
      <c r="I710" s="913">
        <f t="shared" ref="I710:N710" si="238">I711</f>
        <v>7914511.5099999998</v>
      </c>
      <c r="J710" s="913">
        <f t="shared" si="238"/>
        <v>0</v>
      </c>
      <c r="K710" s="375">
        <f t="shared" si="238"/>
        <v>7914511.5099999998</v>
      </c>
      <c r="L710" s="375">
        <f t="shared" si="238"/>
        <v>7914511.5099999998</v>
      </c>
      <c r="M710" s="375">
        <f t="shared" si="238"/>
        <v>7914511.5099999998</v>
      </c>
      <c r="N710" s="375">
        <f t="shared" si="238"/>
        <v>5557217.1699999999</v>
      </c>
      <c r="O710" s="376">
        <f t="shared" si="211"/>
        <v>0.7021554220975541</v>
      </c>
    </row>
    <row r="711" spans="1:15" s="1" customFormat="1" ht="12.75" hidden="1" customHeight="1" x14ac:dyDescent="0.25">
      <c r="A711" s="61"/>
      <c r="B711" s="1000"/>
      <c r="C711" s="377" t="s">
        <v>436</v>
      </c>
      <c r="D711" s="516" t="s">
        <v>437</v>
      </c>
      <c r="E711" s="516" t="s">
        <v>438</v>
      </c>
      <c r="F711" s="517" t="s">
        <v>21</v>
      </c>
      <c r="G711" s="202"/>
      <c r="H711" s="200">
        <v>7899111.5099999998</v>
      </c>
      <c r="I711" s="200">
        <v>7914511.5099999998</v>
      </c>
      <c r="J711" s="200"/>
      <c r="K711" s="914">
        <f>I711+J711</f>
        <v>7914511.5099999998</v>
      </c>
      <c r="L711" s="64">
        <v>7914511.5099999998</v>
      </c>
      <c r="M711" s="64">
        <v>7914511.5099999998</v>
      </c>
      <c r="N711" s="64">
        <v>5557217.1699999999</v>
      </c>
      <c r="O711" s="118">
        <f t="shared" si="211"/>
        <v>0.7021554220975541</v>
      </c>
    </row>
    <row r="712" spans="1:15" s="116" customFormat="1" ht="30" hidden="1" x14ac:dyDescent="0.25">
      <c r="A712" s="111"/>
      <c r="B712" s="1000"/>
      <c r="C712" s="374"/>
      <c r="D712" s="910"/>
      <c r="E712" s="910"/>
      <c r="F712" s="911"/>
      <c r="G712" s="912" t="s">
        <v>125</v>
      </c>
      <c r="H712" s="913">
        <f>H713</f>
        <v>0</v>
      </c>
      <c r="I712" s="913">
        <v>0</v>
      </c>
      <c r="J712" s="913">
        <f>J713</f>
        <v>0</v>
      </c>
      <c r="K712" s="375">
        <f>K713</f>
        <v>0</v>
      </c>
      <c r="L712" s="375">
        <f>L713</f>
        <v>0</v>
      </c>
      <c r="M712" s="375">
        <f>M713</f>
        <v>0</v>
      </c>
      <c r="N712" s="375">
        <f>N713</f>
        <v>0</v>
      </c>
      <c r="O712" s="376" t="e">
        <f t="shared" si="211"/>
        <v>#DIV/0!</v>
      </c>
    </row>
    <row r="713" spans="1:15" s="1" customFormat="1" ht="12.75" hidden="1" customHeight="1" x14ac:dyDescent="0.25">
      <c r="A713" s="61"/>
      <c r="B713" s="1000"/>
      <c r="C713" s="377" t="s">
        <v>436</v>
      </c>
      <c r="D713" s="516" t="s">
        <v>437</v>
      </c>
      <c r="E713" s="516" t="s">
        <v>439</v>
      </c>
      <c r="F713" s="517" t="s">
        <v>33</v>
      </c>
      <c r="G713" s="202"/>
      <c r="H713" s="200"/>
      <c r="I713" s="200"/>
      <c r="J713" s="200"/>
      <c r="K713" s="914">
        <f>I713+J713</f>
        <v>0</v>
      </c>
      <c r="L713" s="64"/>
      <c r="M713" s="64"/>
      <c r="N713" s="64"/>
      <c r="O713" s="118" t="e">
        <f t="shared" si="211"/>
        <v>#DIV/0!</v>
      </c>
    </row>
    <row r="714" spans="1:15" s="77" customFormat="1" ht="30" customHeight="1" x14ac:dyDescent="0.25">
      <c r="A714" s="372"/>
      <c r="B714" s="1000"/>
      <c r="C714" s="373"/>
      <c r="D714" s="903"/>
      <c r="E714" s="903"/>
      <c r="F714" s="904"/>
      <c r="G714" s="915" t="s">
        <v>440</v>
      </c>
      <c r="H714" s="907">
        <f t="shared" ref="H714:N714" si="239">H715+H718+H720+H724+H727+H731+H734</f>
        <v>73520915.489999995</v>
      </c>
      <c r="I714" s="907">
        <f t="shared" si="239"/>
        <v>230197121.57999998</v>
      </c>
      <c r="J714" s="907">
        <f t="shared" si="239"/>
        <v>-2070127.86</v>
      </c>
      <c r="K714" s="908">
        <f t="shared" si="239"/>
        <v>228126993.71999997</v>
      </c>
      <c r="L714" s="908">
        <f t="shared" si="239"/>
        <v>234566112.69</v>
      </c>
      <c r="M714" s="908">
        <f t="shared" si="239"/>
        <v>242851057.71999997</v>
      </c>
      <c r="N714" s="908">
        <f t="shared" si="239"/>
        <v>104911788.48</v>
      </c>
      <c r="O714" s="909">
        <f t="shared" ref="O714:O740" si="240">N714/M714</f>
        <v>0.43200054166929003</v>
      </c>
    </row>
    <row r="715" spans="1:15" s="116" customFormat="1" x14ac:dyDescent="0.25">
      <c r="A715" s="111"/>
      <c r="B715" s="1000"/>
      <c r="C715" s="378"/>
      <c r="D715" s="916"/>
      <c r="E715" s="916"/>
      <c r="F715" s="917"/>
      <c r="G715" s="912" t="s">
        <v>441</v>
      </c>
      <c r="H715" s="918">
        <f t="shared" ref="H715:N715" si="241">H716+H717</f>
        <v>69824544.189999998</v>
      </c>
      <c r="I715" s="918">
        <f t="shared" si="241"/>
        <v>69343841.950000003</v>
      </c>
      <c r="J715" s="918">
        <f t="shared" si="241"/>
        <v>-2070127.86</v>
      </c>
      <c r="K715" s="379">
        <f t="shared" si="241"/>
        <v>67273714.090000004</v>
      </c>
      <c r="L715" s="379">
        <f t="shared" si="241"/>
        <v>73712833.060000002</v>
      </c>
      <c r="M715" s="379">
        <f t="shared" si="241"/>
        <v>81998028.090000004</v>
      </c>
      <c r="N715" s="379">
        <f t="shared" si="241"/>
        <v>27891792.52</v>
      </c>
      <c r="O715" s="380">
        <f t="shared" si="240"/>
        <v>0.34015199108674077</v>
      </c>
    </row>
    <row r="716" spans="1:15" s="163" customFormat="1" ht="12.75" hidden="1" customHeight="1" x14ac:dyDescent="0.25">
      <c r="A716" s="61"/>
      <c r="B716" s="1000"/>
      <c r="C716" s="148" t="s">
        <v>436</v>
      </c>
      <c r="D716" s="501" t="s">
        <v>442</v>
      </c>
      <c r="E716" s="501" t="s">
        <v>443</v>
      </c>
      <c r="F716" s="502" t="s">
        <v>298</v>
      </c>
      <c r="G716" s="202"/>
      <c r="H716" s="200">
        <v>69824544.189999998</v>
      </c>
      <c r="I716" s="200">
        <v>69343841.950000003</v>
      </c>
      <c r="J716" s="200">
        <v>-2070127.86</v>
      </c>
      <c r="K716" s="914">
        <f>I716+J716</f>
        <v>67273714.090000004</v>
      </c>
      <c r="L716" s="64">
        <v>67273714.090000004</v>
      </c>
      <c r="M716" s="64">
        <v>81998028.090000004</v>
      </c>
      <c r="N716" s="64">
        <v>27891792.52</v>
      </c>
      <c r="O716" s="118">
        <f t="shared" si="240"/>
        <v>0.34015199108674077</v>
      </c>
    </row>
    <row r="717" spans="1:15" s="1" customFormat="1" ht="12.75" hidden="1" customHeight="1" x14ac:dyDescent="0.25">
      <c r="A717" s="61"/>
      <c r="B717" s="1000"/>
      <c r="C717" s="152"/>
      <c r="D717" s="501"/>
      <c r="E717" s="501"/>
      <c r="F717" s="502"/>
      <c r="G717" s="203" t="s">
        <v>15</v>
      </c>
      <c r="H717" s="200"/>
      <c r="I717" s="200"/>
      <c r="J717" s="200"/>
      <c r="K717" s="914">
        <f>I717+J717</f>
        <v>0</v>
      </c>
      <c r="L717" s="64">
        <v>6439118.9699999997</v>
      </c>
      <c r="M717" s="64"/>
      <c r="N717" s="64"/>
      <c r="O717" s="118"/>
    </row>
    <row r="718" spans="1:15" s="116" customFormat="1" ht="30" hidden="1" x14ac:dyDescent="0.25">
      <c r="A718" s="111"/>
      <c r="B718" s="1000"/>
      <c r="C718" s="378"/>
      <c r="D718" s="916"/>
      <c r="E718" s="916"/>
      <c r="F718" s="917"/>
      <c r="G718" s="912" t="s">
        <v>444</v>
      </c>
      <c r="H718" s="918">
        <f>H719</f>
        <v>0</v>
      </c>
      <c r="I718" s="918">
        <v>0</v>
      </c>
      <c r="J718" s="918">
        <f>SUM(J719:J719)</f>
        <v>0</v>
      </c>
      <c r="K718" s="379">
        <f>SUM(K719:K719)</f>
        <v>0</v>
      </c>
      <c r="L718" s="379">
        <f>SUM(L719:L719)</f>
        <v>0</v>
      </c>
      <c r="M718" s="379">
        <f>SUM(M719:M719)</f>
        <v>0</v>
      </c>
      <c r="N718" s="379">
        <f>SUM(N719:N719)</f>
        <v>0</v>
      </c>
      <c r="O718" s="380" t="e">
        <f t="shared" ref="O718:O723" si="242">N718/M718</f>
        <v>#DIV/0!</v>
      </c>
    </row>
    <row r="719" spans="1:15" s="163" customFormat="1" ht="12.75" hidden="1" customHeight="1" x14ac:dyDescent="0.25">
      <c r="A719" s="61"/>
      <c r="B719" s="1000"/>
      <c r="C719" s="148" t="s">
        <v>153</v>
      </c>
      <c r="D719" s="501" t="s">
        <v>442</v>
      </c>
      <c r="E719" s="501" t="s">
        <v>445</v>
      </c>
      <c r="F719" s="502" t="s">
        <v>55</v>
      </c>
      <c r="G719" s="202"/>
      <c r="H719" s="200"/>
      <c r="I719" s="200"/>
      <c r="J719" s="200"/>
      <c r="K719" s="914">
        <f>I719+J719</f>
        <v>0</v>
      </c>
      <c r="L719" s="64"/>
      <c r="M719" s="64"/>
      <c r="N719" s="64"/>
      <c r="O719" s="118" t="e">
        <f t="shared" si="242"/>
        <v>#DIV/0!</v>
      </c>
    </row>
    <row r="720" spans="1:15" s="116" customFormat="1" x14ac:dyDescent="0.25">
      <c r="A720" s="111"/>
      <c r="B720" s="1000"/>
      <c r="C720" s="378"/>
      <c r="D720" s="916"/>
      <c r="E720" s="916"/>
      <c r="F720" s="917"/>
      <c r="G720" s="912" t="s">
        <v>446</v>
      </c>
      <c r="H720" s="918">
        <f>SUM(H721:H723)</f>
        <v>2443800</v>
      </c>
      <c r="I720" s="918">
        <f t="shared" ref="I720:N720" si="243">I722+I723+I721</f>
        <v>2439502.5300000003</v>
      </c>
      <c r="J720" s="918">
        <f t="shared" si="243"/>
        <v>0</v>
      </c>
      <c r="K720" s="379">
        <f t="shared" si="243"/>
        <v>2439502.5300000003</v>
      </c>
      <c r="L720" s="379">
        <f t="shared" si="243"/>
        <v>2439502.5300000003</v>
      </c>
      <c r="M720" s="379">
        <f t="shared" si="243"/>
        <v>2439252.5300000003</v>
      </c>
      <c r="N720" s="379">
        <f t="shared" si="243"/>
        <v>1413443.65</v>
      </c>
      <c r="O720" s="380">
        <f t="shared" si="242"/>
        <v>0.57945769559169003</v>
      </c>
    </row>
    <row r="721" spans="1:15" s="1" customFormat="1" ht="12.75" hidden="1" customHeight="1" x14ac:dyDescent="0.25">
      <c r="A721" s="61"/>
      <c r="B721" s="1000"/>
      <c r="C721" s="148" t="s">
        <v>18</v>
      </c>
      <c r="D721" s="501" t="s">
        <v>131</v>
      </c>
      <c r="E721" s="501" t="s">
        <v>447</v>
      </c>
      <c r="F721" s="502" t="s">
        <v>21</v>
      </c>
      <c r="G721" s="202"/>
      <c r="H721" s="528">
        <v>800000</v>
      </c>
      <c r="I721" s="200">
        <v>795702.53</v>
      </c>
      <c r="J721" s="64"/>
      <c r="K721" s="914">
        <f>I721+J721</f>
        <v>795702.53</v>
      </c>
      <c r="L721" s="64">
        <v>795702.53</v>
      </c>
      <c r="M721" s="64">
        <v>795452.53</v>
      </c>
      <c r="N721" s="64">
        <v>441943.85</v>
      </c>
      <c r="O721" s="118">
        <f t="shared" si="242"/>
        <v>0.55558796198687055</v>
      </c>
    </row>
    <row r="722" spans="1:15" s="163" customFormat="1" ht="12.75" hidden="1" customHeight="1" x14ac:dyDescent="0.25">
      <c r="A722" s="61"/>
      <c r="B722" s="1000"/>
      <c r="C722" s="152" t="s">
        <v>436</v>
      </c>
      <c r="D722" s="501" t="s">
        <v>131</v>
      </c>
      <c r="E722" s="501" t="s">
        <v>447</v>
      </c>
      <c r="F722" s="502" t="s">
        <v>21</v>
      </c>
      <c r="G722" s="202"/>
      <c r="H722" s="528">
        <v>1643800</v>
      </c>
      <c r="I722" s="200">
        <v>1643800</v>
      </c>
      <c r="J722" s="64"/>
      <c r="K722" s="914">
        <f>I722+J722</f>
        <v>1643800</v>
      </c>
      <c r="L722" s="64">
        <v>1643800</v>
      </c>
      <c r="M722" s="64">
        <v>1643800</v>
      </c>
      <c r="N722" s="64">
        <v>971499.8</v>
      </c>
      <c r="O722" s="118">
        <f t="shared" si="242"/>
        <v>0.59100851685119848</v>
      </c>
    </row>
    <row r="723" spans="1:15" s="163" customFormat="1" ht="12.75" hidden="1" customHeight="1" x14ac:dyDescent="0.25">
      <c r="A723" s="61"/>
      <c r="B723" s="1000"/>
      <c r="C723" s="148" t="s">
        <v>436</v>
      </c>
      <c r="D723" s="501" t="s">
        <v>131</v>
      </c>
      <c r="E723" s="501" t="s">
        <v>447</v>
      </c>
      <c r="F723" s="502" t="s">
        <v>21</v>
      </c>
      <c r="G723" s="202"/>
      <c r="H723" s="529"/>
      <c r="I723" s="500"/>
      <c r="J723" s="64"/>
      <c r="K723" s="914">
        <f>I723+J723</f>
        <v>0</v>
      </c>
      <c r="L723" s="64"/>
      <c r="M723" s="64"/>
      <c r="N723" s="64"/>
      <c r="O723" s="118" t="e">
        <f t="shared" si="242"/>
        <v>#DIV/0!</v>
      </c>
    </row>
    <row r="724" spans="1:15" s="116" customFormat="1" ht="45" x14ac:dyDescent="0.25">
      <c r="A724" s="111"/>
      <c r="B724" s="1000"/>
      <c r="C724" s="378"/>
      <c r="D724" s="916"/>
      <c r="E724" s="916"/>
      <c r="F724" s="917"/>
      <c r="G724" s="912" t="s">
        <v>448</v>
      </c>
      <c r="H724" s="918">
        <f t="shared" ref="H724:N724" si="244">SUM(H725:H726)</f>
        <v>1252571.3</v>
      </c>
      <c r="I724" s="918">
        <f t="shared" si="244"/>
        <v>1330929.3</v>
      </c>
      <c r="J724" s="918">
        <f t="shared" si="244"/>
        <v>0</v>
      </c>
      <c r="K724" s="379">
        <f t="shared" si="244"/>
        <v>1330929.3</v>
      </c>
      <c r="L724" s="379">
        <f t="shared" si="244"/>
        <v>1330929.3</v>
      </c>
      <c r="M724" s="379">
        <f t="shared" si="244"/>
        <v>1330929.3</v>
      </c>
      <c r="N724" s="379">
        <f t="shared" si="244"/>
        <v>951244.17</v>
      </c>
      <c r="O724" s="380">
        <f t="shared" si="240"/>
        <v>0.71472178875316672</v>
      </c>
    </row>
    <row r="725" spans="1:15" s="1" customFormat="1" ht="12.75" hidden="1" customHeight="1" x14ac:dyDescent="0.25">
      <c r="A725" s="61"/>
      <c r="B725" s="1000"/>
      <c r="C725" s="537" t="s">
        <v>436</v>
      </c>
      <c r="D725" s="556" t="s">
        <v>442</v>
      </c>
      <c r="E725" s="556" t="s">
        <v>449</v>
      </c>
      <c r="F725" s="557" t="s">
        <v>298</v>
      </c>
      <c r="G725" s="202"/>
      <c r="H725" s="200">
        <v>1252571.3</v>
      </c>
      <c r="I725" s="200">
        <v>1330929.3</v>
      </c>
      <c r="J725" s="200"/>
      <c r="K725" s="914">
        <f>I725+J725</f>
        <v>1330929.3</v>
      </c>
      <c r="L725" s="64">
        <v>1330929.3</v>
      </c>
      <c r="M725" s="64">
        <v>1330929.3</v>
      </c>
      <c r="N725" s="64">
        <v>951244.17</v>
      </c>
      <c r="O725" s="118">
        <f>N725/M725</f>
        <v>0.71472178875316672</v>
      </c>
    </row>
    <row r="726" spans="1:15" s="1" customFormat="1" ht="12.75" hidden="1" customHeight="1" x14ac:dyDescent="0.25">
      <c r="A726" s="61"/>
      <c r="B726" s="1000"/>
      <c r="C726" s="148"/>
      <c r="D726" s="501"/>
      <c r="E726" s="501"/>
      <c r="F726" s="502"/>
      <c r="G726" s="203" t="s">
        <v>15</v>
      </c>
      <c r="H726" s="200"/>
      <c r="I726" s="200"/>
      <c r="J726" s="200"/>
      <c r="K726" s="914">
        <f>I726+J726</f>
        <v>0</v>
      </c>
      <c r="L726" s="64"/>
      <c r="M726" s="64"/>
      <c r="N726" s="64"/>
      <c r="O726" s="118" t="e">
        <f>N726/M726</f>
        <v>#DIV/0!</v>
      </c>
    </row>
    <row r="727" spans="1:15" s="116" customFormat="1" ht="30" x14ac:dyDescent="0.25">
      <c r="A727" s="111"/>
      <c r="B727" s="1000"/>
      <c r="C727" s="378"/>
      <c r="D727" s="916"/>
      <c r="E727" s="916"/>
      <c r="F727" s="917"/>
      <c r="G727" s="912" t="s">
        <v>450</v>
      </c>
      <c r="H727" s="918">
        <f>SUM(H728:H729)</f>
        <v>0</v>
      </c>
      <c r="I727" s="918">
        <f t="shared" ref="I727:N727" si="245">SUM(I728:I730)</f>
        <v>156240323.34999999</v>
      </c>
      <c r="J727" s="918">
        <f t="shared" si="245"/>
        <v>0</v>
      </c>
      <c r="K727" s="379">
        <f t="shared" si="245"/>
        <v>156240323.34999999</v>
      </c>
      <c r="L727" s="379">
        <f t="shared" si="245"/>
        <v>156240323.34999999</v>
      </c>
      <c r="M727" s="379">
        <f t="shared" si="245"/>
        <v>156240323.34999999</v>
      </c>
      <c r="N727" s="379">
        <f t="shared" si="245"/>
        <v>73812783.689999998</v>
      </c>
      <c r="O727" s="380">
        <f>N727/M727</f>
        <v>0.47243107353694552</v>
      </c>
    </row>
    <row r="728" spans="1:15" s="1" customFormat="1" ht="12.75" hidden="1" customHeight="1" x14ac:dyDescent="0.25">
      <c r="A728" s="61"/>
      <c r="B728" s="1000"/>
      <c r="C728" s="970" t="s">
        <v>153</v>
      </c>
      <c r="D728" s="973" t="s">
        <v>131</v>
      </c>
      <c r="E728" s="973" t="s">
        <v>451</v>
      </c>
      <c r="F728" s="976" t="s">
        <v>55</v>
      </c>
      <c r="G728" s="202"/>
      <c r="H728" s="979"/>
      <c r="I728" s="982">
        <v>156240323.34999999</v>
      </c>
      <c r="J728" s="982"/>
      <c r="K728" s="967">
        <f>I728+J728</f>
        <v>156240323.34999999</v>
      </c>
      <c r="L728" s="64">
        <v>7812016.2000000002</v>
      </c>
      <c r="M728" s="64">
        <v>7812016.2000000002</v>
      </c>
      <c r="N728" s="64">
        <v>3690639.17</v>
      </c>
      <c r="O728" s="118">
        <f>N728/M728</f>
        <v>0.47243106971539561</v>
      </c>
    </row>
    <row r="729" spans="1:15" s="1" customFormat="1" ht="12.75" hidden="1" customHeight="1" x14ac:dyDescent="0.25">
      <c r="A729" s="61"/>
      <c r="B729" s="1000"/>
      <c r="C729" s="986"/>
      <c r="D729" s="987"/>
      <c r="E729" s="987"/>
      <c r="F729" s="988"/>
      <c r="G729" s="203" t="s">
        <v>12</v>
      </c>
      <c r="H729" s="989"/>
      <c r="I729" s="983">
        <v>0</v>
      </c>
      <c r="J729" s="983"/>
      <c r="K729" s="968">
        <f>I729+J729</f>
        <v>0</v>
      </c>
      <c r="L729" s="64">
        <v>148428307.15000001</v>
      </c>
      <c r="M729" s="64">
        <v>148428307.15000001</v>
      </c>
      <c r="N729" s="64">
        <v>70122144.519999996</v>
      </c>
      <c r="O729" s="118">
        <f>N729/M729</f>
        <v>0.47243107373807969</v>
      </c>
    </row>
    <row r="730" spans="1:15" s="1" customFormat="1" ht="12.75" hidden="1" customHeight="1" x14ac:dyDescent="0.25">
      <c r="A730" s="61"/>
      <c r="B730" s="1000"/>
      <c r="C730" s="538"/>
      <c r="D730" s="558"/>
      <c r="E730" s="558"/>
      <c r="F730" s="559"/>
      <c r="G730" s="202"/>
      <c r="H730" s="200"/>
      <c r="I730" s="990">
        <v>0</v>
      </c>
      <c r="J730" s="990"/>
      <c r="K730" s="969">
        <f>I730+J730</f>
        <v>0</v>
      </c>
      <c r="L730" s="64"/>
      <c r="M730" s="64"/>
      <c r="N730" s="64"/>
      <c r="O730" s="118" t="e">
        <f t="shared" si="240"/>
        <v>#DIV/0!</v>
      </c>
    </row>
    <row r="731" spans="1:15" s="116" customFormat="1" hidden="1" x14ac:dyDescent="0.25">
      <c r="A731" s="111"/>
      <c r="B731" s="1000"/>
      <c r="C731" s="378"/>
      <c r="D731" s="916"/>
      <c r="E731" s="916"/>
      <c r="F731" s="917"/>
      <c r="G731" s="912" t="s">
        <v>452</v>
      </c>
      <c r="H731" s="918">
        <f t="shared" ref="H731:N731" si="246">SUM(H732:H733)</f>
        <v>0</v>
      </c>
      <c r="I731" s="918">
        <f t="shared" si="246"/>
        <v>0</v>
      </c>
      <c r="J731" s="918">
        <f t="shared" si="246"/>
        <v>0</v>
      </c>
      <c r="K731" s="379">
        <f t="shared" si="246"/>
        <v>0</v>
      </c>
      <c r="L731" s="379">
        <f t="shared" si="246"/>
        <v>0</v>
      </c>
      <c r="M731" s="379">
        <f t="shared" si="246"/>
        <v>0</v>
      </c>
      <c r="N731" s="379">
        <f t="shared" si="246"/>
        <v>0</v>
      </c>
      <c r="O731" s="380" t="e">
        <f t="shared" si="240"/>
        <v>#DIV/0!</v>
      </c>
    </row>
    <row r="732" spans="1:15" s="1" customFormat="1" ht="12.75" hidden="1" customHeight="1" x14ac:dyDescent="0.25">
      <c r="A732" s="61"/>
      <c r="B732" s="1000"/>
      <c r="C732" s="970" t="s">
        <v>436</v>
      </c>
      <c r="D732" s="973" t="s">
        <v>442</v>
      </c>
      <c r="E732" s="973" t="s">
        <v>453</v>
      </c>
      <c r="F732" s="976" t="s">
        <v>298</v>
      </c>
      <c r="G732" s="203"/>
      <c r="H732" s="200"/>
      <c r="I732" s="982"/>
      <c r="J732" s="982"/>
      <c r="K732" s="967">
        <f>I732+J732</f>
        <v>0</v>
      </c>
      <c r="L732" s="64"/>
      <c r="M732" s="64"/>
      <c r="N732" s="64"/>
      <c r="O732" s="118" t="e">
        <f t="shared" si="240"/>
        <v>#DIV/0!</v>
      </c>
    </row>
    <row r="733" spans="1:15" s="1" customFormat="1" ht="12.75" hidden="1" customHeight="1" x14ac:dyDescent="0.25">
      <c r="A733" s="61"/>
      <c r="B733" s="1000"/>
      <c r="C733" s="991"/>
      <c r="D733" s="992"/>
      <c r="E733" s="992"/>
      <c r="F733" s="993"/>
      <c r="G733" s="203" t="s">
        <v>12</v>
      </c>
      <c r="H733" s="200"/>
      <c r="I733" s="990"/>
      <c r="J733" s="990"/>
      <c r="K733" s="969">
        <f>I733+J733</f>
        <v>0</v>
      </c>
      <c r="L733" s="64"/>
      <c r="M733" s="64"/>
      <c r="N733" s="64"/>
      <c r="O733" s="118" t="e">
        <f t="shared" si="240"/>
        <v>#DIV/0!</v>
      </c>
    </row>
    <row r="734" spans="1:15" s="116" customFormat="1" ht="60" x14ac:dyDescent="0.25">
      <c r="A734" s="111"/>
      <c r="B734" s="1000"/>
      <c r="C734" s="378"/>
      <c r="D734" s="916"/>
      <c r="E734" s="916"/>
      <c r="F734" s="917"/>
      <c r="G734" s="912" t="s">
        <v>527</v>
      </c>
      <c r="H734" s="918">
        <f t="shared" ref="H734:N734" si="247">SUM(H735:H736)</f>
        <v>0</v>
      </c>
      <c r="I734" s="918">
        <f t="shared" si="247"/>
        <v>842524.45</v>
      </c>
      <c r="J734" s="918">
        <f t="shared" si="247"/>
        <v>0</v>
      </c>
      <c r="K734" s="379">
        <f t="shared" si="247"/>
        <v>842524.45</v>
      </c>
      <c r="L734" s="379">
        <f t="shared" si="247"/>
        <v>842524.45</v>
      </c>
      <c r="M734" s="379">
        <f t="shared" si="247"/>
        <v>842524.45</v>
      </c>
      <c r="N734" s="379">
        <f t="shared" si="247"/>
        <v>842524.45</v>
      </c>
      <c r="O734" s="380">
        <f t="shared" si="240"/>
        <v>1</v>
      </c>
    </row>
    <row r="735" spans="1:15" s="1" customFormat="1" ht="12.75" hidden="1" customHeight="1" x14ac:dyDescent="0.25">
      <c r="A735" s="61"/>
      <c r="B735" s="1000"/>
      <c r="C735" s="970" t="s">
        <v>436</v>
      </c>
      <c r="D735" s="973" t="s">
        <v>442</v>
      </c>
      <c r="E735" s="973" t="s">
        <v>580</v>
      </c>
      <c r="F735" s="976" t="s">
        <v>298</v>
      </c>
      <c r="G735" s="203"/>
      <c r="H735" s="200"/>
      <c r="I735" s="982">
        <v>842524.45</v>
      </c>
      <c r="J735" s="982"/>
      <c r="K735" s="967">
        <f>I735+J735</f>
        <v>842524.45</v>
      </c>
      <c r="L735" s="64">
        <v>84252.45</v>
      </c>
      <c r="M735" s="64">
        <v>84252.45</v>
      </c>
      <c r="N735" s="64">
        <v>84252.45</v>
      </c>
      <c r="O735" s="118">
        <f>N735/M735</f>
        <v>1</v>
      </c>
    </row>
    <row r="736" spans="1:15" s="1" customFormat="1" ht="12.75" hidden="1" customHeight="1" x14ac:dyDescent="0.25">
      <c r="A736" s="61"/>
      <c r="B736" s="1000"/>
      <c r="C736" s="991"/>
      <c r="D736" s="992"/>
      <c r="E736" s="992"/>
      <c r="F736" s="993"/>
      <c r="G736" s="203" t="s">
        <v>12</v>
      </c>
      <c r="H736" s="200"/>
      <c r="I736" s="990">
        <v>0</v>
      </c>
      <c r="J736" s="990"/>
      <c r="K736" s="969">
        <f>I736+J736</f>
        <v>0</v>
      </c>
      <c r="L736" s="64">
        <v>758272</v>
      </c>
      <c r="M736" s="64">
        <v>758272</v>
      </c>
      <c r="N736" s="64">
        <v>758272</v>
      </c>
      <c r="O736" s="118">
        <f>N736/M736</f>
        <v>1</v>
      </c>
    </row>
    <row r="737" spans="1:15" s="77" customFormat="1" ht="30" customHeight="1" x14ac:dyDescent="0.25">
      <c r="A737" s="372"/>
      <c r="B737" s="1000"/>
      <c r="C737" s="373"/>
      <c r="D737" s="903"/>
      <c r="E737" s="903"/>
      <c r="F737" s="904"/>
      <c r="G737" s="915" t="s">
        <v>454</v>
      </c>
      <c r="H737" s="907">
        <f t="shared" ref="H737:N737" si="248">H741+H746+H751+H754+H757</f>
        <v>186235374</v>
      </c>
      <c r="I737" s="919">
        <f t="shared" si="248"/>
        <v>212322019.29000002</v>
      </c>
      <c r="J737" s="919">
        <f t="shared" si="248"/>
        <v>2070127.86</v>
      </c>
      <c r="K737" s="919">
        <f t="shared" si="248"/>
        <v>214392147.15000004</v>
      </c>
      <c r="L737" s="908">
        <f t="shared" si="248"/>
        <v>224276950.50000003</v>
      </c>
      <c r="M737" s="908">
        <f t="shared" si="248"/>
        <v>215564386.15000001</v>
      </c>
      <c r="N737" s="908">
        <f t="shared" si="248"/>
        <v>143152505.30000001</v>
      </c>
      <c r="O737" s="909">
        <f t="shared" si="240"/>
        <v>0.66408235542390404</v>
      </c>
    </row>
    <row r="738" spans="1:15" s="116" customFormat="1" hidden="1" x14ac:dyDescent="0.25">
      <c r="A738" s="111"/>
      <c r="B738" s="1000"/>
      <c r="C738" s="378"/>
      <c r="D738" s="916"/>
      <c r="E738" s="916"/>
      <c r="F738" s="917"/>
      <c r="G738" s="912" t="s">
        <v>257</v>
      </c>
      <c r="H738" s="918">
        <f>H739</f>
        <v>0</v>
      </c>
      <c r="I738" s="918">
        <f t="shared" ref="I738:N738" si="249">SUM(I739:I740)</f>
        <v>0</v>
      </c>
      <c r="J738" s="918">
        <f t="shared" si="249"/>
        <v>0</v>
      </c>
      <c r="K738" s="379">
        <f t="shared" si="249"/>
        <v>0</v>
      </c>
      <c r="L738" s="379">
        <f t="shared" si="249"/>
        <v>0</v>
      </c>
      <c r="M738" s="379">
        <f t="shared" si="249"/>
        <v>0</v>
      </c>
      <c r="N738" s="379">
        <f t="shared" si="249"/>
        <v>0</v>
      </c>
      <c r="O738" s="380" t="e">
        <f t="shared" si="240"/>
        <v>#DIV/0!</v>
      </c>
    </row>
    <row r="739" spans="1:15" s="1" customFormat="1" ht="12.75" hidden="1" customHeight="1" x14ac:dyDescent="0.25">
      <c r="A739" s="61"/>
      <c r="B739" s="1000"/>
      <c r="C739" s="152" t="s">
        <v>436</v>
      </c>
      <c r="D739" s="501" t="s">
        <v>173</v>
      </c>
      <c r="E739" s="501" t="s">
        <v>455</v>
      </c>
      <c r="F739" s="502" t="s">
        <v>74</v>
      </c>
      <c r="G739" s="530"/>
      <c r="H739" s="200"/>
      <c r="I739" s="200"/>
      <c r="J739" s="200"/>
      <c r="K739" s="914">
        <f>I739+J739</f>
        <v>0</v>
      </c>
      <c r="L739" s="64"/>
      <c r="M739" s="64"/>
      <c r="N739" s="64"/>
      <c r="O739" s="118" t="e">
        <f t="shared" si="240"/>
        <v>#DIV/0!</v>
      </c>
    </row>
    <row r="740" spans="1:15" s="1" customFormat="1" ht="12.75" hidden="1" customHeight="1" x14ac:dyDescent="0.25">
      <c r="A740" s="61"/>
      <c r="B740" s="1000"/>
      <c r="C740" s="152"/>
      <c r="D740" s="501"/>
      <c r="E740" s="501"/>
      <c r="F740" s="502"/>
      <c r="G740" s="203" t="s">
        <v>15</v>
      </c>
      <c r="H740" s="200"/>
      <c r="I740" s="200"/>
      <c r="J740" s="200"/>
      <c r="K740" s="914">
        <f>I740+J740</f>
        <v>0</v>
      </c>
      <c r="L740" s="64"/>
      <c r="M740" s="64"/>
      <c r="N740" s="64"/>
      <c r="O740" s="118" t="e">
        <f t="shared" si="240"/>
        <v>#DIV/0!</v>
      </c>
    </row>
    <row r="741" spans="1:15" s="116" customFormat="1" ht="15" customHeight="1" x14ac:dyDescent="0.25">
      <c r="A741" s="111"/>
      <c r="B741" s="1000"/>
      <c r="C741" s="378"/>
      <c r="D741" s="916"/>
      <c r="E741" s="916"/>
      <c r="F741" s="917"/>
      <c r="G741" s="912" t="s">
        <v>456</v>
      </c>
      <c r="H741" s="918">
        <f>H742</f>
        <v>184021084</v>
      </c>
      <c r="I741" s="918">
        <f t="shared" ref="I741:N741" si="250">SUM(I742:I743)</f>
        <v>203040715.74000001</v>
      </c>
      <c r="J741" s="918">
        <f t="shared" si="250"/>
        <v>2070127.86</v>
      </c>
      <c r="K741" s="379">
        <f t="shared" si="250"/>
        <v>205110843.60000002</v>
      </c>
      <c r="L741" s="379">
        <f t="shared" si="250"/>
        <v>214995646.95000002</v>
      </c>
      <c r="M741" s="379">
        <f t="shared" si="250"/>
        <v>206283082.59999999</v>
      </c>
      <c r="N741" s="379">
        <f t="shared" si="250"/>
        <v>133871201.75</v>
      </c>
      <c r="O741" s="380">
        <f>N741/M741</f>
        <v>0.6489683984875646</v>
      </c>
    </row>
    <row r="742" spans="1:15" s="1" customFormat="1" ht="12.75" hidden="1" customHeight="1" x14ac:dyDescent="0.25">
      <c r="A742" s="61"/>
      <c r="B742" s="1000"/>
      <c r="C742" s="148" t="s">
        <v>436</v>
      </c>
      <c r="D742" s="501" t="s">
        <v>442</v>
      </c>
      <c r="E742" s="501" t="s">
        <v>457</v>
      </c>
      <c r="F742" s="502" t="s">
        <v>74</v>
      </c>
      <c r="G742" s="202"/>
      <c r="H742" s="200">
        <v>184021084</v>
      </c>
      <c r="I742" s="200">
        <v>203040715.74000001</v>
      </c>
      <c r="J742" s="200">
        <v>2070127.86</v>
      </c>
      <c r="K742" s="914">
        <f>I742+J742</f>
        <v>205110843.60000002</v>
      </c>
      <c r="L742" s="64">
        <v>205110843.60000002</v>
      </c>
      <c r="M742" s="64">
        <v>206283082.59999999</v>
      </c>
      <c r="N742" s="64">
        <v>133871201.75</v>
      </c>
      <c r="O742" s="118">
        <f>N742/M742</f>
        <v>0.6489683984875646</v>
      </c>
    </row>
    <row r="743" spans="1:15" s="1" customFormat="1" ht="12.75" hidden="1" customHeight="1" x14ac:dyDescent="0.25">
      <c r="A743" s="61"/>
      <c r="B743" s="1000"/>
      <c r="C743" s="148"/>
      <c r="D743" s="501"/>
      <c r="E743" s="501"/>
      <c r="F743" s="502"/>
      <c r="G743" s="203" t="s">
        <v>15</v>
      </c>
      <c r="H743" s="200"/>
      <c r="I743" s="200"/>
      <c r="J743" s="200"/>
      <c r="K743" s="914">
        <f>I743+J743</f>
        <v>0</v>
      </c>
      <c r="L743" s="64">
        <v>9884803.3499999996</v>
      </c>
      <c r="M743" s="64"/>
      <c r="N743" s="64"/>
      <c r="O743" s="118"/>
    </row>
    <row r="744" spans="1:15" s="116" customFormat="1" ht="30" hidden="1" customHeight="1" x14ac:dyDescent="0.25">
      <c r="A744" s="111"/>
      <c r="B744" s="1000"/>
      <c r="C744" s="378"/>
      <c r="D744" s="916"/>
      <c r="E744" s="916"/>
      <c r="F744" s="917"/>
      <c r="G744" s="912" t="s">
        <v>458</v>
      </c>
      <c r="H744" s="918">
        <f>SUM(H745:H745)</f>
        <v>0</v>
      </c>
      <c r="I744" s="918">
        <v>0</v>
      </c>
      <c r="J744" s="918">
        <f>SUM(J745:J745)</f>
        <v>0</v>
      </c>
      <c r="K744" s="379">
        <f>SUM(K745:K745)</f>
        <v>0</v>
      </c>
      <c r="L744" s="379">
        <f>SUM(L745:L745)</f>
        <v>0</v>
      </c>
      <c r="M744" s="379">
        <f>SUM(M745:M745)</f>
        <v>0</v>
      </c>
      <c r="N744" s="379">
        <f>SUM(N745:N745)</f>
        <v>0</v>
      </c>
      <c r="O744" s="380" t="e">
        <f t="shared" ref="O744:O809" si="251">N744/M744</f>
        <v>#DIV/0!</v>
      </c>
    </row>
    <row r="745" spans="1:15" s="1" customFormat="1" ht="12.75" hidden="1" customHeight="1" x14ac:dyDescent="0.25">
      <c r="A745" s="61"/>
      <c r="B745" s="1000"/>
      <c r="C745" s="148" t="s">
        <v>436</v>
      </c>
      <c r="D745" s="501" t="s">
        <v>442</v>
      </c>
      <c r="E745" s="501" t="s">
        <v>459</v>
      </c>
      <c r="F745" s="502" t="s">
        <v>74</v>
      </c>
      <c r="G745" s="202"/>
      <c r="H745" s="200"/>
      <c r="I745" s="200"/>
      <c r="J745" s="200"/>
      <c r="K745" s="914">
        <f>I745+J745</f>
        <v>0</v>
      </c>
      <c r="L745" s="64"/>
      <c r="M745" s="64"/>
      <c r="N745" s="64"/>
      <c r="O745" s="118" t="e">
        <f t="shared" si="251"/>
        <v>#DIV/0!</v>
      </c>
    </row>
    <row r="746" spans="1:15" s="116" customFormat="1" ht="15" hidden="1" customHeight="1" x14ac:dyDescent="0.25">
      <c r="A746" s="111"/>
      <c r="B746" s="1000"/>
      <c r="C746" s="378"/>
      <c r="D746" s="916"/>
      <c r="E746" s="916"/>
      <c r="F746" s="917"/>
      <c r="G746" s="912" t="s">
        <v>452</v>
      </c>
      <c r="H746" s="918">
        <f>H747</f>
        <v>1524290</v>
      </c>
      <c r="I746" s="918">
        <f>I747</f>
        <v>0</v>
      </c>
      <c r="J746" s="918">
        <f>J747</f>
        <v>0</v>
      </c>
      <c r="K746" s="379">
        <f>K747</f>
        <v>0</v>
      </c>
      <c r="L746" s="379">
        <f>SUM(L747:L750)</f>
        <v>0</v>
      </c>
      <c r="M746" s="379">
        <f>SUM(M747:M750)</f>
        <v>0</v>
      </c>
      <c r="N746" s="379">
        <f>SUM(N747:N750)</f>
        <v>0</v>
      </c>
      <c r="O746" s="380" t="e">
        <f t="shared" si="251"/>
        <v>#DIV/0!</v>
      </c>
    </row>
    <row r="747" spans="1:15" s="1" customFormat="1" ht="12.75" hidden="1" customHeight="1" x14ac:dyDescent="0.25">
      <c r="A747" s="61"/>
      <c r="B747" s="1000"/>
      <c r="C747" s="994" t="s">
        <v>436</v>
      </c>
      <c r="D747" s="973" t="s">
        <v>173</v>
      </c>
      <c r="E747" s="973" t="s">
        <v>460</v>
      </c>
      <c r="F747" s="976" t="s">
        <v>74</v>
      </c>
      <c r="G747" s="202"/>
      <c r="H747" s="979">
        <v>1524290</v>
      </c>
      <c r="I747" s="982">
        <v>0</v>
      </c>
      <c r="J747" s="982"/>
      <c r="K747" s="967">
        <f>I747+J747</f>
        <v>0</v>
      </c>
      <c r="L747" s="64"/>
      <c r="M747" s="64"/>
      <c r="N747" s="64"/>
      <c r="O747" s="118" t="e">
        <f t="shared" si="251"/>
        <v>#DIV/0!</v>
      </c>
    </row>
    <row r="748" spans="1:15" s="1" customFormat="1" ht="12.75" hidden="1" customHeight="1" x14ac:dyDescent="0.25">
      <c r="A748" s="61"/>
      <c r="B748" s="1000"/>
      <c r="C748" s="995"/>
      <c r="D748" s="992"/>
      <c r="E748" s="992"/>
      <c r="F748" s="993"/>
      <c r="G748" s="203" t="s">
        <v>12</v>
      </c>
      <c r="H748" s="980"/>
      <c r="I748" s="983"/>
      <c r="J748" s="983"/>
      <c r="K748" s="968">
        <f>I748+J748</f>
        <v>0</v>
      </c>
      <c r="L748" s="64"/>
      <c r="M748" s="64"/>
      <c r="N748" s="64"/>
      <c r="O748" s="118" t="e">
        <f t="shared" si="251"/>
        <v>#DIV/0!</v>
      </c>
    </row>
    <row r="749" spans="1:15" s="1" customFormat="1" ht="12.75" hidden="1" customHeight="1" x14ac:dyDescent="0.25">
      <c r="A749" s="61"/>
      <c r="B749" s="1000"/>
      <c r="C749" s="994" t="s">
        <v>436</v>
      </c>
      <c r="D749" s="973" t="s">
        <v>442</v>
      </c>
      <c r="E749" s="973" t="s">
        <v>460</v>
      </c>
      <c r="F749" s="976" t="s">
        <v>74</v>
      </c>
      <c r="G749" s="202"/>
      <c r="H749" s="980"/>
      <c r="I749" s="983"/>
      <c r="J749" s="983"/>
      <c r="K749" s="968">
        <f>I749+J749</f>
        <v>0</v>
      </c>
      <c r="L749" s="64"/>
      <c r="M749" s="64"/>
      <c r="N749" s="64"/>
      <c r="O749" s="118" t="e">
        <f t="shared" si="251"/>
        <v>#DIV/0!</v>
      </c>
    </row>
    <row r="750" spans="1:15" s="1" customFormat="1" ht="12.75" hidden="1" customHeight="1" x14ac:dyDescent="0.25">
      <c r="A750" s="61"/>
      <c r="B750" s="1000"/>
      <c r="C750" s="995"/>
      <c r="D750" s="992"/>
      <c r="E750" s="992"/>
      <c r="F750" s="993"/>
      <c r="G750" s="203" t="s">
        <v>12</v>
      </c>
      <c r="H750" s="989"/>
      <c r="I750" s="990"/>
      <c r="J750" s="990"/>
      <c r="K750" s="969">
        <f>I750+J750</f>
        <v>0</v>
      </c>
      <c r="L750" s="64"/>
      <c r="M750" s="64"/>
      <c r="N750" s="64"/>
      <c r="O750" s="118" t="e">
        <f t="shared" si="251"/>
        <v>#DIV/0!</v>
      </c>
    </row>
    <row r="751" spans="1:15" s="116" customFormat="1" ht="60" x14ac:dyDescent="0.25">
      <c r="A751" s="111"/>
      <c r="B751" s="1000"/>
      <c r="C751" s="378"/>
      <c r="D751" s="916"/>
      <c r="E751" s="916"/>
      <c r="F751" s="917"/>
      <c r="G751" s="912" t="s">
        <v>527</v>
      </c>
      <c r="H751" s="918">
        <f t="shared" ref="H751:N751" si="252">SUM(H752:H753)</f>
        <v>0</v>
      </c>
      <c r="I751" s="918">
        <f t="shared" si="252"/>
        <v>8591303.5500000007</v>
      </c>
      <c r="J751" s="918">
        <f t="shared" si="252"/>
        <v>0</v>
      </c>
      <c r="K751" s="379">
        <f t="shared" si="252"/>
        <v>8591303.5500000007</v>
      </c>
      <c r="L751" s="379">
        <f t="shared" si="252"/>
        <v>8591303.5500000007</v>
      </c>
      <c r="M751" s="379">
        <f t="shared" si="252"/>
        <v>8591303.5500000007</v>
      </c>
      <c r="N751" s="379">
        <f t="shared" si="252"/>
        <v>8591303.5500000007</v>
      </c>
      <c r="O751" s="380">
        <f t="shared" si="251"/>
        <v>1</v>
      </c>
    </row>
    <row r="752" spans="1:15" s="1" customFormat="1" ht="12.75" hidden="1" customHeight="1" x14ac:dyDescent="0.25">
      <c r="A752" s="61"/>
      <c r="B752" s="1000"/>
      <c r="C752" s="970" t="s">
        <v>436</v>
      </c>
      <c r="D752" s="973" t="s">
        <v>442</v>
      </c>
      <c r="E752" s="973" t="s">
        <v>526</v>
      </c>
      <c r="F752" s="976" t="s">
        <v>74</v>
      </c>
      <c r="G752" s="203"/>
      <c r="H752" s="200"/>
      <c r="I752" s="982">
        <v>8591303.5500000007</v>
      </c>
      <c r="J752" s="982"/>
      <c r="K752" s="967">
        <f>I752+J752</f>
        <v>8591303.5500000007</v>
      </c>
      <c r="L752" s="64">
        <v>859130.55</v>
      </c>
      <c r="M752" s="64">
        <v>859130.55000000016</v>
      </c>
      <c r="N752" s="64">
        <v>859130.55000000016</v>
      </c>
      <c r="O752" s="118">
        <f>N752/M752</f>
        <v>1</v>
      </c>
    </row>
    <row r="753" spans="1:15" s="1" customFormat="1" ht="12.75" hidden="1" customHeight="1" x14ac:dyDescent="0.25">
      <c r="A753" s="61"/>
      <c r="B753" s="1000"/>
      <c r="C753" s="991"/>
      <c r="D753" s="992"/>
      <c r="E753" s="992"/>
      <c r="F753" s="993"/>
      <c r="G753" s="203" t="s">
        <v>12</v>
      </c>
      <c r="H753" s="200"/>
      <c r="I753" s="990"/>
      <c r="J753" s="990"/>
      <c r="K753" s="969">
        <f>I753+J753</f>
        <v>0</v>
      </c>
      <c r="L753" s="64">
        <v>7732173</v>
      </c>
      <c r="M753" s="64">
        <v>7732173</v>
      </c>
      <c r="N753" s="64">
        <v>7732173</v>
      </c>
      <c r="O753" s="118">
        <f>N753/M753</f>
        <v>1</v>
      </c>
    </row>
    <row r="754" spans="1:15" s="116" customFormat="1" ht="30" hidden="1" customHeight="1" x14ac:dyDescent="0.25">
      <c r="A754" s="111"/>
      <c r="B754" s="1000"/>
      <c r="C754" s="378"/>
      <c r="D754" s="916"/>
      <c r="E754" s="916"/>
      <c r="F754" s="917"/>
      <c r="G754" s="912" t="s">
        <v>461</v>
      </c>
      <c r="H754" s="918">
        <f>SUM(H755:H756)</f>
        <v>0</v>
      </c>
      <c r="I754" s="918">
        <v>0</v>
      </c>
      <c r="J754" s="918">
        <f>SUM(J755:J756)</f>
        <v>0</v>
      </c>
      <c r="K754" s="379">
        <f>SUM(K755:K756)</f>
        <v>0</v>
      </c>
      <c r="L754" s="379">
        <f>SUM(L755:L756)</f>
        <v>0</v>
      </c>
      <c r="M754" s="379">
        <f>SUM(M755:M756)</f>
        <v>0</v>
      </c>
      <c r="N754" s="379">
        <f>SUM(N755:N756)</f>
        <v>0</v>
      </c>
      <c r="O754" s="380" t="e">
        <f t="shared" si="251"/>
        <v>#DIV/0!</v>
      </c>
    </row>
    <row r="755" spans="1:15" s="1" customFormat="1" ht="12.75" hidden="1" customHeight="1" x14ac:dyDescent="0.25">
      <c r="A755" s="61"/>
      <c r="B755" s="1000"/>
      <c r="C755" s="148" t="s">
        <v>436</v>
      </c>
      <c r="D755" s="501" t="s">
        <v>173</v>
      </c>
      <c r="E755" s="501" t="s">
        <v>462</v>
      </c>
      <c r="F755" s="502" t="s">
        <v>463</v>
      </c>
      <c r="G755" s="202"/>
      <c r="H755" s="200"/>
      <c r="I755" s="200"/>
      <c r="J755" s="200"/>
      <c r="K755" s="914">
        <f>I755+J755</f>
        <v>0</v>
      </c>
      <c r="L755" s="64"/>
      <c r="M755" s="64"/>
      <c r="N755" s="64"/>
      <c r="O755" s="118" t="e">
        <f t="shared" si="251"/>
        <v>#DIV/0!</v>
      </c>
    </row>
    <row r="756" spans="1:15" s="1" customFormat="1" ht="12.75" hidden="1" customHeight="1" x14ac:dyDescent="0.25">
      <c r="A756" s="61"/>
      <c r="B756" s="1000"/>
      <c r="C756" s="148"/>
      <c r="D756" s="501"/>
      <c r="E756" s="501"/>
      <c r="F756" s="502"/>
      <c r="G756" s="202"/>
      <c r="H756" s="200"/>
      <c r="I756" s="200"/>
      <c r="J756" s="200"/>
      <c r="K756" s="914">
        <f>I756+J756</f>
        <v>0</v>
      </c>
      <c r="L756" s="64"/>
      <c r="M756" s="64"/>
      <c r="N756" s="64"/>
      <c r="O756" s="118" t="e">
        <f t="shared" si="251"/>
        <v>#DIV/0!</v>
      </c>
    </row>
    <row r="757" spans="1:15" s="116" customFormat="1" ht="15" customHeight="1" x14ac:dyDescent="0.25">
      <c r="A757" s="111"/>
      <c r="B757" s="1000"/>
      <c r="C757" s="378"/>
      <c r="D757" s="916"/>
      <c r="E757" s="916"/>
      <c r="F757" s="917"/>
      <c r="G757" s="912" t="s">
        <v>248</v>
      </c>
      <c r="H757" s="918">
        <f>H758</f>
        <v>690000</v>
      </c>
      <c r="I757" s="918">
        <f t="shared" ref="I757:N757" si="253">I758</f>
        <v>690000</v>
      </c>
      <c r="J757" s="918">
        <f t="shared" si="253"/>
        <v>0</v>
      </c>
      <c r="K757" s="379">
        <f t="shared" si="253"/>
        <v>690000</v>
      </c>
      <c r="L757" s="379">
        <f t="shared" si="253"/>
        <v>690000</v>
      </c>
      <c r="M757" s="379">
        <f t="shared" si="253"/>
        <v>690000</v>
      </c>
      <c r="N757" s="379">
        <f t="shared" si="253"/>
        <v>690000</v>
      </c>
      <c r="O757" s="380">
        <f t="shared" si="251"/>
        <v>1</v>
      </c>
    </row>
    <row r="758" spans="1:15" s="1" customFormat="1" ht="12.75" hidden="1" customHeight="1" x14ac:dyDescent="0.25">
      <c r="A758" s="61"/>
      <c r="B758" s="1000"/>
      <c r="C758" s="148" t="s">
        <v>436</v>
      </c>
      <c r="D758" s="501" t="s">
        <v>442</v>
      </c>
      <c r="E758" s="501" t="s">
        <v>464</v>
      </c>
      <c r="F758" s="502" t="s">
        <v>465</v>
      </c>
      <c r="G758" s="202"/>
      <c r="H758" s="200">
        <v>690000</v>
      </c>
      <c r="I758" s="200">
        <v>690000</v>
      </c>
      <c r="J758" s="200"/>
      <c r="K758" s="914">
        <f>I758+J758</f>
        <v>690000</v>
      </c>
      <c r="L758" s="64">
        <v>690000</v>
      </c>
      <c r="M758" s="64">
        <v>690000</v>
      </c>
      <c r="N758" s="64">
        <v>690000</v>
      </c>
      <c r="O758" s="118">
        <f t="shared" si="251"/>
        <v>1</v>
      </c>
    </row>
    <row r="759" spans="1:15" s="77" customFormat="1" ht="30" customHeight="1" x14ac:dyDescent="0.25">
      <c r="A759" s="372"/>
      <c r="B759" s="1000"/>
      <c r="C759" s="373"/>
      <c r="D759" s="903"/>
      <c r="E759" s="903"/>
      <c r="F759" s="904"/>
      <c r="G759" s="920" t="s">
        <v>466</v>
      </c>
      <c r="H759" s="907">
        <f t="shared" ref="H759:N759" si="254">H760</f>
        <v>468000</v>
      </c>
      <c r="I759" s="907">
        <f t="shared" si="254"/>
        <v>468000</v>
      </c>
      <c r="J759" s="907">
        <f t="shared" si="254"/>
        <v>0</v>
      </c>
      <c r="K759" s="908">
        <f t="shared" si="254"/>
        <v>468000</v>
      </c>
      <c r="L759" s="908">
        <f t="shared" si="254"/>
        <v>657000</v>
      </c>
      <c r="M759" s="908">
        <f t="shared" si="254"/>
        <v>468000</v>
      </c>
      <c r="N759" s="908">
        <f t="shared" si="254"/>
        <v>468000</v>
      </c>
      <c r="O759" s="909">
        <f t="shared" si="251"/>
        <v>1</v>
      </c>
    </row>
    <row r="760" spans="1:15" s="116" customFormat="1" ht="15" customHeight="1" x14ac:dyDescent="0.25">
      <c r="A760" s="111"/>
      <c r="B760" s="1000"/>
      <c r="C760" s="378"/>
      <c r="D760" s="916"/>
      <c r="E760" s="916"/>
      <c r="F760" s="917"/>
      <c r="G760" s="912" t="s">
        <v>467</v>
      </c>
      <c r="H760" s="918">
        <f>H761</f>
        <v>468000</v>
      </c>
      <c r="I760" s="918">
        <f>I761</f>
        <v>468000</v>
      </c>
      <c r="J760" s="918">
        <f>J761</f>
        <v>0</v>
      </c>
      <c r="K760" s="379">
        <f>K761</f>
        <v>468000</v>
      </c>
      <c r="L760" s="379">
        <f>SUM(L761:L763)</f>
        <v>657000</v>
      </c>
      <c r="M760" s="379">
        <f>SUM(M761:M763)</f>
        <v>468000</v>
      </c>
      <c r="N760" s="379">
        <f>SUM(N761:N763)</f>
        <v>468000</v>
      </c>
      <c r="O760" s="380">
        <f t="shared" si="251"/>
        <v>1</v>
      </c>
    </row>
    <row r="761" spans="1:15" s="1" customFormat="1" ht="12.75" hidden="1" customHeight="1" x14ac:dyDescent="0.25">
      <c r="A761" s="61"/>
      <c r="B761" s="1000"/>
      <c r="C761" s="970" t="s">
        <v>436</v>
      </c>
      <c r="D761" s="973" t="s">
        <v>225</v>
      </c>
      <c r="E761" s="973" t="s">
        <v>468</v>
      </c>
      <c r="F761" s="976" t="s">
        <v>74</v>
      </c>
      <c r="G761" s="203"/>
      <c r="H761" s="979">
        <v>468000</v>
      </c>
      <c r="I761" s="982">
        <v>468000</v>
      </c>
      <c r="J761" s="982"/>
      <c r="K761" s="967">
        <f>I761+J761</f>
        <v>468000</v>
      </c>
      <c r="L761" s="64">
        <v>140400</v>
      </c>
      <c r="M761" s="64">
        <v>140400</v>
      </c>
      <c r="N761" s="64">
        <v>140400</v>
      </c>
      <c r="O761" s="118">
        <f t="shared" si="251"/>
        <v>1</v>
      </c>
    </row>
    <row r="762" spans="1:15" s="1" customFormat="1" ht="12.75" hidden="1" customHeight="1" x14ac:dyDescent="0.25">
      <c r="A762" s="61"/>
      <c r="B762" s="1000"/>
      <c r="C762" s="991"/>
      <c r="D762" s="992"/>
      <c r="E762" s="992"/>
      <c r="F762" s="993"/>
      <c r="G762" s="203" t="s">
        <v>12</v>
      </c>
      <c r="H762" s="989"/>
      <c r="I762" s="990"/>
      <c r="J762" s="990"/>
      <c r="K762" s="969">
        <f>I762+J762</f>
        <v>0</v>
      </c>
      <c r="L762" s="64">
        <v>327600</v>
      </c>
      <c r="M762" s="64">
        <v>327600</v>
      </c>
      <c r="N762" s="64">
        <v>327600</v>
      </c>
      <c r="O762" s="118">
        <f t="shared" si="251"/>
        <v>1</v>
      </c>
    </row>
    <row r="763" spans="1:15" s="1" customFormat="1" ht="12.75" hidden="1" customHeight="1" x14ac:dyDescent="0.25">
      <c r="A763" s="61"/>
      <c r="B763" s="1000"/>
      <c r="C763" s="152"/>
      <c r="D763" s="501"/>
      <c r="E763" s="501"/>
      <c r="F763" s="502"/>
      <c r="G763" s="203" t="s">
        <v>15</v>
      </c>
      <c r="H763" s="200"/>
      <c r="I763" s="200"/>
      <c r="J763" s="200"/>
      <c r="K763" s="914">
        <f>I763+J763</f>
        <v>0</v>
      </c>
      <c r="L763" s="64">
        <v>189000</v>
      </c>
      <c r="M763" s="64"/>
      <c r="N763" s="64"/>
      <c r="O763" s="118" t="e">
        <f t="shared" si="251"/>
        <v>#DIV/0!</v>
      </c>
    </row>
    <row r="764" spans="1:15" s="77" customFormat="1" ht="45" customHeight="1" x14ac:dyDescent="0.25">
      <c r="A764" s="372"/>
      <c r="B764" s="1000"/>
      <c r="C764" s="373"/>
      <c r="D764" s="903"/>
      <c r="E764" s="903"/>
      <c r="F764" s="904"/>
      <c r="G764" s="920" t="s">
        <v>536</v>
      </c>
      <c r="H764" s="907">
        <f t="shared" ref="H764:N764" si="255">H765</f>
        <v>0</v>
      </c>
      <c r="I764" s="907">
        <f t="shared" si="255"/>
        <v>1955580</v>
      </c>
      <c r="J764" s="907">
        <f t="shared" si="255"/>
        <v>0</v>
      </c>
      <c r="K764" s="908">
        <f t="shared" si="255"/>
        <v>1955580</v>
      </c>
      <c r="L764" s="908">
        <f t="shared" si="255"/>
        <v>1955580</v>
      </c>
      <c r="M764" s="908">
        <f t="shared" si="255"/>
        <v>1955580</v>
      </c>
      <c r="N764" s="908">
        <f t="shared" si="255"/>
        <v>0</v>
      </c>
      <c r="O764" s="909">
        <f t="shared" si="251"/>
        <v>0</v>
      </c>
    </row>
    <row r="765" spans="1:15" s="116" customFormat="1" ht="30.75" customHeight="1" x14ac:dyDescent="0.25">
      <c r="A765" s="111"/>
      <c r="B765" s="1000"/>
      <c r="C765" s="378"/>
      <c r="D765" s="916"/>
      <c r="E765" s="916"/>
      <c r="F765" s="917"/>
      <c r="G765" s="912" t="s">
        <v>537</v>
      </c>
      <c r="H765" s="918">
        <f>H766</f>
        <v>0</v>
      </c>
      <c r="I765" s="918">
        <f>I766</f>
        <v>1955580</v>
      </c>
      <c r="J765" s="918">
        <f>J766</f>
        <v>0</v>
      </c>
      <c r="K765" s="379">
        <f>K766</f>
        <v>1955580</v>
      </c>
      <c r="L765" s="379">
        <f>SUM(L766:L768)</f>
        <v>1955580</v>
      </c>
      <c r="M765" s="379">
        <f>SUM(M766:M768)</f>
        <v>1955580</v>
      </c>
      <c r="N765" s="379">
        <f>SUM(N766:N768)</f>
        <v>0</v>
      </c>
      <c r="O765" s="380">
        <f t="shared" si="251"/>
        <v>0</v>
      </c>
    </row>
    <row r="766" spans="1:15" s="1" customFormat="1" ht="12.75" hidden="1" customHeight="1" x14ac:dyDescent="0.25">
      <c r="A766" s="61"/>
      <c r="B766" s="1000"/>
      <c r="C766" s="970" t="s">
        <v>436</v>
      </c>
      <c r="D766" s="973" t="s">
        <v>442</v>
      </c>
      <c r="E766" s="973" t="s">
        <v>538</v>
      </c>
      <c r="F766" s="976" t="s">
        <v>270</v>
      </c>
      <c r="G766" s="203"/>
      <c r="H766" s="979"/>
      <c r="I766" s="982">
        <v>1955580</v>
      </c>
      <c r="J766" s="982"/>
      <c r="K766" s="967">
        <f>I766+J766</f>
        <v>1955580</v>
      </c>
      <c r="L766" s="64">
        <v>195558</v>
      </c>
      <c r="M766" s="921">
        <v>195558</v>
      </c>
      <c r="N766" s="64"/>
      <c r="O766" s="118">
        <f t="shared" si="251"/>
        <v>0</v>
      </c>
    </row>
    <row r="767" spans="1:15" s="1" customFormat="1" ht="12.75" hidden="1" customHeight="1" x14ac:dyDescent="0.25">
      <c r="A767" s="61"/>
      <c r="B767" s="1000"/>
      <c r="C767" s="991"/>
      <c r="D767" s="992"/>
      <c r="E767" s="992"/>
      <c r="F767" s="993"/>
      <c r="G767" s="203" t="s">
        <v>12</v>
      </c>
      <c r="H767" s="989"/>
      <c r="I767" s="990"/>
      <c r="J767" s="990"/>
      <c r="K767" s="969">
        <f>I767+J767</f>
        <v>0</v>
      </c>
      <c r="L767" s="64">
        <v>1760022</v>
      </c>
      <c r="M767" s="922">
        <v>1760022</v>
      </c>
      <c r="N767" s="64"/>
      <c r="O767" s="118">
        <f t="shared" si="251"/>
        <v>0</v>
      </c>
    </row>
    <row r="768" spans="1:15" s="1" customFormat="1" ht="12.75" hidden="1" customHeight="1" x14ac:dyDescent="0.25">
      <c r="A768" s="61"/>
      <c r="B768" s="1000"/>
      <c r="C768" s="152"/>
      <c r="D768" s="501"/>
      <c r="E768" s="501"/>
      <c r="F768" s="502"/>
      <c r="G768" s="203" t="s">
        <v>15</v>
      </c>
      <c r="H768" s="200"/>
      <c r="I768" s="200"/>
      <c r="J768" s="200"/>
      <c r="K768" s="914">
        <f>I768+J768</f>
        <v>0</v>
      </c>
      <c r="L768" s="64"/>
      <c r="M768" s="64"/>
      <c r="N768" s="64"/>
      <c r="O768" s="118" t="e">
        <f t="shared" si="251"/>
        <v>#DIV/0!</v>
      </c>
    </row>
    <row r="769" spans="1:15" s="77" customFormat="1" ht="15" customHeight="1" x14ac:dyDescent="0.25">
      <c r="A769" s="372"/>
      <c r="B769" s="1000"/>
      <c r="C769" s="373"/>
      <c r="D769" s="903"/>
      <c r="E769" s="903"/>
      <c r="F769" s="904"/>
      <c r="G769" s="920" t="s">
        <v>523</v>
      </c>
      <c r="H769" s="907">
        <f t="shared" ref="H769:N769" si="256">H770+H774+H778+H782</f>
        <v>2195872</v>
      </c>
      <c r="I769" s="907">
        <f t="shared" si="256"/>
        <v>45644132.5</v>
      </c>
      <c r="J769" s="907">
        <f t="shared" si="256"/>
        <v>0</v>
      </c>
      <c r="K769" s="908">
        <f t="shared" si="256"/>
        <v>45644132.5</v>
      </c>
      <c r="L769" s="908">
        <f t="shared" si="256"/>
        <v>45644132.5</v>
      </c>
      <c r="M769" s="908">
        <f t="shared" si="256"/>
        <v>45644132.5</v>
      </c>
      <c r="N769" s="908">
        <f t="shared" si="256"/>
        <v>2539312.5</v>
      </c>
      <c r="O769" s="909">
        <f t="shared" si="251"/>
        <v>5.5632835173283227E-2</v>
      </c>
    </row>
    <row r="770" spans="1:15" s="116" customFormat="1" ht="30" customHeight="1" x14ac:dyDescent="0.25">
      <c r="A770" s="111"/>
      <c r="B770" s="1000"/>
      <c r="C770" s="378"/>
      <c r="D770" s="916"/>
      <c r="E770" s="916"/>
      <c r="F770" s="917"/>
      <c r="G770" s="912" t="s">
        <v>469</v>
      </c>
      <c r="H770" s="918">
        <f>H771</f>
        <v>2195872</v>
      </c>
      <c r="I770" s="918">
        <f>I771</f>
        <v>43104820</v>
      </c>
      <c r="J770" s="918">
        <f>J771</f>
        <v>0</v>
      </c>
      <c r="K770" s="379">
        <f>K771</f>
        <v>43104820</v>
      </c>
      <c r="L770" s="379">
        <f>SUM(L771:L773)</f>
        <v>43104820</v>
      </c>
      <c r="M770" s="379">
        <f>SUM(M771:M773)</f>
        <v>43104820</v>
      </c>
      <c r="N770" s="379">
        <f>SUM(N771:N773)</f>
        <v>0</v>
      </c>
      <c r="O770" s="380">
        <f t="shared" si="251"/>
        <v>0</v>
      </c>
    </row>
    <row r="771" spans="1:15" s="1" customFormat="1" ht="12.75" hidden="1" customHeight="1" x14ac:dyDescent="0.25">
      <c r="A771" s="61"/>
      <c r="B771" s="1000"/>
      <c r="C771" s="970" t="s">
        <v>436</v>
      </c>
      <c r="D771" s="973" t="s">
        <v>442</v>
      </c>
      <c r="E771" s="973" t="s">
        <v>539</v>
      </c>
      <c r="F771" s="976" t="s">
        <v>74</v>
      </c>
      <c r="G771" s="202"/>
      <c r="H771" s="979">
        <v>2195872</v>
      </c>
      <c r="I771" s="982">
        <v>43104820</v>
      </c>
      <c r="J771" s="982"/>
      <c r="K771" s="967">
        <f>I771+J771</f>
        <v>43104820</v>
      </c>
      <c r="L771" s="64">
        <v>431049</v>
      </c>
      <c r="M771" s="64">
        <v>431049</v>
      </c>
      <c r="N771" s="64"/>
      <c r="O771" s="118">
        <f t="shared" si="251"/>
        <v>0</v>
      </c>
    </row>
    <row r="772" spans="1:15" s="1" customFormat="1" ht="12.75" hidden="1" customHeight="1" x14ac:dyDescent="0.25">
      <c r="A772" s="61"/>
      <c r="B772" s="1000"/>
      <c r="C772" s="971"/>
      <c r="D772" s="974"/>
      <c r="E772" s="974"/>
      <c r="F772" s="977"/>
      <c r="G772" s="203" t="s">
        <v>12</v>
      </c>
      <c r="H772" s="980"/>
      <c r="I772" s="983"/>
      <c r="J772" s="983"/>
      <c r="K772" s="968">
        <f>I772+J772</f>
        <v>0</v>
      </c>
      <c r="L772" s="64">
        <v>42673771</v>
      </c>
      <c r="M772" s="64">
        <v>42673771</v>
      </c>
      <c r="N772" s="64"/>
      <c r="O772" s="118">
        <f t="shared" si="251"/>
        <v>0</v>
      </c>
    </row>
    <row r="773" spans="1:15" s="1" customFormat="1" ht="12.75" hidden="1" customHeight="1" x14ac:dyDescent="0.25">
      <c r="A773" s="61"/>
      <c r="B773" s="1000"/>
      <c r="C773" s="991"/>
      <c r="D773" s="992"/>
      <c r="E773" s="992"/>
      <c r="F773" s="993"/>
      <c r="G773" s="203" t="s">
        <v>14</v>
      </c>
      <c r="H773" s="989"/>
      <c r="I773" s="990"/>
      <c r="J773" s="990"/>
      <c r="K773" s="969">
        <f>I773+J773</f>
        <v>0</v>
      </c>
      <c r="L773" s="64"/>
      <c r="M773" s="64"/>
      <c r="N773" s="64"/>
      <c r="O773" s="118" t="e">
        <f t="shared" si="251"/>
        <v>#DIV/0!</v>
      </c>
    </row>
    <row r="774" spans="1:15" s="116" customFormat="1" ht="30" customHeight="1" thickBot="1" x14ac:dyDescent="0.3">
      <c r="A774" s="111"/>
      <c r="B774" s="1000"/>
      <c r="C774" s="378"/>
      <c r="D774" s="916"/>
      <c r="E774" s="916"/>
      <c r="F774" s="917"/>
      <c r="G774" s="912" t="s">
        <v>469</v>
      </c>
      <c r="H774" s="918">
        <f>H775</f>
        <v>0</v>
      </c>
      <c r="I774" s="918">
        <f>I775</f>
        <v>2539312.5</v>
      </c>
      <c r="J774" s="918">
        <f>J775</f>
        <v>0</v>
      </c>
      <c r="K774" s="379">
        <f>K775</f>
        <v>2539312.5</v>
      </c>
      <c r="L774" s="379">
        <f>SUM(L775:L777)</f>
        <v>2539312.5</v>
      </c>
      <c r="M774" s="379">
        <f>SUM(M775:M777)</f>
        <v>2539312.5</v>
      </c>
      <c r="N774" s="379">
        <f>SUM(N775:N777)</f>
        <v>2539312.5</v>
      </c>
      <c r="O774" s="380">
        <f t="shared" si="251"/>
        <v>1</v>
      </c>
    </row>
    <row r="775" spans="1:15" s="1" customFormat="1" ht="12.75" hidden="1" customHeight="1" x14ac:dyDescent="0.25">
      <c r="A775" s="61"/>
      <c r="B775" s="1000"/>
      <c r="C775" s="970" t="s">
        <v>436</v>
      </c>
      <c r="D775" s="973" t="s">
        <v>470</v>
      </c>
      <c r="E775" s="973" t="s">
        <v>471</v>
      </c>
      <c r="F775" s="976" t="s">
        <v>74</v>
      </c>
      <c r="G775" s="202"/>
      <c r="H775" s="979"/>
      <c r="I775" s="982">
        <v>2539312.5</v>
      </c>
      <c r="J775" s="982"/>
      <c r="K775" s="967">
        <f>I775+J775</f>
        <v>2539312.5</v>
      </c>
      <c r="L775" s="64">
        <v>365399.5</v>
      </c>
      <c r="M775" s="64">
        <v>365399.5</v>
      </c>
      <c r="N775" s="64">
        <v>365399.5</v>
      </c>
      <c r="O775" s="118">
        <f t="shared" si="251"/>
        <v>1</v>
      </c>
    </row>
    <row r="776" spans="1:15" s="1" customFormat="1" ht="12.75" hidden="1" customHeight="1" x14ac:dyDescent="0.25">
      <c r="A776" s="61"/>
      <c r="B776" s="1000"/>
      <c r="C776" s="971"/>
      <c r="D776" s="974"/>
      <c r="E776" s="974"/>
      <c r="F776" s="977"/>
      <c r="G776" s="522" t="s">
        <v>12</v>
      </c>
      <c r="H776" s="980"/>
      <c r="I776" s="983">
        <v>0</v>
      </c>
      <c r="J776" s="983"/>
      <c r="K776" s="968">
        <f>I776+J776</f>
        <v>0</v>
      </c>
      <c r="L776" s="64">
        <v>173913</v>
      </c>
      <c r="M776" s="64">
        <v>173913</v>
      </c>
      <c r="N776" s="64">
        <v>173913</v>
      </c>
      <c r="O776" s="118">
        <f t="shared" si="251"/>
        <v>1</v>
      </c>
    </row>
    <row r="777" spans="1:15" s="1" customFormat="1" ht="12.75" hidden="1" customHeight="1" x14ac:dyDescent="0.25">
      <c r="A777" s="61"/>
      <c r="B777" s="1000"/>
      <c r="C777" s="991"/>
      <c r="D777" s="992"/>
      <c r="E777" s="992"/>
      <c r="F777" s="993"/>
      <c r="G777" s="203" t="s">
        <v>14</v>
      </c>
      <c r="H777" s="989"/>
      <c r="I777" s="990">
        <v>0</v>
      </c>
      <c r="J777" s="990"/>
      <c r="K777" s="969">
        <f>I777+J777</f>
        <v>0</v>
      </c>
      <c r="L777" s="64">
        <v>2000000</v>
      </c>
      <c r="M777" s="64">
        <v>2000000</v>
      </c>
      <c r="N777" s="64">
        <v>2000000</v>
      </c>
      <c r="O777" s="118">
        <f t="shared" si="251"/>
        <v>1</v>
      </c>
    </row>
    <row r="778" spans="1:15" s="116" customFormat="1" ht="30" hidden="1" customHeight="1" thickBot="1" x14ac:dyDescent="0.3">
      <c r="A778" s="111"/>
      <c r="B778" s="1000"/>
      <c r="C778" s="374"/>
      <c r="D778" s="910"/>
      <c r="E778" s="910"/>
      <c r="F778" s="911"/>
      <c r="G778" s="923" t="s">
        <v>472</v>
      </c>
      <c r="H778" s="913">
        <f>H779</f>
        <v>0</v>
      </c>
      <c r="I778" s="913">
        <f>I779</f>
        <v>0</v>
      </c>
      <c r="J778" s="913">
        <f>J779</f>
        <v>0</v>
      </c>
      <c r="K778" s="375">
        <f>K779</f>
        <v>0</v>
      </c>
      <c r="L778" s="375">
        <f>SUM(L779:L781)</f>
        <v>0</v>
      </c>
      <c r="M778" s="379">
        <f>SUM(M779:M781)</f>
        <v>0</v>
      </c>
      <c r="N778" s="379">
        <f>SUM(N779:N781)</f>
        <v>0</v>
      </c>
      <c r="O778" s="380" t="e">
        <f t="shared" si="251"/>
        <v>#DIV/0!</v>
      </c>
    </row>
    <row r="779" spans="1:15" s="1" customFormat="1" ht="12.75" hidden="1" customHeight="1" x14ac:dyDescent="0.25">
      <c r="A779" s="61"/>
      <c r="B779" s="1000"/>
      <c r="C779" s="970" t="s">
        <v>436</v>
      </c>
      <c r="D779" s="973" t="s">
        <v>470</v>
      </c>
      <c r="E779" s="973" t="s">
        <v>473</v>
      </c>
      <c r="F779" s="976" t="s">
        <v>74</v>
      </c>
      <c r="G779" s="202"/>
      <c r="H779" s="979"/>
      <c r="I779" s="982"/>
      <c r="J779" s="964"/>
      <c r="K779" s="967">
        <f>I779+J779</f>
        <v>0</v>
      </c>
      <c r="L779" s="64"/>
      <c r="M779" s="64"/>
      <c r="N779" s="64"/>
      <c r="O779" s="118" t="e">
        <f t="shared" si="251"/>
        <v>#DIV/0!</v>
      </c>
    </row>
    <row r="780" spans="1:15" s="1" customFormat="1" ht="12.75" hidden="1" customHeight="1" x14ac:dyDescent="0.25">
      <c r="A780" s="61"/>
      <c r="B780" s="1000"/>
      <c r="C780" s="971"/>
      <c r="D780" s="974"/>
      <c r="E780" s="974"/>
      <c r="F780" s="977"/>
      <c r="G780" s="522" t="s">
        <v>12</v>
      </c>
      <c r="H780" s="980"/>
      <c r="I780" s="983"/>
      <c r="J780" s="965"/>
      <c r="K780" s="968">
        <f>I780+J780</f>
        <v>0</v>
      </c>
      <c r="L780" s="64"/>
      <c r="M780" s="64"/>
      <c r="N780" s="64"/>
      <c r="O780" s="118" t="e">
        <f t="shared" si="251"/>
        <v>#DIV/0!</v>
      </c>
    </row>
    <row r="781" spans="1:15" s="1" customFormat="1" ht="12.75" hidden="1" customHeight="1" x14ac:dyDescent="0.25">
      <c r="A781" s="61"/>
      <c r="B781" s="1000"/>
      <c r="C781" s="986"/>
      <c r="D781" s="987"/>
      <c r="E781" s="987"/>
      <c r="F781" s="988"/>
      <c r="G781" s="203" t="s">
        <v>14</v>
      </c>
      <c r="H781" s="989"/>
      <c r="I781" s="990"/>
      <c r="J781" s="966"/>
      <c r="K781" s="969">
        <f>I781+J781</f>
        <v>0</v>
      </c>
      <c r="L781" s="64"/>
      <c r="M781" s="64"/>
      <c r="N781" s="64"/>
      <c r="O781" s="118" t="e">
        <f t="shared" si="251"/>
        <v>#DIV/0!</v>
      </c>
    </row>
    <row r="782" spans="1:15" s="116" customFormat="1" ht="30" hidden="1" customHeight="1" x14ac:dyDescent="0.25">
      <c r="A782" s="111"/>
      <c r="B782" s="1000"/>
      <c r="C782" s="374"/>
      <c r="D782" s="910"/>
      <c r="E782" s="910"/>
      <c r="F782" s="911"/>
      <c r="G782" s="923" t="s">
        <v>474</v>
      </c>
      <c r="H782" s="913">
        <f>H783</f>
        <v>0</v>
      </c>
      <c r="I782" s="913">
        <f>I783</f>
        <v>0</v>
      </c>
      <c r="J782" s="913">
        <f>J783</f>
        <v>0</v>
      </c>
      <c r="K782" s="375">
        <f>K783</f>
        <v>0</v>
      </c>
      <c r="L782" s="375">
        <f>SUM(L783:L785)</f>
        <v>0</v>
      </c>
      <c r="M782" s="379">
        <f>SUM(M783:M785)</f>
        <v>0</v>
      </c>
      <c r="N782" s="379">
        <f>SUM(N783:N785)</f>
        <v>0</v>
      </c>
      <c r="O782" s="380" t="e">
        <f t="shared" si="251"/>
        <v>#DIV/0!</v>
      </c>
    </row>
    <row r="783" spans="1:15" s="1" customFormat="1" ht="12.75" hidden="1" customHeight="1" x14ac:dyDescent="0.25">
      <c r="A783" s="61"/>
      <c r="B783" s="1000"/>
      <c r="C783" s="970" t="s">
        <v>436</v>
      </c>
      <c r="D783" s="973" t="s">
        <v>131</v>
      </c>
      <c r="E783" s="973" t="s">
        <v>475</v>
      </c>
      <c r="F783" s="976" t="s">
        <v>74</v>
      </c>
      <c r="G783" s="202"/>
      <c r="H783" s="979"/>
      <c r="I783" s="982"/>
      <c r="J783" s="982"/>
      <c r="K783" s="967">
        <f>I783+J783</f>
        <v>0</v>
      </c>
      <c r="L783" s="64"/>
      <c r="M783" s="64"/>
      <c r="N783" s="64"/>
      <c r="O783" s="118" t="e">
        <f t="shared" si="251"/>
        <v>#DIV/0!</v>
      </c>
    </row>
    <row r="784" spans="1:15" s="1" customFormat="1" ht="12.75" hidden="1" customHeight="1" x14ac:dyDescent="0.25">
      <c r="A784" s="61"/>
      <c r="B784" s="1000"/>
      <c r="C784" s="971"/>
      <c r="D784" s="974"/>
      <c r="E784" s="974"/>
      <c r="F784" s="977"/>
      <c r="G784" s="522" t="s">
        <v>12</v>
      </c>
      <c r="H784" s="980"/>
      <c r="I784" s="983"/>
      <c r="J784" s="983"/>
      <c r="K784" s="968">
        <f>I784+J784</f>
        <v>0</v>
      </c>
      <c r="L784" s="64"/>
      <c r="M784" s="64"/>
      <c r="N784" s="64"/>
      <c r="O784" s="118" t="e">
        <f t="shared" si="251"/>
        <v>#DIV/0!</v>
      </c>
    </row>
    <row r="785" spans="1:15" s="1" customFormat="1" ht="12.75" hidden="1" customHeight="1" thickBot="1" x14ac:dyDescent="0.3">
      <c r="A785" s="61"/>
      <c r="B785" s="1000"/>
      <c r="C785" s="972"/>
      <c r="D785" s="975"/>
      <c r="E785" s="975"/>
      <c r="F785" s="978"/>
      <c r="G785" s="523" t="s">
        <v>14</v>
      </c>
      <c r="H785" s="981"/>
      <c r="I785" s="984"/>
      <c r="J785" s="984"/>
      <c r="K785" s="985">
        <f>I785+J785</f>
        <v>0</v>
      </c>
      <c r="L785" s="64"/>
      <c r="M785" s="64"/>
      <c r="N785" s="64"/>
      <c r="O785" s="118" t="e">
        <f t="shared" si="251"/>
        <v>#DIV/0!</v>
      </c>
    </row>
    <row r="786" spans="1:15" s="135" customFormat="1" ht="30" customHeight="1" thickBot="1" x14ac:dyDescent="0.3">
      <c r="A786" s="448">
        <v>13</v>
      </c>
      <c r="B786" s="961" t="s">
        <v>559</v>
      </c>
      <c r="C786" s="381"/>
      <c r="D786" s="924"/>
      <c r="E786" s="924"/>
      <c r="F786" s="925"/>
      <c r="G786" s="926" t="s">
        <v>476</v>
      </c>
      <c r="H786" s="927">
        <f t="shared" ref="H786:N786" si="257">H787</f>
        <v>58536606</v>
      </c>
      <c r="I786" s="928">
        <f t="shared" si="257"/>
        <v>60633126.119999997</v>
      </c>
      <c r="J786" s="928">
        <f t="shared" si="257"/>
        <v>0</v>
      </c>
      <c r="K786" s="929">
        <f t="shared" si="257"/>
        <v>60633126.120000005</v>
      </c>
      <c r="L786" s="929">
        <f t="shared" si="257"/>
        <v>60633126.120000005</v>
      </c>
      <c r="M786" s="929">
        <f t="shared" si="257"/>
        <v>60633126.120000005</v>
      </c>
      <c r="N786" s="929">
        <f t="shared" si="257"/>
        <v>41325674.659999996</v>
      </c>
      <c r="O786" s="930">
        <f t="shared" si="251"/>
        <v>0.68156925602370699</v>
      </c>
    </row>
    <row r="787" spans="1:15" s="339" customFormat="1" ht="45" customHeight="1" x14ac:dyDescent="0.25">
      <c r="A787" s="449"/>
      <c r="B787" s="962"/>
      <c r="C787" s="382"/>
      <c r="D787" s="383"/>
      <c r="E787" s="383"/>
      <c r="F787" s="384"/>
      <c r="G787" s="385" t="s">
        <v>477</v>
      </c>
      <c r="H787" s="386">
        <f>H788+H790+H792+H794+H796+H802+H804+H806+H800+H798</f>
        <v>58536606</v>
      </c>
      <c r="I787" s="386">
        <f t="shared" ref="I787:K787" si="258">I788+I790+I792+I794+I796+I798+I800+I802+I804+I806</f>
        <v>60633126.119999997</v>
      </c>
      <c r="J787" s="386">
        <f t="shared" si="258"/>
        <v>0</v>
      </c>
      <c r="K787" s="387">
        <f t="shared" si="258"/>
        <v>60633126.120000005</v>
      </c>
      <c r="L787" s="387">
        <f t="shared" ref="L787:N787" si="259">L788+L790+L792+L794+L796+L802+L804+L806+L800+L798</f>
        <v>60633126.120000005</v>
      </c>
      <c r="M787" s="387">
        <f t="shared" si="259"/>
        <v>60633126.120000005</v>
      </c>
      <c r="N787" s="387">
        <f t="shared" si="259"/>
        <v>41325674.659999996</v>
      </c>
      <c r="O787" s="388">
        <f t="shared" si="251"/>
        <v>0.68156925602370699</v>
      </c>
    </row>
    <row r="788" spans="1:15" s="116" customFormat="1" ht="30" x14ac:dyDescent="0.25">
      <c r="A788" s="111"/>
      <c r="B788" s="963"/>
      <c r="C788" s="389"/>
      <c r="D788" s="931"/>
      <c r="E788" s="931"/>
      <c r="F788" s="932"/>
      <c r="G788" s="933" t="s">
        <v>478</v>
      </c>
      <c r="H788" s="934">
        <f t="shared" ref="H788:N788" si="260">SUM(H789:H789)</f>
        <v>49885752.399999999</v>
      </c>
      <c r="I788" s="934">
        <f t="shared" si="260"/>
        <v>49965752.399999999</v>
      </c>
      <c r="J788" s="934">
        <f t="shared" si="260"/>
        <v>-69172.41</v>
      </c>
      <c r="K788" s="390">
        <f t="shared" si="260"/>
        <v>49896579.990000002</v>
      </c>
      <c r="L788" s="390">
        <f t="shared" si="260"/>
        <v>49896579.990000002</v>
      </c>
      <c r="M788" s="390">
        <f t="shared" si="260"/>
        <v>49896579.990000002</v>
      </c>
      <c r="N788" s="390">
        <f t="shared" si="260"/>
        <v>33468601.559999999</v>
      </c>
      <c r="O788" s="391">
        <f t="shared" si="251"/>
        <v>0.67075943013945227</v>
      </c>
    </row>
    <row r="789" spans="1:15" s="1" customFormat="1" ht="12.75" hidden="1" customHeight="1" x14ac:dyDescent="0.25">
      <c r="A789" s="61"/>
      <c r="B789" s="963"/>
      <c r="C789" s="65" t="s">
        <v>161</v>
      </c>
      <c r="D789" s="493" t="s">
        <v>24</v>
      </c>
      <c r="E789" s="493" t="s">
        <v>479</v>
      </c>
      <c r="F789" s="494" t="s">
        <v>21</v>
      </c>
      <c r="G789" s="202"/>
      <c r="H789" s="200">
        <v>49885752.399999999</v>
      </c>
      <c r="I789" s="200">
        <v>49965752.399999999</v>
      </c>
      <c r="J789" s="200">
        <v>-69172.41</v>
      </c>
      <c r="K789" s="646">
        <f t="shared" ref="K789:K799" si="261">I789+J789</f>
        <v>49896579.990000002</v>
      </c>
      <c r="L789" s="200">
        <v>49896579.990000002</v>
      </c>
      <c r="M789" s="200">
        <v>49896579.990000002</v>
      </c>
      <c r="N789" s="64">
        <v>33468601.559999999</v>
      </c>
      <c r="O789" s="118">
        <f t="shared" si="251"/>
        <v>0.67075943013945227</v>
      </c>
    </row>
    <row r="790" spans="1:15" s="116" customFormat="1" ht="30" x14ac:dyDescent="0.25">
      <c r="A790" s="111"/>
      <c r="B790" s="963"/>
      <c r="C790" s="392"/>
      <c r="D790" s="935"/>
      <c r="E790" s="935"/>
      <c r="F790" s="936"/>
      <c r="G790" s="937" t="s">
        <v>354</v>
      </c>
      <c r="H790" s="938">
        <f t="shared" ref="H790:N790" si="262">SUM(H791:H791)</f>
        <v>843660</v>
      </c>
      <c r="I790" s="938">
        <f t="shared" si="262"/>
        <v>843660</v>
      </c>
      <c r="J790" s="938">
        <f t="shared" si="262"/>
        <v>0</v>
      </c>
      <c r="K790" s="393">
        <f t="shared" si="261"/>
        <v>843660</v>
      </c>
      <c r="L790" s="393">
        <f t="shared" si="262"/>
        <v>843660</v>
      </c>
      <c r="M790" s="393">
        <f t="shared" si="262"/>
        <v>843660</v>
      </c>
      <c r="N790" s="393">
        <f t="shared" si="262"/>
        <v>473601.45</v>
      </c>
      <c r="O790" s="394">
        <f>N790/M790</f>
        <v>0.56136530118768224</v>
      </c>
    </row>
    <row r="791" spans="1:15" s="1" customFormat="1" ht="12.75" hidden="1" customHeight="1" x14ac:dyDescent="0.25">
      <c r="A791" s="61"/>
      <c r="B791" s="963"/>
      <c r="C791" s="21" t="s">
        <v>161</v>
      </c>
      <c r="D791" s="493" t="s">
        <v>24</v>
      </c>
      <c r="E791" s="493" t="s">
        <v>480</v>
      </c>
      <c r="F791" s="494" t="s">
        <v>33</v>
      </c>
      <c r="G791" s="202"/>
      <c r="H791" s="200">
        <v>843660</v>
      </c>
      <c r="I791" s="200">
        <v>843660</v>
      </c>
      <c r="J791" s="200"/>
      <c r="K791" s="646">
        <f t="shared" si="261"/>
        <v>843660</v>
      </c>
      <c r="L791" s="64">
        <v>843660</v>
      </c>
      <c r="M791" s="64">
        <v>843660</v>
      </c>
      <c r="N791" s="64">
        <v>473601.45</v>
      </c>
      <c r="O791" s="118">
        <f>N791/M791</f>
        <v>0.56136530118768224</v>
      </c>
    </row>
    <row r="792" spans="1:15" s="116" customFormat="1" x14ac:dyDescent="0.25">
      <c r="A792" s="111"/>
      <c r="B792" s="963"/>
      <c r="C792" s="392"/>
      <c r="D792" s="935"/>
      <c r="E792" s="935"/>
      <c r="F792" s="936"/>
      <c r="G792" s="937" t="s">
        <v>481</v>
      </c>
      <c r="H792" s="938">
        <f t="shared" ref="H792:N792" si="263">SUM(H793:H793)</f>
        <v>1120000</v>
      </c>
      <c r="I792" s="938">
        <f t="shared" si="263"/>
        <v>1040000</v>
      </c>
      <c r="J792" s="938">
        <f t="shared" si="263"/>
        <v>-100000</v>
      </c>
      <c r="K792" s="393">
        <f t="shared" si="261"/>
        <v>940000</v>
      </c>
      <c r="L792" s="393">
        <f t="shared" si="263"/>
        <v>940000</v>
      </c>
      <c r="M792" s="393">
        <f t="shared" si="263"/>
        <v>940000</v>
      </c>
      <c r="N792" s="393">
        <f t="shared" si="263"/>
        <v>506389.56</v>
      </c>
      <c r="O792" s="394">
        <f t="shared" si="251"/>
        <v>0.53871229787234043</v>
      </c>
    </row>
    <row r="793" spans="1:15" s="1" customFormat="1" ht="12.75" hidden="1" customHeight="1" x14ac:dyDescent="0.25">
      <c r="A793" s="61"/>
      <c r="B793" s="963"/>
      <c r="C793" s="65" t="s">
        <v>161</v>
      </c>
      <c r="D793" s="493" t="s">
        <v>19</v>
      </c>
      <c r="E793" s="493" t="s">
        <v>482</v>
      </c>
      <c r="F793" s="494" t="s">
        <v>33</v>
      </c>
      <c r="G793" s="202"/>
      <c r="H793" s="200">
        <v>1120000</v>
      </c>
      <c r="I793" s="200">
        <v>1040000</v>
      </c>
      <c r="J793" s="200">
        <v>-100000</v>
      </c>
      <c r="K793" s="646">
        <f t="shared" si="261"/>
        <v>940000</v>
      </c>
      <c r="L793" s="64">
        <v>940000</v>
      </c>
      <c r="M793" s="64">
        <v>940000</v>
      </c>
      <c r="N793" s="64">
        <v>506389.56</v>
      </c>
      <c r="O793" s="118">
        <f t="shared" si="251"/>
        <v>0.53871229787234043</v>
      </c>
    </row>
    <row r="794" spans="1:15" s="183" customFormat="1" ht="15" customHeight="1" x14ac:dyDescent="0.25">
      <c r="A794" s="395"/>
      <c r="B794" s="963"/>
      <c r="C794" s="392"/>
      <c r="D794" s="935"/>
      <c r="E794" s="935"/>
      <c r="F794" s="936"/>
      <c r="G794" s="937" t="s">
        <v>483</v>
      </c>
      <c r="H794" s="938">
        <f t="shared" ref="H794:N794" si="264">SUM(H795:H795)</f>
        <v>1471600</v>
      </c>
      <c r="I794" s="938">
        <f t="shared" si="264"/>
        <v>3472191.12</v>
      </c>
      <c r="J794" s="938">
        <f t="shared" si="264"/>
        <v>636834.79</v>
      </c>
      <c r="K794" s="393">
        <f t="shared" si="261"/>
        <v>4109025.91</v>
      </c>
      <c r="L794" s="393">
        <f t="shared" si="264"/>
        <v>4109025.91</v>
      </c>
      <c r="M794" s="393">
        <f t="shared" si="264"/>
        <v>4109025.91</v>
      </c>
      <c r="N794" s="393">
        <f t="shared" si="264"/>
        <v>3882257.28</v>
      </c>
      <c r="O794" s="394">
        <f t="shared" si="251"/>
        <v>0.94481207104386444</v>
      </c>
    </row>
    <row r="795" spans="1:15" s="1" customFormat="1" ht="12.75" hidden="1" customHeight="1" x14ac:dyDescent="0.25">
      <c r="A795" s="61"/>
      <c r="B795" s="963"/>
      <c r="C795" s="65" t="s">
        <v>161</v>
      </c>
      <c r="D795" s="493" t="s">
        <v>24</v>
      </c>
      <c r="E795" s="493" t="s">
        <v>484</v>
      </c>
      <c r="F795" s="494" t="s">
        <v>33</v>
      </c>
      <c r="G795" s="202"/>
      <c r="H795" s="200">
        <v>1471600</v>
      </c>
      <c r="I795" s="200">
        <v>3472191.12</v>
      </c>
      <c r="J795" s="200">
        <v>636834.79</v>
      </c>
      <c r="K795" s="646">
        <f t="shared" si="261"/>
        <v>4109025.91</v>
      </c>
      <c r="L795" s="64">
        <v>4109025.91</v>
      </c>
      <c r="M795" s="64">
        <v>4109025.91</v>
      </c>
      <c r="N795" s="64">
        <v>3882257.28</v>
      </c>
      <c r="O795" s="118">
        <f t="shared" si="251"/>
        <v>0.94481207104386444</v>
      </c>
    </row>
    <row r="796" spans="1:15" s="183" customFormat="1" ht="30" customHeight="1" x14ac:dyDescent="0.25">
      <c r="A796" s="395"/>
      <c r="B796" s="963"/>
      <c r="C796" s="392"/>
      <c r="D796" s="935"/>
      <c r="E796" s="935"/>
      <c r="F796" s="936"/>
      <c r="G796" s="937" t="s">
        <v>356</v>
      </c>
      <c r="H796" s="938">
        <f t="shared" ref="H796:N796" si="265">SUM(H797:H797)</f>
        <v>435000</v>
      </c>
      <c r="I796" s="938">
        <f t="shared" si="265"/>
        <v>435000</v>
      </c>
      <c r="J796" s="938">
        <f t="shared" si="265"/>
        <v>-115451.14</v>
      </c>
      <c r="K796" s="393">
        <f t="shared" si="261"/>
        <v>319548.86</v>
      </c>
      <c r="L796" s="393">
        <f t="shared" si="265"/>
        <v>319548.86</v>
      </c>
      <c r="M796" s="393">
        <f t="shared" si="265"/>
        <v>319548.86</v>
      </c>
      <c r="N796" s="393">
        <f t="shared" si="265"/>
        <v>35245.620000000003</v>
      </c>
      <c r="O796" s="394">
        <f t="shared" si="251"/>
        <v>0.11029806208665556</v>
      </c>
    </row>
    <row r="797" spans="1:15" s="1" customFormat="1" ht="12.75" hidden="1" customHeight="1" x14ac:dyDescent="0.25">
      <c r="A797" s="61"/>
      <c r="B797" s="963"/>
      <c r="C797" s="65" t="s">
        <v>161</v>
      </c>
      <c r="D797" s="493" t="s">
        <v>24</v>
      </c>
      <c r="E797" s="493" t="s">
        <v>485</v>
      </c>
      <c r="F797" s="494" t="s">
        <v>33</v>
      </c>
      <c r="G797" s="202"/>
      <c r="H797" s="200">
        <v>435000</v>
      </c>
      <c r="I797" s="200">
        <v>435000</v>
      </c>
      <c r="J797" s="200">
        <v>-115451.14</v>
      </c>
      <c r="K797" s="646">
        <f t="shared" si="261"/>
        <v>319548.86</v>
      </c>
      <c r="L797" s="64">
        <v>319548.86</v>
      </c>
      <c r="M797" s="64">
        <v>319548.86</v>
      </c>
      <c r="N797" s="64">
        <v>35245.620000000003</v>
      </c>
      <c r="O797" s="118">
        <f t="shared" si="251"/>
        <v>0.11029806208665556</v>
      </c>
    </row>
    <row r="798" spans="1:15" s="183" customFormat="1" ht="30" customHeight="1" x14ac:dyDescent="0.25">
      <c r="A798" s="395"/>
      <c r="B798" s="963"/>
      <c r="C798" s="392"/>
      <c r="D798" s="935"/>
      <c r="E798" s="935"/>
      <c r="F798" s="936"/>
      <c r="G798" s="937" t="s">
        <v>92</v>
      </c>
      <c r="H798" s="938">
        <f>SUM(H799:H799)</f>
        <v>10000</v>
      </c>
      <c r="I798" s="938">
        <f t="shared" ref="I798:K798" si="266">SUM(I799:I799)</f>
        <v>10000</v>
      </c>
      <c r="J798" s="938">
        <f t="shared" si="266"/>
        <v>0</v>
      </c>
      <c r="K798" s="393">
        <f t="shared" si="266"/>
        <v>10000</v>
      </c>
      <c r="L798" s="393">
        <f>SUM(L799:L799)</f>
        <v>10000</v>
      </c>
      <c r="M798" s="393">
        <f>SUM(M799:M799)</f>
        <v>10000</v>
      </c>
      <c r="N798" s="393">
        <f>SUM(N799:N799)</f>
        <v>10000</v>
      </c>
      <c r="O798" s="394">
        <f>N798/M798</f>
        <v>1</v>
      </c>
    </row>
    <row r="799" spans="1:15" s="1" customFormat="1" ht="12.75" hidden="1" customHeight="1" x14ac:dyDescent="0.25">
      <c r="A799" s="61"/>
      <c r="B799" s="963"/>
      <c r="C799" s="65" t="s">
        <v>161</v>
      </c>
      <c r="D799" s="493" t="s">
        <v>94</v>
      </c>
      <c r="E799" s="493" t="s">
        <v>486</v>
      </c>
      <c r="F799" s="494" t="s">
        <v>33</v>
      </c>
      <c r="G799" s="202"/>
      <c r="H799" s="200">
        <v>10000</v>
      </c>
      <c r="I799" s="200">
        <v>10000</v>
      </c>
      <c r="J799" s="200"/>
      <c r="K799" s="646">
        <f t="shared" si="261"/>
        <v>10000</v>
      </c>
      <c r="L799" s="64">
        <v>10000</v>
      </c>
      <c r="M799" s="64">
        <v>10000</v>
      </c>
      <c r="N799" s="64">
        <v>10000</v>
      </c>
      <c r="O799" s="118">
        <f>N799/M799</f>
        <v>1</v>
      </c>
    </row>
    <row r="800" spans="1:15" s="183" customFormat="1" ht="30" hidden="1" customHeight="1" x14ac:dyDescent="0.25">
      <c r="A800" s="395"/>
      <c r="B800" s="963"/>
      <c r="C800" s="392"/>
      <c r="D800" s="935"/>
      <c r="E800" s="935"/>
      <c r="F800" s="936"/>
      <c r="G800" s="937" t="s">
        <v>53</v>
      </c>
      <c r="H800" s="938">
        <f>SUM(H801:H801)</f>
        <v>0</v>
      </c>
      <c r="I800" s="938">
        <v>0</v>
      </c>
      <c r="J800" s="938">
        <f>SUM(J801:J801)</f>
        <v>0</v>
      </c>
      <c r="K800" s="393">
        <f>SUM(K801:K801)</f>
        <v>0</v>
      </c>
      <c r="L800" s="393">
        <f>SUM(L801:L801)</f>
        <v>0</v>
      </c>
      <c r="M800" s="393">
        <f>SUM(M801:M801)</f>
        <v>0</v>
      </c>
      <c r="N800" s="393">
        <f>SUM(N801:N801)</f>
        <v>0</v>
      </c>
      <c r="O800" s="394" t="e">
        <f>N800/M800</f>
        <v>#DIV/0!</v>
      </c>
    </row>
    <row r="801" spans="1:15" s="1" customFormat="1" ht="12.75" hidden="1" customHeight="1" x14ac:dyDescent="0.25">
      <c r="A801" s="61"/>
      <c r="B801" s="963"/>
      <c r="C801" s="542" t="s">
        <v>161</v>
      </c>
      <c r="D801" s="561" t="s">
        <v>24</v>
      </c>
      <c r="E801" s="561" t="s">
        <v>487</v>
      </c>
      <c r="F801" s="562" t="s">
        <v>55</v>
      </c>
      <c r="G801" s="531"/>
      <c r="H801" s="495"/>
      <c r="I801" s="495"/>
      <c r="J801" s="495"/>
      <c r="K801" s="939">
        <f>I801+J801</f>
        <v>0</v>
      </c>
      <c r="L801" s="64"/>
      <c r="M801" s="64"/>
      <c r="N801" s="64"/>
      <c r="O801" s="118" t="e">
        <f>N801/M801</f>
        <v>#DIV/0!</v>
      </c>
    </row>
    <row r="802" spans="1:15" s="183" customFormat="1" ht="45" customHeight="1" x14ac:dyDescent="0.25">
      <c r="A802" s="395"/>
      <c r="B802" s="963"/>
      <c r="C802" s="392"/>
      <c r="D802" s="935"/>
      <c r="E802" s="935"/>
      <c r="F802" s="936"/>
      <c r="G802" s="937" t="s">
        <v>488</v>
      </c>
      <c r="H802" s="938">
        <f t="shared" ref="H802:N802" si="267">SUM(H803:H803)</f>
        <v>3547853.6</v>
      </c>
      <c r="I802" s="938">
        <f t="shared" si="267"/>
        <v>3547853.6</v>
      </c>
      <c r="J802" s="938">
        <f t="shared" si="267"/>
        <v>-352211.24</v>
      </c>
      <c r="K802" s="393">
        <f t="shared" si="267"/>
        <v>3195642.3600000003</v>
      </c>
      <c r="L802" s="393">
        <f t="shared" si="267"/>
        <v>3195642.3600000003</v>
      </c>
      <c r="M802" s="393">
        <f t="shared" si="267"/>
        <v>3195642.3600000003</v>
      </c>
      <c r="N802" s="393">
        <f t="shared" si="267"/>
        <v>2120881.4300000002</v>
      </c>
      <c r="O802" s="394">
        <f t="shared" si="251"/>
        <v>0.66367922034930094</v>
      </c>
    </row>
    <row r="803" spans="1:15" s="1" customFormat="1" ht="12.75" hidden="1" customHeight="1" x14ac:dyDescent="0.25">
      <c r="A803" s="61"/>
      <c r="B803" s="963"/>
      <c r="C803" s="542" t="s">
        <v>161</v>
      </c>
      <c r="D803" s="561" t="s">
        <v>24</v>
      </c>
      <c r="E803" s="561" t="s">
        <v>489</v>
      </c>
      <c r="F803" s="562" t="s">
        <v>33</v>
      </c>
      <c r="G803" s="531"/>
      <c r="H803" s="495">
        <v>3547853.6</v>
      </c>
      <c r="I803" s="495">
        <v>3547853.6</v>
      </c>
      <c r="J803" s="495">
        <v>-352211.24</v>
      </c>
      <c r="K803" s="939">
        <f t="shared" ref="K803:K810" si="268">I803+J803</f>
        <v>3195642.3600000003</v>
      </c>
      <c r="L803" s="64">
        <v>3195642.3600000003</v>
      </c>
      <c r="M803" s="64">
        <v>3195642.3600000003</v>
      </c>
      <c r="N803" s="64">
        <v>2120881.4300000002</v>
      </c>
      <c r="O803" s="118">
        <f t="shared" si="251"/>
        <v>0.66367922034930094</v>
      </c>
    </row>
    <row r="804" spans="1:15" s="183" customFormat="1" ht="30" customHeight="1" x14ac:dyDescent="0.25">
      <c r="A804" s="395"/>
      <c r="B804" s="963"/>
      <c r="C804" s="392"/>
      <c r="D804" s="935"/>
      <c r="E804" s="935"/>
      <c r="F804" s="936"/>
      <c r="G804" s="937" t="s">
        <v>125</v>
      </c>
      <c r="H804" s="938">
        <f t="shared" ref="H804:N804" si="269">SUM(H805:H805)</f>
        <v>1222740</v>
      </c>
      <c r="I804" s="938">
        <f t="shared" si="269"/>
        <v>1222740</v>
      </c>
      <c r="J804" s="938">
        <f t="shared" si="269"/>
        <v>0</v>
      </c>
      <c r="K804" s="393">
        <f t="shared" si="268"/>
        <v>1222740</v>
      </c>
      <c r="L804" s="393">
        <f t="shared" si="269"/>
        <v>1222740</v>
      </c>
      <c r="M804" s="393">
        <f t="shared" si="269"/>
        <v>1222740</v>
      </c>
      <c r="N804" s="393">
        <f t="shared" si="269"/>
        <v>732768.76</v>
      </c>
      <c r="O804" s="394">
        <f t="shared" si="251"/>
        <v>0.59928419778530184</v>
      </c>
    </row>
    <row r="805" spans="1:15" s="1" customFormat="1" ht="12.75" hidden="1" customHeight="1" x14ac:dyDescent="0.25">
      <c r="A805" s="61"/>
      <c r="B805" s="963"/>
      <c r="C805" s="65" t="s">
        <v>161</v>
      </c>
      <c r="D805" s="493" t="s">
        <v>24</v>
      </c>
      <c r="E805" s="493" t="s">
        <v>490</v>
      </c>
      <c r="F805" s="494" t="s">
        <v>33</v>
      </c>
      <c r="G805" s="202"/>
      <c r="H805" s="200">
        <v>1222740</v>
      </c>
      <c r="I805" s="200">
        <v>1222740</v>
      </c>
      <c r="J805" s="200"/>
      <c r="K805" s="646">
        <f t="shared" si="268"/>
        <v>1222740</v>
      </c>
      <c r="L805" s="64">
        <v>1222740</v>
      </c>
      <c r="M805" s="64">
        <v>1222740</v>
      </c>
      <c r="N805" s="64">
        <v>732768.76</v>
      </c>
      <c r="O805" s="118">
        <f t="shared" si="251"/>
        <v>0.59928419778530184</v>
      </c>
    </row>
    <row r="806" spans="1:15" s="183" customFormat="1" ht="86.25" customHeight="1" thickBot="1" x14ac:dyDescent="0.3">
      <c r="A806" s="395"/>
      <c r="B806" s="963"/>
      <c r="C806" s="392"/>
      <c r="D806" s="935"/>
      <c r="E806" s="935"/>
      <c r="F806" s="936"/>
      <c r="G806" s="937" t="s">
        <v>491</v>
      </c>
      <c r="H806" s="938">
        <f t="shared" ref="H806:N806" si="270">SUM(H807:H810)</f>
        <v>0</v>
      </c>
      <c r="I806" s="938">
        <f t="shared" si="270"/>
        <v>95929</v>
      </c>
      <c r="J806" s="938">
        <f t="shared" si="270"/>
        <v>0</v>
      </c>
      <c r="K806" s="393">
        <f t="shared" si="268"/>
        <v>95929</v>
      </c>
      <c r="L806" s="393">
        <f t="shared" si="270"/>
        <v>95929</v>
      </c>
      <c r="M806" s="393">
        <f t="shared" si="270"/>
        <v>95929</v>
      </c>
      <c r="N806" s="393">
        <f t="shared" si="270"/>
        <v>95929</v>
      </c>
      <c r="O806" s="394">
        <f t="shared" si="251"/>
        <v>1</v>
      </c>
    </row>
    <row r="807" spans="1:15" s="1" customFormat="1" ht="12.75" hidden="1" customHeight="1" x14ac:dyDescent="0.25">
      <c r="A807" s="61"/>
      <c r="B807" s="963"/>
      <c r="C807" s="21" t="s">
        <v>161</v>
      </c>
      <c r="D807" s="493" t="s">
        <v>24</v>
      </c>
      <c r="E807" s="493" t="s">
        <v>492</v>
      </c>
      <c r="F807" s="494" t="s">
        <v>387</v>
      </c>
      <c r="G807" s="202"/>
      <c r="H807" s="200"/>
      <c r="I807" s="200">
        <v>95929</v>
      </c>
      <c r="J807" s="200"/>
      <c r="K807" s="646">
        <f t="shared" si="268"/>
        <v>95929</v>
      </c>
      <c r="L807" s="64">
        <v>95929</v>
      </c>
      <c r="M807" s="64">
        <v>95929</v>
      </c>
      <c r="N807" s="64">
        <v>95929</v>
      </c>
      <c r="O807" s="118">
        <f t="shared" si="251"/>
        <v>1</v>
      </c>
    </row>
    <row r="808" spans="1:15" s="1" customFormat="1" ht="12.75" hidden="1" customHeight="1" x14ac:dyDescent="0.25">
      <c r="A808" s="61"/>
      <c r="B808" s="963"/>
      <c r="C808" s="21"/>
      <c r="D808" s="493"/>
      <c r="E808" s="493"/>
      <c r="F808" s="494"/>
      <c r="G808" s="202"/>
      <c r="H808" s="200"/>
      <c r="I808" s="200"/>
      <c r="J808" s="200"/>
      <c r="K808" s="646">
        <f t="shared" si="268"/>
        <v>0</v>
      </c>
      <c r="L808" s="64"/>
      <c r="M808" s="64"/>
      <c r="N808" s="64"/>
      <c r="O808" s="118" t="e">
        <f t="shared" si="251"/>
        <v>#DIV/0!</v>
      </c>
    </row>
    <row r="809" spans="1:15" s="1" customFormat="1" ht="12.75" hidden="1" customHeight="1" x14ac:dyDescent="0.25">
      <c r="A809" s="61"/>
      <c r="B809" s="963"/>
      <c r="C809" s="21"/>
      <c r="D809" s="493"/>
      <c r="E809" s="493"/>
      <c r="F809" s="494"/>
      <c r="G809" s="202"/>
      <c r="H809" s="200"/>
      <c r="I809" s="200"/>
      <c r="J809" s="200"/>
      <c r="K809" s="646">
        <f t="shared" si="268"/>
        <v>0</v>
      </c>
      <c r="L809" s="64"/>
      <c r="M809" s="64"/>
      <c r="N809" s="64"/>
      <c r="O809" s="118" t="e">
        <f t="shared" si="251"/>
        <v>#DIV/0!</v>
      </c>
    </row>
    <row r="810" spans="1:15" s="1" customFormat="1" ht="12.75" hidden="1" customHeight="1" thickBot="1" x14ac:dyDescent="0.3">
      <c r="A810" s="61"/>
      <c r="B810" s="963"/>
      <c r="C810" s="21"/>
      <c r="D810" s="493"/>
      <c r="E810" s="493"/>
      <c r="F810" s="494"/>
      <c r="G810" s="202"/>
      <c r="H810" s="200"/>
      <c r="I810" s="200"/>
      <c r="J810" s="200"/>
      <c r="K810" s="646">
        <f t="shared" si="268"/>
        <v>0</v>
      </c>
      <c r="L810" s="64"/>
      <c r="M810" s="64"/>
      <c r="N810" s="64"/>
      <c r="O810" s="118" t="e">
        <f>N810/M808</f>
        <v>#DIV/0!</v>
      </c>
    </row>
    <row r="811" spans="1:15" s="399" customFormat="1" ht="16.5" thickBot="1" x14ac:dyDescent="0.3">
      <c r="A811" s="396"/>
      <c r="B811" s="397"/>
      <c r="C811" s="398"/>
      <c r="D811" s="940"/>
      <c r="E811" s="940"/>
      <c r="F811" s="941"/>
      <c r="G811" s="942"/>
      <c r="H811" s="943">
        <f t="shared" ref="H811:N811" si="271">H6+H47+H94+H200+H212+H416+H521+H529+H634+H648+H664+H704+H786</f>
        <v>10409031938.649998</v>
      </c>
      <c r="I811" s="943">
        <f t="shared" si="271"/>
        <v>11964666928.77</v>
      </c>
      <c r="J811" s="943">
        <f t="shared" si="271"/>
        <v>316470873.74000001</v>
      </c>
      <c r="K811" s="944">
        <f t="shared" si="271"/>
        <v>12281137802.509998</v>
      </c>
      <c r="L811" s="944">
        <f t="shared" si="271"/>
        <v>12595696403.890001</v>
      </c>
      <c r="M811" s="944">
        <f t="shared" si="271"/>
        <v>12995666740.769997</v>
      </c>
      <c r="N811" s="944">
        <f t="shared" si="271"/>
        <v>8138013363.2399988</v>
      </c>
      <c r="O811" s="945">
        <f>N811/M811</f>
        <v>0.62620976095896863</v>
      </c>
    </row>
    <row r="812" spans="1:15" ht="15.75" hidden="1" thickBot="1" x14ac:dyDescent="0.3">
      <c r="H812" s="403"/>
      <c r="I812" s="403"/>
      <c r="J812" s="403"/>
      <c r="K812" s="403"/>
      <c r="L812" s="403"/>
      <c r="M812" s="403"/>
      <c r="N812" s="403"/>
      <c r="O812" s="404"/>
    </row>
    <row r="813" spans="1:15" hidden="1" x14ac:dyDescent="0.25">
      <c r="G813" s="406"/>
      <c r="H813" s="403"/>
      <c r="I813" s="403"/>
      <c r="J813" s="403"/>
      <c r="K813" s="407" t="s">
        <v>11</v>
      </c>
      <c r="L813" s="408">
        <f>L7+L48+L95+L200+L213+L417+L521+L530+L634+L649+L665+L705+L786</f>
        <v>4628339529.7600002</v>
      </c>
      <c r="M813" s="956">
        <f>M7+M48+M95+M200+M213+M417+M521+M530+M634+M649+M665+M705+M786</f>
        <v>4733105097.5999994</v>
      </c>
      <c r="N813" s="956">
        <f>N7+N48+N95+N200+N213+N417+N521+N530+N634+N649+N665+N705+N786</f>
        <v>3043267812.0999994</v>
      </c>
      <c r="O813" s="409">
        <f>N813/M813</f>
        <v>0.64297490745412345</v>
      </c>
    </row>
    <row r="814" spans="1:15" hidden="1" x14ac:dyDescent="0.25">
      <c r="G814" s="406"/>
      <c r="H814" s="403"/>
      <c r="I814" s="403"/>
      <c r="J814" s="403"/>
      <c r="K814" s="410" t="s">
        <v>12</v>
      </c>
      <c r="L814" s="411">
        <f>L8+L49+L96+L214+L418+L531+L650+L666+L706</f>
        <v>5279364664.2200003</v>
      </c>
      <c r="M814" s="958">
        <f>M8+M49+M96+M214+M418+M531+M650+M666+M706</f>
        <v>5321793451.5500002</v>
      </c>
      <c r="N814" s="958">
        <f>N8+N49+N96+N214+N418+N531+N650+N666+N706</f>
        <v>3238093312.8400006</v>
      </c>
      <c r="O814" s="412">
        <f>N814/M814</f>
        <v>0.60845903590957462</v>
      </c>
    </row>
    <row r="815" spans="1:15" hidden="1" x14ac:dyDescent="0.25">
      <c r="G815" s="406"/>
      <c r="H815" s="403"/>
      <c r="I815" s="403"/>
      <c r="J815" s="403"/>
      <c r="K815" s="413" t="s">
        <v>14</v>
      </c>
      <c r="L815" s="414">
        <f>L9+L50+L97+L215+L532+L651+L667+L707</f>
        <v>2232610763.8099999</v>
      </c>
      <c r="M815" s="959">
        <f>M9+M50+M97+M215+M419+M532+M651+M667+M707</f>
        <v>2940323786.8100004</v>
      </c>
      <c r="N815" s="959">
        <f>N9+N50+N97+N215+N419+N532+N651+N667+N707</f>
        <v>1856290669.5599999</v>
      </c>
      <c r="O815" s="415">
        <f>N815/M815</f>
        <v>0.63132185573817923</v>
      </c>
    </row>
    <row r="816" spans="1:15" ht="15.75" hidden="1" thickBot="1" x14ac:dyDescent="0.3">
      <c r="G816" s="406"/>
      <c r="H816" s="403"/>
      <c r="I816" s="403"/>
      <c r="J816" s="403"/>
      <c r="K816" s="416" t="s">
        <v>15</v>
      </c>
      <c r="L816" s="417">
        <f>L10+L51+L98+L217+L421+L533+L534+L708</f>
        <v>335026134.31999999</v>
      </c>
      <c r="M816" s="957">
        <f>M10+M51+M98+M216+M420+M533+M534+M708</f>
        <v>444404.81</v>
      </c>
      <c r="N816" s="957">
        <f>N10+N51+N98+N216+N420+N533+N534+N708</f>
        <v>361568.74</v>
      </c>
      <c r="O816" s="418">
        <f>N816/M816</f>
        <v>0.81360222001197513</v>
      </c>
    </row>
    <row r="817" spans="1:15" hidden="1" x14ac:dyDescent="0.25">
      <c r="H817" s="403"/>
      <c r="I817" s="403"/>
      <c r="J817" s="403"/>
      <c r="K817" s="403"/>
      <c r="L817" s="419">
        <f>L811-L813-L814-L815-L816</f>
        <v>120355311.78000087</v>
      </c>
      <c r="M817" s="960">
        <f>M811-M813-M814-M815-M816</f>
        <v>-3.3950782380998135E-6</v>
      </c>
      <c r="N817" s="960">
        <f>N811-N813-N814-N815-N816</f>
        <v>-1.1825468391180038E-6</v>
      </c>
      <c r="O817" s="404"/>
    </row>
    <row r="818" spans="1:15" hidden="1" x14ac:dyDescent="0.25">
      <c r="H818" s="403"/>
      <c r="I818" s="403"/>
      <c r="J818" s="403"/>
      <c r="K818" s="403"/>
      <c r="L818" s="403"/>
      <c r="M818" s="403"/>
      <c r="N818" s="403"/>
      <c r="O818" s="404"/>
    </row>
    <row r="819" spans="1:15" x14ac:dyDescent="0.25">
      <c r="H819" s="403"/>
      <c r="I819" s="403"/>
      <c r="J819" s="403"/>
      <c r="K819" s="403"/>
      <c r="L819" s="403"/>
      <c r="M819" s="403"/>
      <c r="N819" s="403"/>
      <c r="O819" s="404"/>
    </row>
    <row r="820" spans="1:15" x14ac:dyDescent="0.25">
      <c r="G820" s="545" t="s">
        <v>511</v>
      </c>
      <c r="I820" s="420"/>
      <c r="J820" s="421"/>
      <c r="K820" s="420"/>
      <c r="L820" s="419"/>
      <c r="M820" s="414">
        <v>13086438247.200001</v>
      </c>
      <c r="N820" s="414">
        <v>8198536061.7399998</v>
      </c>
      <c r="O820" s="422">
        <f>N820/M820</f>
        <v>0.62649102122910905</v>
      </c>
    </row>
    <row r="821" spans="1:15" x14ac:dyDescent="0.25">
      <c r="G821" s="423" t="s">
        <v>493</v>
      </c>
      <c r="I821" s="424"/>
      <c r="J821" s="425"/>
      <c r="K821" s="424"/>
      <c r="L821" s="426"/>
      <c r="M821" s="427">
        <f>M811/M820</f>
        <v>0.99306369657538973</v>
      </c>
      <c r="N821" s="427">
        <f>N811/N820</f>
        <v>0.99261786518419537</v>
      </c>
      <c r="O821" s="428"/>
    </row>
    <row r="822" spans="1:15" hidden="1" x14ac:dyDescent="0.25">
      <c r="I822" s="403"/>
      <c r="J822" s="421"/>
      <c r="K822" s="403"/>
      <c r="L822" s="403"/>
      <c r="M822" s="403"/>
      <c r="N822" s="403"/>
      <c r="O822" s="404"/>
    </row>
    <row r="823" spans="1:15" hidden="1" x14ac:dyDescent="0.25">
      <c r="G823" s="429"/>
      <c r="I823" s="430"/>
      <c r="J823" s="431"/>
      <c r="K823" s="430"/>
      <c r="L823" s="419"/>
      <c r="M823" s="432"/>
      <c r="N823" s="432"/>
      <c r="O823" s="433"/>
    </row>
    <row r="824" spans="1:15" hidden="1" x14ac:dyDescent="0.25">
      <c r="G824" s="429"/>
      <c r="I824" s="430"/>
      <c r="J824" s="434"/>
      <c r="K824" s="430"/>
      <c r="L824" s="419"/>
      <c r="M824" s="432"/>
      <c r="N824" s="432"/>
      <c r="O824" s="433"/>
    </row>
    <row r="825" spans="1:15" hidden="1" x14ac:dyDescent="0.25">
      <c r="G825" s="429"/>
      <c r="I825" s="430"/>
      <c r="J825" s="431"/>
      <c r="K825" s="430"/>
      <c r="L825" s="419"/>
      <c r="M825" s="432"/>
      <c r="N825" s="432"/>
      <c r="O825" s="433"/>
    </row>
    <row r="826" spans="1:15" hidden="1" x14ac:dyDescent="0.25">
      <c r="I826" s="403"/>
      <c r="J826" s="421"/>
      <c r="K826" s="403"/>
      <c r="L826" s="403"/>
      <c r="M826" s="403"/>
      <c r="N826" s="403"/>
      <c r="O826" s="404"/>
    </row>
    <row r="827" spans="1:15" s="435" customFormat="1" hidden="1" x14ac:dyDescent="0.25">
      <c r="A827" s="400"/>
      <c r="B827" s="163"/>
      <c r="C827" s="401"/>
      <c r="D827" s="401"/>
      <c r="E827" s="401"/>
      <c r="F827" s="401"/>
      <c r="G827" s="429"/>
      <c r="H827" s="436"/>
      <c r="I827" s="419"/>
      <c r="J827" s="421"/>
      <c r="K827" s="419"/>
      <c r="L827" s="419"/>
      <c r="M827" s="419"/>
      <c r="N827" s="419"/>
      <c r="O827" s="433"/>
    </row>
    <row r="828" spans="1:15" s="435" customFormat="1" hidden="1" x14ac:dyDescent="0.25">
      <c r="A828" s="400"/>
      <c r="B828" s="163"/>
      <c r="C828" s="401"/>
      <c r="D828" s="401"/>
      <c r="E828" s="401"/>
      <c r="F828" s="401"/>
      <c r="G828" s="429"/>
      <c r="H828" s="419"/>
      <c r="I828" s="419"/>
      <c r="J828" s="419"/>
      <c r="K828" s="419"/>
      <c r="L828" s="419"/>
      <c r="M828" s="419"/>
      <c r="N828" s="419"/>
      <c r="O828" s="433"/>
    </row>
    <row r="829" spans="1:15" s="435" customFormat="1" x14ac:dyDescent="0.25">
      <c r="A829" s="400"/>
      <c r="B829" s="163"/>
      <c r="C829" s="401"/>
      <c r="D829" s="401"/>
      <c r="E829" s="401"/>
      <c r="F829" s="401"/>
      <c r="G829" s="429"/>
      <c r="H829" s="419"/>
      <c r="I829" s="419"/>
      <c r="J829" s="419"/>
      <c r="K829" s="419"/>
      <c r="L829" s="419"/>
      <c r="M829" s="419"/>
      <c r="N829" s="419"/>
      <c r="O829" s="433"/>
    </row>
    <row r="830" spans="1:15" s="135" customFormat="1" ht="15.75" customHeight="1" x14ac:dyDescent="0.25">
      <c r="A830" s="437" t="s">
        <v>494</v>
      </c>
      <c r="B830" s="438"/>
      <c r="C830" s="439"/>
      <c r="D830" s="439"/>
      <c r="E830" s="439"/>
      <c r="F830" s="439"/>
      <c r="G830" s="440"/>
      <c r="H830" s="441"/>
      <c r="I830" s="441"/>
      <c r="J830" s="441"/>
      <c r="K830" s="441"/>
      <c r="L830" s="442"/>
      <c r="M830" s="443"/>
      <c r="N830" s="443"/>
      <c r="O830" s="444" t="s">
        <v>495</v>
      </c>
    </row>
    <row r="831" spans="1:15" s="435" customFormat="1" x14ac:dyDescent="0.25">
      <c r="A831" s="400"/>
      <c r="B831" s="163"/>
      <c r="C831" s="401"/>
      <c r="D831" s="401"/>
      <c r="E831" s="401"/>
      <c r="F831" s="401"/>
      <c r="G831" s="402"/>
      <c r="H831" s="403"/>
      <c r="I831" s="403"/>
      <c r="J831" s="403"/>
      <c r="K831" s="403"/>
      <c r="L831" s="403"/>
      <c r="M831" s="436"/>
      <c r="N831" s="419"/>
      <c r="O831" s="404"/>
    </row>
    <row r="832" spans="1:15" s="435" customFormat="1" x14ac:dyDescent="0.25">
      <c r="A832" s="400"/>
      <c r="B832" s="163"/>
      <c r="C832" s="401"/>
      <c r="D832" s="401"/>
      <c r="E832" s="401"/>
      <c r="F832" s="401"/>
      <c r="G832" s="402"/>
      <c r="H832" s="403"/>
      <c r="I832" s="403"/>
      <c r="J832" s="403"/>
      <c r="K832" s="403"/>
      <c r="L832" s="403"/>
      <c r="M832" s="403"/>
      <c r="N832" s="419"/>
      <c r="O832" s="404"/>
    </row>
    <row r="833" spans="1:15" s="435" customFormat="1" x14ac:dyDescent="0.25">
      <c r="A833" s="400"/>
      <c r="B833" s="163"/>
      <c r="C833" s="401"/>
      <c r="D833" s="401"/>
      <c r="E833" s="401"/>
      <c r="F833" s="401"/>
      <c r="G833" s="402"/>
      <c r="H833" s="403"/>
      <c r="I833" s="403"/>
      <c r="J833" s="403"/>
      <c r="K833" s="403"/>
      <c r="L833" s="403"/>
      <c r="M833" s="403"/>
      <c r="N833" s="419"/>
      <c r="O833" s="404"/>
    </row>
    <row r="834" spans="1:15" s="435" customFormat="1" x14ac:dyDescent="0.25">
      <c r="A834" s="400"/>
      <c r="B834" s="163"/>
      <c r="C834" s="401"/>
      <c r="D834" s="401"/>
      <c r="E834" s="401"/>
      <c r="F834" s="401"/>
      <c r="G834" s="402"/>
      <c r="H834" s="403"/>
      <c r="I834" s="403"/>
      <c r="J834" s="403"/>
      <c r="K834" s="403"/>
      <c r="L834" s="403"/>
      <c r="M834" s="445"/>
      <c r="N834" s="446"/>
      <c r="O834" s="404"/>
    </row>
    <row r="836" spans="1:15" s="435" customFormat="1" x14ac:dyDescent="0.25">
      <c r="A836" s="400"/>
      <c r="B836" s="163"/>
      <c r="C836" s="401"/>
      <c r="D836" s="401"/>
      <c r="E836" s="401"/>
      <c r="F836" s="401"/>
      <c r="G836" s="402"/>
      <c r="H836" s="405"/>
      <c r="I836" s="405"/>
      <c r="J836" s="405"/>
      <c r="K836" s="405"/>
      <c r="L836" s="405"/>
      <c r="M836" s="115"/>
      <c r="N836" s="405"/>
      <c r="O836" s="447"/>
    </row>
  </sheetData>
  <mergeCells count="723">
    <mergeCell ref="A1:O1"/>
    <mergeCell ref="A2:O2"/>
    <mergeCell ref="A4:A5"/>
    <mergeCell ref="B4:B5"/>
    <mergeCell ref="C4:F4"/>
    <mergeCell ref="G4:G5"/>
    <mergeCell ref="H4:H5"/>
    <mergeCell ref="I4:I5"/>
    <mergeCell ref="J4:K4"/>
    <mergeCell ref="L4:L5"/>
    <mergeCell ref="M4:M5"/>
    <mergeCell ref="N4:N5"/>
    <mergeCell ref="O4:O5"/>
    <mergeCell ref="B6:B46"/>
    <mergeCell ref="C27:C28"/>
    <mergeCell ref="D27:D28"/>
    <mergeCell ref="E27:E28"/>
    <mergeCell ref="F27:F28"/>
    <mergeCell ref="H27:H28"/>
    <mergeCell ref="I27:I28"/>
    <mergeCell ref="J27:J28"/>
    <mergeCell ref="K27:K28"/>
    <mergeCell ref="C32:C34"/>
    <mergeCell ref="D32:D34"/>
    <mergeCell ref="E32:E34"/>
    <mergeCell ref="F32:F34"/>
    <mergeCell ref="H32:H34"/>
    <mergeCell ref="I32:I34"/>
    <mergeCell ref="J32:J34"/>
    <mergeCell ref="K32:K34"/>
    <mergeCell ref="C61:C62"/>
    <mergeCell ref="D61:D62"/>
    <mergeCell ref="E61:E62"/>
    <mergeCell ref="F61:F62"/>
    <mergeCell ref="H61:H62"/>
    <mergeCell ref="I61:I62"/>
    <mergeCell ref="J61:J62"/>
    <mergeCell ref="C58:C59"/>
    <mergeCell ref="D58:D59"/>
    <mergeCell ref="E58:E59"/>
    <mergeCell ref="F58:F59"/>
    <mergeCell ref="H58:H59"/>
    <mergeCell ref="I67:I68"/>
    <mergeCell ref="J67:J68"/>
    <mergeCell ref="K67:K68"/>
    <mergeCell ref="H71:H73"/>
    <mergeCell ref="I71:I73"/>
    <mergeCell ref="J71:J73"/>
    <mergeCell ref="K71:K73"/>
    <mergeCell ref="I58:I59"/>
    <mergeCell ref="J58:J59"/>
    <mergeCell ref="K58:K59"/>
    <mergeCell ref="K61:K62"/>
    <mergeCell ref="C71:C73"/>
    <mergeCell ref="D71:D73"/>
    <mergeCell ref="E71:E73"/>
    <mergeCell ref="F71:F73"/>
    <mergeCell ref="C67:C68"/>
    <mergeCell ref="D67:D68"/>
    <mergeCell ref="E67:E68"/>
    <mergeCell ref="F67:F68"/>
    <mergeCell ref="H67:H68"/>
    <mergeCell ref="J75:J77"/>
    <mergeCell ref="K75:K77"/>
    <mergeCell ref="C78:C80"/>
    <mergeCell ref="D78:D80"/>
    <mergeCell ref="E78:E80"/>
    <mergeCell ref="F78:F80"/>
    <mergeCell ref="H78:H80"/>
    <mergeCell ref="I78:I80"/>
    <mergeCell ref="J78:J80"/>
    <mergeCell ref="K78:K80"/>
    <mergeCell ref="C75:C77"/>
    <mergeCell ref="D75:D77"/>
    <mergeCell ref="E75:E77"/>
    <mergeCell ref="F75:F77"/>
    <mergeCell ref="H75:H77"/>
    <mergeCell ref="I75:I77"/>
    <mergeCell ref="J83:J85"/>
    <mergeCell ref="K83:K85"/>
    <mergeCell ref="C86:C88"/>
    <mergeCell ref="D86:D88"/>
    <mergeCell ref="E86:E88"/>
    <mergeCell ref="F86:F88"/>
    <mergeCell ref="H86:H88"/>
    <mergeCell ref="I86:I88"/>
    <mergeCell ref="J86:J88"/>
    <mergeCell ref="K86:K88"/>
    <mergeCell ref="C83:C85"/>
    <mergeCell ref="D83:D85"/>
    <mergeCell ref="E83:E85"/>
    <mergeCell ref="F83:F85"/>
    <mergeCell ref="H83:H85"/>
    <mergeCell ref="I83:I85"/>
    <mergeCell ref="J91:J93"/>
    <mergeCell ref="K91:K93"/>
    <mergeCell ref="B94:B193"/>
    <mergeCell ref="H114:H115"/>
    <mergeCell ref="I114:I115"/>
    <mergeCell ref="J114:J115"/>
    <mergeCell ref="K114:K115"/>
    <mergeCell ref="C155:C157"/>
    <mergeCell ref="D155:D157"/>
    <mergeCell ref="E155:E157"/>
    <mergeCell ref="C91:C93"/>
    <mergeCell ref="D91:D93"/>
    <mergeCell ref="E91:E93"/>
    <mergeCell ref="F91:F93"/>
    <mergeCell ref="H91:H93"/>
    <mergeCell ref="I91:I93"/>
    <mergeCell ref="B47:B91"/>
    <mergeCell ref="K158:K160"/>
    <mergeCell ref="C161:C163"/>
    <mergeCell ref="D161:D163"/>
    <mergeCell ref="E161:E163"/>
    <mergeCell ref="F161:F163"/>
    <mergeCell ref="I161:I163"/>
    <mergeCell ref="J161:J163"/>
    <mergeCell ref="L114:L115"/>
    <mergeCell ref="I120:I121"/>
    <mergeCell ref="J120:J121"/>
    <mergeCell ref="K120:K121"/>
    <mergeCell ref="L120:L121"/>
    <mergeCell ref="H142:H143"/>
    <mergeCell ref="I142:I143"/>
    <mergeCell ref="J142:J143"/>
    <mergeCell ref="K142:K143"/>
    <mergeCell ref="L142:L143"/>
    <mergeCell ref="K161:K163"/>
    <mergeCell ref="F155:F157"/>
    <mergeCell ref="I155:I157"/>
    <mergeCell ref="J155:J157"/>
    <mergeCell ref="K155:K157"/>
    <mergeCell ref="C158:C160"/>
    <mergeCell ref="D158:D160"/>
    <mergeCell ref="E158:E160"/>
    <mergeCell ref="F158:F160"/>
    <mergeCell ref="I158:I160"/>
    <mergeCell ref="J158:J160"/>
    <mergeCell ref="K164:K166"/>
    <mergeCell ref="C167:C169"/>
    <mergeCell ref="D167:D169"/>
    <mergeCell ref="E167:E169"/>
    <mergeCell ref="F167:F169"/>
    <mergeCell ref="I167:I169"/>
    <mergeCell ref="J167:J169"/>
    <mergeCell ref="K167:K169"/>
    <mergeCell ref="C164:C166"/>
    <mergeCell ref="D164:D166"/>
    <mergeCell ref="E164:E166"/>
    <mergeCell ref="F164:F166"/>
    <mergeCell ref="I164:I166"/>
    <mergeCell ref="J164:J166"/>
    <mergeCell ref="K170:K172"/>
    <mergeCell ref="C173:C175"/>
    <mergeCell ref="D173:D175"/>
    <mergeCell ref="E173:E175"/>
    <mergeCell ref="F173:F175"/>
    <mergeCell ref="I173:I175"/>
    <mergeCell ref="J173:J175"/>
    <mergeCell ref="K173:K175"/>
    <mergeCell ref="C170:C172"/>
    <mergeCell ref="D170:D172"/>
    <mergeCell ref="E170:E172"/>
    <mergeCell ref="F170:F172"/>
    <mergeCell ref="I170:I172"/>
    <mergeCell ref="J170:J172"/>
    <mergeCell ref="K176:K178"/>
    <mergeCell ref="C179:C181"/>
    <mergeCell ref="D179:D181"/>
    <mergeCell ref="E179:E181"/>
    <mergeCell ref="F179:F181"/>
    <mergeCell ref="I179:I181"/>
    <mergeCell ref="J179:J181"/>
    <mergeCell ref="K179:K181"/>
    <mergeCell ref="C176:C178"/>
    <mergeCell ref="D176:D178"/>
    <mergeCell ref="E176:E178"/>
    <mergeCell ref="F176:F178"/>
    <mergeCell ref="I176:I178"/>
    <mergeCell ref="J176:J178"/>
    <mergeCell ref="K182:K184"/>
    <mergeCell ref="C185:C187"/>
    <mergeCell ref="D185:D187"/>
    <mergeCell ref="E185:E187"/>
    <mergeCell ref="F185:F187"/>
    <mergeCell ref="I185:I187"/>
    <mergeCell ref="J185:J187"/>
    <mergeCell ref="K185:K187"/>
    <mergeCell ref="C182:C184"/>
    <mergeCell ref="D182:D184"/>
    <mergeCell ref="E182:E184"/>
    <mergeCell ref="F182:F184"/>
    <mergeCell ref="I182:I184"/>
    <mergeCell ref="J182:J184"/>
    <mergeCell ref="K188:K190"/>
    <mergeCell ref="C191:C193"/>
    <mergeCell ref="D191:D193"/>
    <mergeCell ref="E191:E193"/>
    <mergeCell ref="F191:F193"/>
    <mergeCell ref="I191:I193"/>
    <mergeCell ref="J191:J193"/>
    <mergeCell ref="K191:K193"/>
    <mergeCell ref="C188:C190"/>
    <mergeCell ref="D188:D190"/>
    <mergeCell ref="E188:E190"/>
    <mergeCell ref="F188:F190"/>
    <mergeCell ref="I188:I190"/>
    <mergeCell ref="J188:J190"/>
    <mergeCell ref="J196:J199"/>
    <mergeCell ref="K196:K199"/>
    <mergeCell ref="C198:C199"/>
    <mergeCell ref="D198:D199"/>
    <mergeCell ref="E198:E199"/>
    <mergeCell ref="F198:F199"/>
    <mergeCell ref="H198:H199"/>
    <mergeCell ref="C196:C197"/>
    <mergeCell ref="D196:D197"/>
    <mergeCell ref="E196:E197"/>
    <mergeCell ref="F196:F197"/>
    <mergeCell ref="H196:H197"/>
    <mergeCell ref="I196:I199"/>
    <mergeCell ref="B200:B211"/>
    <mergeCell ref="B212:B411"/>
    <mergeCell ref="C223:C225"/>
    <mergeCell ref="D223:D225"/>
    <mergeCell ref="E223:E225"/>
    <mergeCell ref="F223:F225"/>
    <mergeCell ref="C243:C245"/>
    <mergeCell ref="D243:D245"/>
    <mergeCell ref="E243:E245"/>
    <mergeCell ref="F243:F245"/>
    <mergeCell ref="C239:C241"/>
    <mergeCell ref="D239:D241"/>
    <mergeCell ref="E239:E241"/>
    <mergeCell ref="F239:F241"/>
    <mergeCell ref="C249:C251"/>
    <mergeCell ref="D249:D251"/>
    <mergeCell ref="E249:E251"/>
    <mergeCell ref="F249:F251"/>
    <mergeCell ref="C388:C390"/>
    <mergeCell ref="D388:D390"/>
    <mergeCell ref="E388:E390"/>
    <mergeCell ref="F388:F390"/>
    <mergeCell ref="C403:C405"/>
    <mergeCell ref="D403:D405"/>
    <mergeCell ref="H223:H225"/>
    <mergeCell ref="I223:I225"/>
    <mergeCell ref="J223:J225"/>
    <mergeCell ref="K223:K225"/>
    <mergeCell ref="C236:C238"/>
    <mergeCell ref="D236:D238"/>
    <mergeCell ref="E236:E238"/>
    <mergeCell ref="F236:F238"/>
    <mergeCell ref="H236:H238"/>
    <mergeCell ref="I236:I238"/>
    <mergeCell ref="J236:J238"/>
    <mergeCell ref="K236:K238"/>
    <mergeCell ref="H239:H241"/>
    <mergeCell ref="I239:I241"/>
    <mergeCell ref="J239:J241"/>
    <mergeCell ref="K239:K241"/>
    <mergeCell ref="H243:H245"/>
    <mergeCell ref="I243:I245"/>
    <mergeCell ref="J243:J245"/>
    <mergeCell ref="K243:K245"/>
    <mergeCell ref="C246:C248"/>
    <mergeCell ref="D246:D248"/>
    <mergeCell ref="E246:E248"/>
    <mergeCell ref="F246:F248"/>
    <mergeCell ref="H246:H248"/>
    <mergeCell ref="I246:I248"/>
    <mergeCell ref="J246:J248"/>
    <mergeCell ref="K246:K248"/>
    <mergeCell ref="H249:H251"/>
    <mergeCell ref="I249:I251"/>
    <mergeCell ref="J249:J251"/>
    <mergeCell ref="K249:K251"/>
    <mergeCell ref="J252:J254"/>
    <mergeCell ref="K252:K254"/>
    <mergeCell ref="C270:C271"/>
    <mergeCell ref="D270:D271"/>
    <mergeCell ref="E270:E271"/>
    <mergeCell ref="F270:F271"/>
    <mergeCell ref="I270:I271"/>
    <mergeCell ref="J270:J271"/>
    <mergeCell ref="K270:K271"/>
    <mergeCell ref="C252:C254"/>
    <mergeCell ref="D252:D254"/>
    <mergeCell ref="E252:E254"/>
    <mergeCell ref="F252:F254"/>
    <mergeCell ref="H252:H254"/>
    <mergeCell ref="I252:I254"/>
    <mergeCell ref="J273:J275"/>
    <mergeCell ref="K273:K275"/>
    <mergeCell ref="C277:C278"/>
    <mergeCell ref="D277:D278"/>
    <mergeCell ref="E277:E278"/>
    <mergeCell ref="F277:F278"/>
    <mergeCell ref="H277:H278"/>
    <mergeCell ref="I277:I278"/>
    <mergeCell ref="J277:J278"/>
    <mergeCell ref="K277:K278"/>
    <mergeCell ref="C273:C275"/>
    <mergeCell ref="D273:D275"/>
    <mergeCell ref="E273:E275"/>
    <mergeCell ref="F273:F275"/>
    <mergeCell ref="H273:H275"/>
    <mergeCell ref="I273:I275"/>
    <mergeCell ref="J280:J281"/>
    <mergeCell ref="K280:K281"/>
    <mergeCell ref="C296:C298"/>
    <mergeCell ref="D296:D298"/>
    <mergeCell ref="E296:E298"/>
    <mergeCell ref="F296:F298"/>
    <mergeCell ref="H296:H298"/>
    <mergeCell ref="I296:I298"/>
    <mergeCell ref="J296:J298"/>
    <mergeCell ref="K296:K298"/>
    <mergeCell ref="C280:C281"/>
    <mergeCell ref="D280:D281"/>
    <mergeCell ref="E280:E281"/>
    <mergeCell ref="F280:F281"/>
    <mergeCell ref="H280:H281"/>
    <mergeCell ref="I280:I281"/>
    <mergeCell ref="J300:J302"/>
    <mergeCell ref="K300:K302"/>
    <mergeCell ref="C304:C305"/>
    <mergeCell ref="D304:D305"/>
    <mergeCell ref="E304:E305"/>
    <mergeCell ref="F304:F305"/>
    <mergeCell ref="H304:H305"/>
    <mergeCell ref="I304:I305"/>
    <mergeCell ref="J304:J305"/>
    <mergeCell ref="K304:K305"/>
    <mergeCell ref="C300:C302"/>
    <mergeCell ref="D300:D302"/>
    <mergeCell ref="E300:E302"/>
    <mergeCell ref="F300:F302"/>
    <mergeCell ref="H300:H302"/>
    <mergeCell ref="I300:I302"/>
    <mergeCell ref="J307:J308"/>
    <mergeCell ref="K307:K308"/>
    <mergeCell ref="C310:C311"/>
    <mergeCell ref="D310:D311"/>
    <mergeCell ref="E310:E311"/>
    <mergeCell ref="F310:F311"/>
    <mergeCell ref="H310:H311"/>
    <mergeCell ref="I310:I311"/>
    <mergeCell ref="J310:J311"/>
    <mergeCell ref="K310:K311"/>
    <mergeCell ref="C307:C308"/>
    <mergeCell ref="D307:D308"/>
    <mergeCell ref="E307:E308"/>
    <mergeCell ref="F307:F308"/>
    <mergeCell ref="H307:H308"/>
    <mergeCell ref="I307:I308"/>
    <mergeCell ref="J313:J315"/>
    <mergeCell ref="K313:K315"/>
    <mergeCell ref="C317:C318"/>
    <mergeCell ref="D317:D318"/>
    <mergeCell ref="E317:E318"/>
    <mergeCell ref="F317:F318"/>
    <mergeCell ref="H317:H319"/>
    <mergeCell ref="I317:I319"/>
    <mergeCell ref="J317:J318"/>
    <mergeCell ref="K317:K318"/>
    <mergeCell ref="C313:C314"/>
    <mergeCell ref="D313:D314"/>
    <mergeCell ref="E313:E314"/>
    <mergeCell ref="F313:F314"/>
    <mergeCell ref="H313:H315"/>
    <mergeCell ref="I313:I315"/>
    <mergeCell ref="J330:J331"/>
    <mergeCell ref="K330:K331"/>
    <mergeCell ref="C333:C334"/>
    <mergeCell ref="D333:D334"/>
    <mergeCell ref="E333:E334"/>
    <mergeCell ref="F333:F334"/>
    <mergeCell ref="H333:H334"/>
    <mergeCell ref="I333:I334"/>
    <mergeCell ref="J333:J334"/>
    <mergeCell ref="K333:K334"/>
    <mergeCell ref="C330:C331"/>
    <mergeCell ref="D330:D331"/>
    <mergeCell ref="E330:E331"/>
    <mergeCell ref="F330:F331"/>
    <mergeCell ref="H330:H331"/>
    <mergeCell ref="I330:I331"/>
    <mergeCell ref="K360:K361"/>
    <mergeCell ref="J336:J337"/>
    <mergeCell ref="K336:K337"/>
    <mergeCell ref="C339:C341"/>
    <mergeCell ref="D339:D341"/>
    <mergeCell ref="E339:E341"/>
    <mergeCell ref="F339:F341"/>
    <mergeCell ref="I339:I341"/>
    <mergeCell ref="J339:J341"/>
    <mergeCell ref="K339:K341"/>
    <mergeCell ref="C336:C337"/>
    <mergeCell ref="D336:D337"/>
    <mergeCell ref="E336:E337"/>
    <mergeCell ref="F336:F337"/>
    <mergeCell ref="H336:H337"/>
    <mergeCell ref="I336:I337"/>
    <mergeCell ref="E397:E399"/>
    <mergeCell ref="F397:F399"/>
    <mergeCell ref="C400:C402"/>
    <mergeCell ref="D400:D402"/>
    <mergeCell ref="E400:E402"/>
    <mergeCell ref="F400:F402"/>
    <mergeCell ref="K343:K344"/>
    <mergeCell ref="H353:H354"/>
    <mergeCell ref="I353:I354"/>
    <mergeCell ref="J353:J354"/>
    <mergeCell ref="K353:K354"/>
    <mergeCell ref="C360:C361"/>
    <mergeCell ref="D360:D361"/>
    <mergeCell ref="E360:E361"/>
    <mergeCell ref="F360:F361"/>
    <mergeCell ref="H360:H361"/>
    <mergeCell ref="C343:C344"/>
    <mergeCell ref="D343:D344"/>
    <mergeCell ref="E343:E344"/>
    <mergeCell ref="F343:F344"/>
    <mergeCell ref="I343:I344"/>
    <mergeCell ref="J343:J344"/>
    <mergeCell ref="I360:I361"/>
    <mergeCell ref="J360:J361"/>
    <mergeCell ref="E403:E405"/>
    <mergeCell ref="F403:F405"/>
    <mergeCell ref="C406:C408"/>
    <mergeCell ref="D406:D408"/>
    <mergeCell ref="E406:E408"/>
    <mergeCell ref="F406:F408"/>
    <mergeCell ref="K388:K411"/>
    <mergeCell ref="C391:C393"/>
    <mergeCell ref="D391:D393"/>
    <mergeCell ref="E391:E393"/>
    <mergeCell ref="F391:F393"/>
    <mergeCell ref="C394:C396"/>
    <mergeCell ref="D394:D396"/>
    <mergeCell ref="E394:E396"/>
    <mergeCell ref="F394:F396"/>
    <mergeCell ref="C397:C399"/>
    <mergeCell ref="C409:C411"/>
    <mergeCell ref="D409:D411"/>
    <mergeCell ref="E409:E411"/>
    <mergeCell ref="F409:F411"/>
    <mergeCell ref="H388:H411"/>
    <mergeCell ref="I388:I411"/>
    <mergeCell ref="J388:J411"/>
    <mergeCell ref="D397:D399"/>
    <mergeCell ref="J446:J449"/>
    <mergeCell ref="K446:K449"/>
    <mergeCell ref="C448:C449"/>
    <mergeCell ref="D448:D449"/>
    <mergeCell ref="E448:E449"/>
    <mergeCell ref="F448:F449"/>
    <mergeCell ref="H414:H415"/>
    <mergeCell ref="I414:I415"/>
    <mergeCell ref="J414:J415"/>
    <mergeCell ref="K414:K415"/>
    <mergeCell ref="C446:C447"/>
    <mergeCell ref="D446:D447"/>
    <mergeCell ref="E446:E447"/>
    <mergeCell ref="F446:F447"/>
    <mergeCell ref="I446:I449"/>
    <mergeCell ref="C414:C415"/>
    <mergeCell ref="D414:D415"/>
    <mergeCell ref="E414:E415"/>
    <mergeCell ref="F414:F415"/>
    <mergeCell ref="K451:K452"/>
    <mergeCell ref="C454:C456"/>
    <mergeCell ref="D454:D456"/>
    <mergeCell ref="E454:E456"/>
    <mergeCell ref="F454:F456"/>
    <mergeCell ref="J454:J456"/>
    <mergeCell ref="K454:K456"/>
    <mergeCell ref="C451:C452"/>
    <mergeCell ref="D451:D452"/>
    <mergeCell ref="E451:E452"/>
    <mergeCell ref="F451:F452"/>
    <mergeCell ref="I451:I452"/>
    <mergeCell ref="J451:J452"/>
    <mergeCell ref="K458:K460"/>
    <mergeCell ref="C461:C463"/>
    <mergeCell ref="D461:D463"/>
    <mergeCell ref="E461:E463"/>
    <mergeCell ref="F461:F463"/>
    <mergeCell ref="I461:I463"/>
    <mergeCell ref="J461:J463"/>
    <mergeCell ref="K461:K463"/>
    <mergeCell ref="C458:C460"/>
    <mergeCell ref="D458:D460"/>
    <mergeCell ref="E458:E460"/>
    <mergeCell ref="F458:F460"/>
    <mergeCell ref="I458:I460"/>
    <mergeCell ref="J458:J460"/>
    <mergeCell ref="K464:K466"/>
    <mergeCell ref="C467:C469"/>
    <mergeCell ref="D467:D469"/>
    <mergeCell ref="E467:E469"/>
    <mergeCell ref="F467:F469"/>
    <mergeCell ref="I467:I469"/>
    <mergeCell ref="J467:J469"/>
    <mergeCell ref="K467:K469"/>
    <mergeCell ref="C464:C466"/>
    <mergeCell ref="D464:D466"/>
    <mergeCell ref="E464:E466"/>
    <mergeCell ref="F464:F466"/>
    <mergeCell ref="I464:I466"/>
    <mergeCell ref="J464:J466"/>
    <mergeCell ref="K470:K472"/>
    <mergeCell ref="C498:C500"/>
    <mergeCell ref="D498:D500"/>
    <mergeCell ref="E498:E500"/>
    <mergeCell ref="F498:F500"/>
    <mergeCell ref="H498:H500"/>
    <mergeCell ref="I498:I500"/>
    <mergeCell ref="J498:J500"/>
    <mergeCell ref="K498:K500"/>
    <mergeCell ref="C470:C472"/>
    <mergeCell ref="D470:D472"/>
    <mergeCell ref="E470:E472"/>
    <mergeCell ref="F470:F472"/>
    <mergeCell ref="I470:I472"/>
    <mergeCell ref="J470:J472"/>
    <mergeCell ref="J502:J504"/>
    <mergeCell ref="K502:K504"/>
    <mergeCell ref="C505:C507"/>
    <mergeCell ref="D505:D507"/>
    <mergeCell ref="E505:E507"/>
    <mergeCell ref="F505:F507"/>
    <mergeCell ref="H505:H507"/>
    <mergeCell ref="I505:I507"/>
    <mergeCell ref="J505:J507"/>
    <mergeCell ref="K505:K507"/>
    <mergeCell ref="C502:C504"/>
    <mergeCell ref="D502:D504"/>
    <mergeCell ref="E502:E504"/>
    <mergeCell ref="F502:F504"/>
    <mergeCell ref="H502:H504"/>
    <mergeCell ref="I502:I504"/>
    <mergeCell ref="L511:L512"/>
    <mergeCell ref="B521:B528"/>
    <mergeCell ref="B529:B633"/>
    <mergeCell ref="C549:C551"/>
    <mergeCell ref="D549:D551"/>
    <mergeCell ref="E549:E551"/>
    <mergeCell ref="F549:F551"/>
    <mergeCell ref="H549:H551"/>
    <mergeCell ref="I549:I551"/>
    <mergeCell ref="J549:J551"/>
    <mergeCell ref="B416:B520"/>
    <mergeCell ref="K549:K551"/>
    <mergeCell ref="C563:C564"/>
    <mergeCell ref="D563:D564"/>
    <mergeCell ref="E563:E564"/>
    <mergeCell ref="F563:F564"/>
    <mergeCell ref="H563:H564"/>
    <mergeCell ref="I563:I564"/>
    <mergeCell ref="J563:J564"/>
    <mergeCell ref="K563:K564"/>
    <mergeCell ref="J568:J569"/>
    <mergeCell ref="K568:K569"/>
    <mergeCell ref="C571:C572"/>
    <mergeCell ref="D571:D572"/>
    <mergeCell ref="E571:E572"/>
    <mergeCell ref="F571:F572"/>
    <mergeCell ref="H571:H572"/>
    <mergeCell ref="I571:I572"/>
    <mergeCell ref="J571:J572"/>
    <mergeCell ref="K571:K572"/>
    <mergeCell ref="C568:C569"/>
    <mergeCell ref="D568:D569"/>
    <mergeCell ref="E568:E569"/>
    <mergeCell ref="F568:F569"/>
    <mergeCell ref="H568:H569"/>
    <mergeCell ref="I568:I569"/>
    <mergeCell ref="J573:J574"/>
    <mergeCell ref="K573:K574"/>
    <mergeCell ref="C575:C576"/>
    <mergeCell ref="D575:D576"/>
    <mergeCell ref="E575:E576"/>
    <mergeCell ref="F575:F576"/>
    <mergeCell ref="H575:H576"/>
    <mergeCell ref="I575:I576"/>
    <mergeCell ref="J575:J576"/>
    <mergeCell ref="K575:K576"/>
    <mergeCell ref="C573:C574"/>
    <mergeCell ref="D573:D574"/>
    <mergeCell ref="E573:E574"/>
    <mergeCell ref="F573:F574"/>
    <mergeCell ref="H573:H574"/>
    <mergeCell ref="I573:I574"/>
    <mergeCell ref="J578:J579"/>
    <mergeCell ref="K578:K579"/>
    <mergeCell ref="C589:C591"/>
    <mergeCell ref="D589:D591"/>
    <mergeCell ref="E589:E591"/>
    <mergeCell ref="F589:F591"/>
    <mergeCell ref="H589:H591"/>
    <mergeCell ref="I589:I590"/>
    <mergeCell ref="J589:J590"/>
    <mergeCell ref="K589:K590"/>
    <mergeCell ref="C578:C579"/>
    <mergeCell ref="D578:D579"/>
    <mergeCell ref="E578:E579"/>
    <mergeCell ref="F578:F579"/>
    <mergeCell ref="H578:H579"/>
    <mergeCell ref="I578:I579"/>
    <mergeCell ref="J622:J623"/>
    <mergeCell ref="K622:K623"/>
    <mergeCell ref="H631:H633"/>
    <mergeCell ref="B634:B647"/>
    <mergeCell ref="B648:B663"/>
    <mergeCell ref="C658:C661"/>
    <mergeCell ref="D658:D661"/>
    <mergeCell ref="E658:E661"/>
    <mergeCell ref="F658:F661"/>
    <mergeCell ref="H658:H661"/>
    <mergeCell ref="C622:C623"/>
    <mergeCell ref="D622:D623"/>
    <mergeCell ref="E622:E623"/>
    <mergeCell ref="F622:F623"/>
    <mergeCell ref="H622:H623"/>
    <mergeCell ref="I622:I623"/>
    <mergeCell ref="I658:I661"/>
    <mergeCell ref="J658:J661"/>
    <mergeCell ref="K658:K661"/>
    <mergeCell ref="B664:B703"/>
    <mergeCell ref="B704:B785"/>
    <mergeCell ref="C728:C729"/>
    <mergeCell ref="D728:D729"/>
    <mergeCell ref="E728:E729"/>
    <mergeCell ref="F728:F729"/>
    <mergeCell ref="H728:H729"/>
    <mergeCell ref="I728:I730"/>
    <mergeCell ref="J728:J730"/>
    <mergeCell ref="C752:C753"/>
    <mergeCell ref="D752:D753"/>
    <mergeCell ref="E752:E753"/>
    <mergeCell ref="F752:F753"/>
    <mergeCell ref="F735:F736"/>
    <mergeCell ref="I735:I736"/>
    <mergeCell ref="J735:J736"/>
    <mergeCell ref="I752:I753"/>
    <mergeCell ref="J752:J753"/>
    <mergeCell ref="C766:C767"/>
    <mergeCell ref="D766:D767"/>
    <mergeCell ref="E766:E767"/>
    <mergeCell ref="F766:F767"/>
    <mergeCell ref="H766:H767"/>
    <mergeCell ref="I766:I767"/>
    <mergeCell ref="K728:K730"/>
    <mergeCell ref="C732:C733"/>
    <mergeCell ref="D732:D733"/>
    <mergeCell ref="E732:E733"/>
    <mergeCell ref="F732:F733"/>
    <mergeCell ref="I732:I733"/>
    <mergeCell ref="J732:J733"/>
    <mergeCell ref="K732:K733"/>
    <mergeCell ref="D749:D750"/>
    <mergeCell ref="E749:E750"/>
    <mergeCell ref="F749:F750"/>
    <mergeCell ref="K735:K736"/>
    <mergeCell ref="C747:C748"/>
    <mergeCell ref="D747:D748"/>
    <mergeCell ref="E747:E748"/>
    <mergeCell ref="F747:F748"/>
    <mergeCell ref="H747:H750"/>
    <mergeCell ref="I747:I750"/>
    <mergeCell ref="J747:J750"/>
    <mergeCell ref="K747:K750"/>
    <mergeCell ref="C749:C750"/>
    <mergeCell ref="C735:C736"/>
    <mergeCell ref="D735:D736"/>
    <mergeCell ref="E735:E736"/>
    <mergeCell ref="K752:K753"/>
    <mergeCell ref="C761:C762"/>
    <mergeCell ref="D761:D762"/>
    <mergeCell ref="E761:E762"/>
    <mergeCell ref="F761:F762"/>
    <mergeCell ref="H761:H762"/>
    <mergeCell ref="I761:I762"/>
    <mergeCell ref="J761:J762"/>
    <mergeCell ref="K761:K762"/>
    <mergeCell ref="J766:J767"/>
    <mergeCell ref="K766:K767"/>
    <mergeCell ref="J771:J773"/>
    <mergeCell ref="K771:K773"/>
    <mergeCell ref="C775:C777"/>
    <mergeCell ref="D775:D777"/>
    <mergeCell ref="E775:E777"/>
    <mergeCell ref="F775:F777"/>
    <mergeCell ref="H775:H777"/>
    <mergeCell ref="I775:I777"/>
    <mergeCell ref="J775:J777"/>
    <mergeCell ref="K775:K777"/>
    <mergeCell ref="C771:C773"/>
    <mergeCell ref="D771:D773"/>
    <mergeCell ref="E771:E773"/>
    <mergeCell ref="F771:F773"/>
    <mergeCell ref="H771:H773"/>
    <mergeCell ref="I771:I773"/>
    <mergeCell ref="B786:B810"/>
    <mergeCell ref="J779:J781"/>
    <mergeCell ref="K779:K781"/>
    <mergeCell ref="C783:C785"/>
    <mergeCell ref="D783:D785"/>
    <mergeCell ref="E783:E785"/>
    <mergeCell ref="F783:F785"/>
    <mergeCell ref="H783:H785"/>
    <mergeCell ref="I783:I785"/>
    <mergeCell ref="J783:J785"/>
    <mergeCell ref="K783:K785"/>
    <mergeCell ref="C779:C781"/>
    <mergeCell ref="D779:D781"/>
    <mergeCell ref="E779:E781"/>
    <mergeCell ref="F779:F781"/>
    <mergeCell ref="H779:H781"/>
    <mergeCell ref="I779:I781"/>
  </mergeCells>
  <printOptions horizontalCentered="1"/>
  <pageMargins left="0.15748031496062992" right="0.15748031496062992" top="0" bottom="0.19685039370078741" header="0.23622047244094491" footer="0.15748031496062992"/>
  <pageSetup paperSize="9" scale="80" firstPageNumber="0" orientation="portrait" blackAndWhite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Ярославна В. Диринг</cp:lastModifiedBy>
  <cp:lastPrinted>2021-10-13T09:38:40Z</cp:lastPrinted>
  <dcterms:created xsi:type="dcterms:W3CDTF">2020-12-23T09:08:57Z</dcterms:created>
  <dcterms:modified xsi:type="dcterms:W3CDTF">2022-03-17T12:43:50Z</dcterms:modified>
</cp:coreProperties>
</file>